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8250" tabRatio="948" activeTab="1"/>
  </bookViews>
  <sheets>
    <sheet name="0" sheetId="2" r:id="rId1"/>
    <sheet name="Informe" sheetId="17" r:id="rId2"/>
    <sheet name="Lista" sheetId="1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2" hidden="1">Lista!$A$2:$H$130</definedName>
    <definedName name="_Order1" hidden="1">255</definedName>
    <definedName name="wrn.Ventas." localSheetId="2" hidden="1">{#N/A,#N/A,TRUE,"Vtas Semanales"}</definedName>
    <definedName name="wrn.Ventas." hidden="1">{#N/A,#N/A,TRUE,"Vtas Semanales"}</definedName>
  </definedNames>
  <calcPr calcId="145621"/>
</workbook>
</file>

<file path=xl/calcChain.xml><?xml version="1.0" encoding="utf-8"?>
<calcChain xmlns="http://schemas.openxmlformats.org/spreadsheetml/2006/main">
  <c r="I31" i="17" l="1"/>
  <c r="I29" i="17" l="1"/>
  <c r="I28" i="17" l="1"/>
  <c r="I27" i="17" l="1"/>
  <c r="I26" i="17" l="1"/>
  <c r="I25" i="17" l="1"/>
  <c r="I24" i="17" l="1"/>
  <c r="I18" i="17" l="1"/>
  <c r="G33" i="17" l="1"/>
  <c r="G32" i="17"/>
  <c r="G31" i="17"/>
  <c r="G30" i="17" l="1"/>
  <c r="G29" i="17"/>
  <c r="G28" i="17"/>
  <c r="G27" i="17"/>
  <c r="G26" i="17"/>
  <c r="G25" i="17"/>
  <c r="G24" i="17"/>
  <c r="G23" i="17"/>
  <c r="G22" i="17"/>
  <c r="G21" i="17"/>
  <c r="G20" i="17"/>
  <c r="G19" i="17"/>
  <c r="G18" i="17"/>
  <c r="I33" i="17" l="1"/>
  <c r="I32" i="17" l="1"/>
  <c r="I30" i="17" l="1"/>
  <c r="I22" i="17" l="1"/>
  <c r="I23" i="17"/>
  <c r="I17" i="17" l="1"/>
  <c r="I21" i="17" l="1"/>
  <c r="I20" i="17" l="1"/>
  <c r="I19" i="17" l="1"/>
  <c r="I12" i="17" l="1"/>
  <c r="I11" i="17"/>
  <c r="I10" i="17"/>
  <c r="I9" i="17" l="1"/>
  <c r="I13" i="17" l="1"/>
  <c r="K15" i="17" s="1"/>
  <c r="G156" i="18" l="1"/>
  <c r="F156" i="18"/>
  <c r="G155" i="18"/>
  <c r="F155" i="18"/>
  <c r="G154" i="18"/>
  <c r="F154" i="18"/>
  <c r="G153" i="18"/>
  <c r="F153" i="18"/>
  <c r="A153" i="18"/>
  <c r="A154" i="18" s="1"/>
  <c r="A155" i="18" s="1"/>
  <c r="A156" i="18" s="1"/>
  <c r="G152" i="18"/>
  <c r="F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H3" i="18"/>
  <c r="H152" i="18" l="1"/>
  <c r="H153" i="18"/>
  <c r="H154" i="18"/>
  <c r="H155" i="18"/>
  <c r="H156" i="18"/>
  <c r="K35" i="17"/>
  <c r="H158" i="18" l="1"/>
  <c r="K37" i="17"/>
  <c r="D29" i="2" l="1"/>
  <c r="D28" i="2"/>
  <c r="D27" i="2"/>
  <c r="D26" i="2"/>
  <c r="D25" i="2"/>
  <c r="D24" i="2"/>
  <c r="D23" i="2"/>
  <c r="D22" i="2"/>
  <c r="D21" i="2"/>
  <c r="D20" i="2"/>
  <c r="D19" i="2"/>
  <c r="B30" i="2"/>
  <c r="C30" i="2" s="1"/>
  <c r="D30" i="2" l="1"/>
  <c r="E18" i="2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D18" i="2"/>
</calcChain>
</file>

<file path=xl/sharedStrings.xml><?xml version="1.0" encoding="utf-8"?>
<sst xmlns="http://schemas.openxmlformats.org/spreadsheetml/2006/main" count="707" uniqueCount="452">
  <si>
    <t>CONCEJO DE BOGOTA D.C.</t>
  </si>
  <si>
    <t>N°</t>
  </si>
  <si>
    <t>HOJA DE VIDA DE INDICADOR DE GESTION</t>
  </si>
  <si>
    <t>Objetivo:</t>
  </si>
  <si>
    <t>Estrategia:</t>
  </si>
  <si>
    <t>Proceso:</t>
  </si>
  <si>
    <t>Nombre del Indicador:</t>
  </si>
  <si>
    <t>Formula:</t>
  </si>
  <si>
    <t>Unidad:</t>
  </si>
  <si>
    <t>Porcentaje</t>
  </si>
  <si>
    <t>Meta Ideal:</t>
  </si>
  <si>
    <t>Fuente:</t>
  </si>
  <si>
    <t>Responsable:</t>
  </si>
  <si>
    <t>Fecha</t>
  </si>
  <si>
    <t>Resultado</t>
  </si>
  <si>
    <t>Meta</t>
  </si>
  <si>
    <t>TOTAL AÑO</t>
  </si>
  <si>
    <t>Análisis del Indicador</t>
  </si>
  <si>
    <t>Acción Generada</t>
  </si>
  <si>
    <r>
      <t>30-Ene-2013:</t>
    </r>
    <r>
      <rPr>
        <sz val="8"/>
        <rFont val="Arial"/>
        <family val="2"/>
      </rPr>
      <t xml:space="preserve"> El cumplimiento del indicador se debe a que la Corporación ……………………..</t>
    </r>
  </si>
  <si>
    <t xml:space="preserve"> [Plan Ejecutado durante la vigencia / Total Plan formulado por vigencia]*100</t>
  </si>
  <si>
    <t>[No. de condecoraciones entregadas en cada vigencia / No. de condecoraciones institucionales programadas por vigencia]*100</t>
  </si>
  <si>
    <t>[No.  de informes presentados /  No. de informes programados por vigencia]*100</t>
  </si>
  <si>
    <t>[No. de reuniones  realizadas por vigencia /'[No. de reuniones de junta de voceros programadas por vigencia )*100</t>
  </si>
  <si>
    <t>[No. De proyectos de acuerdo agendados en sesión / No. De sesiones de Gestión Normativa realizadas]</t>
  </si>
  <si>
    <t>[No, de proyectos aprobados en primer y segundo debate/ No. De proyectos de acuerdo debatidos en sesiones]*100</t>
  </si>
  <si>
    <t>[Proyectos de Acuerdos de derogatorias  radicado / Proyectos de Acuerdos de derogatorias elaborado]*100</t>
  </si>
  <si>
    <t>[Actividades de seguimiento realizadas/Total de actividades programadas]*100</t>
  </si>
  <si>
    <t>Gestión de solicitudes de contratación de plataforma tecnológica / Necesidades de contratación plataforma tecnológica proyectada)*100</t>
  </si>
  <si>
    <t>(Actividades de seguimiento realizadas / Total de actividades de seguimiento programadas)*100</t>
  </si>
  <si>
    <t>[No. De Solicitudes de contratación realizadas/'No. De Solicitudes de contratación programadas]*100</t>
  </si>
  <si>
    <t>[No. de foros realizados  / No. de foros programados]*100</t>
  </si>
  <si>
    <t>[No. de minutos con participación ciudadana/Total minutos emitidos en el programa]*100</t>
  </si>
  <si>
    <t>Gestión Mejora Continua SIG</t>
  </si>
  <si>
    <t>5.- IMPLEMENTAR EL SISTEMA INTEGRADO DE GESTIÓN.</t>
  </si>
  <si>
    <t>[Acciones Correctivas Cerradas / Hallazgos de Auditoría]*100</t>
  </si>
  <si>
    <t>[Informes de Revisión Realizados / Informes de Revisión Planeados]*100</t>
  </si>
  <si>
    <t>Dirección Administrativa</t>
  </si>
  <si>
    <t>[Actividades realizadas / Actividades programadas]*100</t>
  </si>
  <si>
    <t>[Fases ejecutadas para el diseño, implementación, y revisión del SIG / Fases programadas]*100</t>
  </si>
  <si>
    <t>[Fases ejecutadas para el diseño, implementación, evaluación  y sostenibilidad del SIG / Fases programadas]*100</t>
  </si>
  <si>
    <t>[Informes PA Presentados / Informes PA Exigidos]*100</t>
  </si>
  <si>
    <t>[Plan de Acción Aprobado / 
Plan de Acción Exigido]*100</t>
  </si>
  <si>
    <t>[Informes del Plan de Acción Presentados / Informes del Plan de Acción Exigidos]*100</t>
  </si>
  <si>
    <t>[Proyectos Aprobados / Proyectos Presentados]*100</t>
  </si>
  <si>
    <t>[Actividades del PAAC Ejecutadas / Actividades del PAAC Planeadas]*100</t>
  </si>
  <si>
    <t>[No. de Actividades Socializadas / No. de Actividades Solicitadas a Socializar]*100</t>
  </si>
  <si>
    <t>[Campañas realizadas / Campañas programadas]*100</t>
  </si>
  <si>
    <t>[Rendiciones de cuentas divulgadas / Rendiciones de cuentas exigidas]*100</t>
  </si>
  <si>
    <t>Resoluciones Aprobadas / Resoluciones Proyectadas]*100</t>
  </si>
  <si>
    <t>Manuales Actualizados / Manuales Aprobados]*100</t>
  </si>
  <si>
    <t>[No Conformidades Cerradas / No Conformidades Totales]*100</t>
  </si>
  <si>
    <t>[Auditorias Certificación Ejecutada / Auditorias Certificación Programadas]*100</t>
  </si>
  <si>
    <t>[Auditorias Seguimiento Ejecutadas / Auditorias Certificación Programadas]*100</t>
  </si>
  <si>
    <t>[Mapas de Procesos Aprobados / Mapas de Procesos Propuestos]*100</t>
  </si>
  <si>
    <t>[Riesgos Aprobados / Riesgos Propuestos]*100</t>
  </si>
  <si>
    <t>[Normograma de Procesos Aprobados / Normograma de Procesos Propuestos]*100</t>
  </si>
  <si>
    <t>[Caracterizaciones Actualizadas  / Total Caracterizaciones de los Procesos]*100</t>
  </si>
  <si>
    <t>[Informes Presentados / Informes Exigidos]*100</t>
  </si>
  <si>
    <t>[Actividades de Implementación del SIG / Actividades Programadas del SIG]*100</t>
  </si>
  <si>
    <t>[Planes de Acción Aprobados / Planes de Acción Propuestos]*100</t>
  </si>
  <si>
    <t>No de Comités Realizados / No de Comités Programados * 100</t>
  </si>
  <si>
    <t>Numero de Programas de Capacitaciones Realizadas/ Numero de Programas Capacitaciones Programadas x 100%</t>
  </si>
  <si>
    <t>[Programas SIG Aprobados / Programas SIG Propuestos]*100</t>
  </si>
  <si>
    <t>[Actividades de salud ocupacional realizadas / Actividades  de salud ocupacional programadas]*100</t>
  </si>
  <si>
    <t>[Actividades del SG Realizadas / Actividades del SG Programadas]*100</t>
  </si>
  <si>
    <t>[Número de P.Q.R.S. direccionadas y registradas / Número de P.Q.R.S. recibidas en el proceso]*100</t>
  </si>
  <si>
    <t>[Número de PQRS Cerradas con respuesta/Número de PQRS Recibidas]*100</t>
  </si>
  <si>
    <t>[Correspondencia interna distribuida y externa distribuida / Correspondencia interna  y externa recibida]*100</t>
  </si>
  <si>
    <t>[Correspondencia externa entregada a entidades nacionales y distritales personalmente / correspondencia externa emitida a entidades nacionales y distritales]*100</t>
  </si>
  <si>
    <t>[Correspondencia externa entregada certificada por Contratista / Correspondencia externa entregada a Contratista]*100</t>
  </si>
  <si>
    <t>[Número de solicitudes tramitadas / Número de solicitudes recibidas]*100</t>
  </si>
  <si>
    <t>[Proyectos de acuerdo publicados / Total de proyectos de acuerdo para publicar]*100</t>
  </si>
  <si>
    <t>[Acuerdos Publicados/Total de acuerdos recibidos para publicar]*100</t>
  </si>
  <si>
    <t>[No. de Actas transcritas/ No. de Actas programadas]*100</t>
  </si>
  <si>
    <t>[No Mantenimientos Realizados / No Mantenimientos Programados]*100</t>
  </si>
  <si>
    <t>[N. solicitudes tramitadas mes / Total solicitudes mes]*100.</t>
  </si>
  <si>
    <t>No.  de identificación de necesidades tecnológica realizadas / No. De tramites de adquisición y renovación tecnológica programadas *100</t>
  </si>
  <si>
    <t>No.  de actualizaciones identificadas / No. De políticas de seguridad de la información implementadas *100</t>
  </si>
  <si>
    <t>['No. De Registros de proyectos de acuerdo y acuerdos ingresados a la base de datos/Total de Proyectos de acuerdo + acuerdos producidos en la vigencia]*100</t>
  </si>
  <si>
    <t>[Formatos socializados / Formatos Aprobados]*100</t>
  </si>
  <si>
    <t>[Transferencias realizadas/Transferencias Programadas]* 100</t>
  </si>
  <si>
    <t xml:space="preserve">Intervención de Fondos acumulados = [Metros lineales organizados/Total metros lineales programados por organizar]*100   </t>
  </si>
  <si>
    <t>[ No. De Procesos visitados / No. Procesos de la Corporación ]*100</t>
  </si>
  <si>
    <t>[No. De procesos de la Corporación  con sus series actualizadas/ No. Procesos de  la Entidad]*100</t>
  </si>
  <si>
    <t xml:space="preserve"> [Metros lineales inventariados/Total metros lineales  por incluir en el inventario]*100   </t>
  </si>
  <si>
    <t>Oportunidad = numero de informes presentados oportunamente / total informes requeridos
[O= NIPO/TIR  *100]</t>
  </si>
  <si>
    <t>Hechos económicos= hechos económicos generados / hechos económicos registrados * 100 [Hechos económicos = HEG/HER *100]</t>
  </si>
  <si>
    <t>Funcionabilidad= numero de necesidades presentadas / numero solicitudes gestionadas * 100 [Funcionabilidad= NNP/NSG *100]</t>
  </si>
  <si>
    <t>Seguimiento = Informes de seguimiento presentados / contratos En Ejecución*100      Seguimiento= ISP/CE *100</t>
  </si>
  <si>
    <t>[Nro. de auditorias ejecutadas / Nro. de auditorias programadas en la vigencia]*100</t>
  </si>
  <si>
    <t>[No. de Participación Comités Institucionales / Comités Programados]*100</t>
  </si>
  <si>
    <t>[Acompañamientos realizados a visitas externas entes de Control / Acompañamientos  programados a visitas  externas entes de Control]*100</t>
  </si>
  <si>
    <t>[No de seguimientos Ejecutados / seguimientos programados]*100</t>
  </si>
  <si>
    <t>[No de Seguimientos a mapa de riesgos Ejecutados / seguimiento a mapas de riesgos programados]*100</t>
  </si>
  <si>
    <t>[Informes presentados / Informes Programados]*100</t>
  </si>
  <si>
    <t>[Boletines Noticontrol publicados / Boletines Programados]*100</t>
  </si>
  <si>
    <t>[Día MECÍ Realizado / Día MECÍ programado]*100</t>
  </si>
  <si>
    <t>[Actividades de Sensibilización Realizadas / Actividades de Sensibilización Programadaas]*100</t>
  </si>
  <si>
    <t>Objetivo del Indicador:</t>
  </si>
  <si>
    <t>Tipo Indicador:</t>
  </si>
  <si>
    <t>Frecuencia:</t>
  </si>
  <si>
    <t>Código: SIG-PR009-FO3</t>
  </si>
  <si>
    <t>Plan Anual Cuatrienal
2012 - 2015</t>
  </si>
  <si>
    <r>
      <t xml:space="preserve">Mensual  </t>
    </r>
    <r>
      <rPr>
        <b/>
        <sz val="8"/>
        <rFont val="Arial"/>
        <family val="2"/>
      </rPr>
      <t>[  ]</t>
    </r>
    <r>
      <rPr>
        <sz val="8"/>
        <rFont val="Arial"/>
        <family val="2"/>
      </rPr>
      <t xml:space="preserve">  Bimestral  </t>
    </r>
    <r>
      <rPr>
        <b/>
        <sz val="8"/>
        <rFont val="Arial"/>
        <family val="2"/>
      </rPr>
      <t>[  ]</t>
    </r>
    <r>
      <rPr>
        <sz val="8"/>
        <rFont val="Arial"/>
        <family val="2"/>
      </rPr>
      <t xml:space="preserve">  Trimestral  </t>
    </r>
    <r>
      <rPr>
        <b/>
        <sz val="8"/>
        <rFont val="Arial"/>
        <family val="2"/>
      </rPr>
      <t>[ x ]</t>
    </r>
    <r>
      <rPr>
        <sz val="8"/>
        <rFont val="Arial"/>
        <family val="2"/>
      </rPr>
      <t xml:space="preserve">  Semestral  </t>
    </r>
    <r>
      <rPr>
        <b/>
        <sz val="8"/>
        <rFont val="Arial"/>
        <family val="2"/>
      </rPr>
      <t>[  ]</t>
    </r>
    <r>
      <rPr>
        <sz val="8"/>
        <rFont val="Arial"/>
        <family val="2"/>
      </rPr>
      <t xml:space="preserve">  Anual  </t>
    </r>
    <r>
      <rPr>
        <b/>
        <sz val="8"/>
        <rFont val="Arial"/>
        <family val="2"/>
      </rPr>
      <t>[  ]</t>
    </r>
  </si>
  <si>
    <t>EJECUCION DEL PLAN DE MEDIOS</t>
  </si>
  <si>
    <t>Determinar el cumplimiento del plan medios ejecutado</t>
  </si>
  <si>
    <t>ENTREGA DE CONDECORACIONES</t>
  </si>
  <si>
    <t>Eficacia</t>
  </si>
  <si>
    <t xml:space="preserve">Determinar la eficacia del No de condecoraciones </t>
  </si>
  <si>
    <t>Determinar la eficacia de los convenios gestionados para resturación de obras</t>
  </si>
  <si>
    <t>CONVENIOS DE RESTAURACION</t>
  </si>
  <si>
    <t>[Total Convenio gestionado / Total Convenio programado]*100</t>
  </si>
  <si>
    <t>[No. Obras Restauradas Vigencia /Total de obras Programadas Vigencia]*100</t>
  </si>
  <si>
    <t>[No. sesiones realizadas para rendición de cuentas / No. Sesiones programadas para rendición de cuentas por vigencia]*100</t>
  </si>
  <si>
    <t>[No. De proposiciones debatidas / No. De sesiones de control político programadas]*100</t>
  </si>
  <si>
    <t xml:space="preserve"> [No. de proposiciones debatidas/No. de proposiciones  programadas]*100</t>
  </si>
  <si>
    <t>[Número de software gestionado / Número de software requerido]*100</t>
  </si>
  <si>
    <t>[Gestión de solicitud de contratación del acondicionamiento/ Necesidad de acondicionamiento proyectada]*100</t>
  </si>
  <si>
    <t>[Actividades de seguimiento realizadas / Total de actividades de seguimiento programadas]*100</t>
  </si>
  <si>
    <t>[No.  de identificación de necesidades tecnológica realizadas/ No. De tramites Adquisición y renovación tecnológica programadas]*100</t>
  </si>
  <si>
    <t>[Gestión de solicitudes de contratación de plataforma tecnológica / Necesidades de contratación plataforma tecnológica proyectada]*100</t>
  </si>
  <si>
    <t>[Auditorias Internas Ejecutadas /Auditorias Internas programadas]*100</t>
  </si>
  <si>
    <t>[Auditorias Externas Ejecutadas /Auditorias Externas Programadas]*100</t>
  </si>
  <si>
    <t>[Días de Auditoria Realizados / Días de Auditoria Programados]*100</t>
  </si>
  <si>
    <t>[N° Informes Aprobados / N° de Informes Proyectados]*100</t>
  </si>
  <si>
    <t>[Número de funcionarios que participaron / Total Número de funcionarios de la Entidad]*100</t>
  </si>
  <si>
    <t>[N° Manuales Aprobados / N° Manuales Proyectados]*100</t>
  </si>
  <si>
    <t>[Número de funcionarios evaluados / Total de funcionarios  de carrera administrativa]*100</t>
  </si>
  <si>
    <t>[Número de gestiones realizadas/Número de gestiones programadas]*100</t>
  </si>
  <si>
    <t>[Número de Gestiones Realizadas/Número de gestiones Exigidas por la CNSC]*100</t>
  </si>
  <si>
    <t xml:space="preserve">[Tasa de ausentismo enfermedad general y accidente de trabajo :          Días de incapacidad por Enfermedad General y Accidente de Trabajo /  Horas Hombre Trabajadas]x 100      </t>
  </si>
  <si>
    <t>Índice de frecuencia de Accidentes e Incidentes de Trabajo: [No Accidentes de Trabajo Ocurridos /  Horas Hombre Trabajadas    (No. promedio de trabajadores * Horas trabajadas al día * Días trabajados en el mes) =99.040  x 200000]</t>
  </si>
  <si>
    <t>Índice de severidad de accidentes e incidentes de trabajo
[No. de Días Perdidos  / Horas Hombre Trabajadas  (No. promedio de trabajadores * Horas trabajadas al día * Días trabajados en el mes) =99.040 * 200000]</t>
  </si>
  <si>
    <t>Enfermedades Profesionales  
[Enfermedades Profesionales Calificadas /  Total Funcionarios]*100</t>
  </si>
  <si>
    <t>[Sesiones atendidas / Sesiones programadas]*100</t>
  </si>
  <si>
    <t>[Transferencia Documental Realizada]</t>
  </si>
  <si>
    <t>[No de informes presentados / No de informes programados en la vigencia]*100</t>
  </si>
  <si>
    <t>[Reuniones de Comité de Coordinación de Control Interno realizadas / Reunión de Comité de Control Interno Programado]*100</t>
  </si>
  <si>
    <t>RESTAURACION DE OBRAS PICTORICAS</t>
  </si>
  <si>
    <t>Verificar el cumplimiento del contrato de las obras restauradas</t>
  </si>
  <si>
    <t xml:space="preserve">Medir la cantidad de informes realizados </t>
  </si>
  <si>
    <t>INFORMES DE RENDICION DE CUENTAS</t>
  </si>
  <si>
    <t>RENDICION DE CUENTAS</t>
  </si>
  <si>
    <t>Determinar el porcentaje de la sesiones realizadas para rendición de cuentas</t>
  </si>
  <si>
    <t xml:space="preserve">TIPO DE INDICADOR </t>
  </si>
  <si>
    <t xml:space="preserve">NOMBRE DEL INDICADOR </t>
  </si>
  <si>
    <t xml:space="preserve">OBJETIVO DEL INDICADOR </t>
  </si>
  <si>
    <t xml:space="preserve">FORMULA DEL INDICADOR </t>
  </si>
  <si>
    <t xml:space="preserve">EFICACIA </t>
  </si>
  <si>
    <t>PROPOSICIONES CONTROL POLITICO</t>
  </si>
  <si>
    <t xml:space="preserve">Medir el porcentaje de eficiencia en las proposiciones debatidas </t>
  </si>
  <si>
    <t xml:space="preserve">REUNIONES JUNTAS DE VOCEROS </t>
  </si>
  <si>
    <t xml:space="preserve">Medir el porcentaje de las reuniones realizadas de las juntas de voceros </t>
  </si>
  <si>
    <t xml:space="preserve">PROYECTOS DE ACUERDO </t>
  </si>
  <si>
    <t>Medir la eficiencia en cantidad de Proyectos de Acuerdo agendados</t>
  </si>
  <si>
    <t>PROYECTOS DE ACUERDO TRAMITADOS</t>
  </si>
  <si>
    <t>Medir la eficiencia en los Proyectos de acuerdo aprobados en sesiones</t>
  </si>
  <si>
    <t>PROPOSICIONES TRAMITADAS CONTROL POLITICO</t>
  </si>
  <si>
    <t xml:space="preserve">SOLICITUD DE SOFTWARE BIBLIOTECA </t>
  </si>
  <si>
    <t>Medir la efectividad de solicitudes realizadas</t>
  </si>
  <si>
    <t xml:space="preserve">DEPURACIÓN NORMATIVA DE PROYECTOS </t>
  </si>
  <si>
    <t xml:space="preserve">Medir la eficiencia de la depuración normativa </t>
  </si>
  <si>
    <t>SEGUIMIENTO DE ACTIVIDADES</t>
  </si>
  <si>
    <t>Medir la  eficiencia de los seguimientos de las actividades programadas</t>
  </si>
  <si>
    <t xml:space="preserve">GESTION DE CONTRATACIÓN DE ACONDICIONAMIENTO </t>
  </si>
  <si>
    <t>Medir la eficiencia en la gestión de contratación</t>
  </si>
  <si>
    <t xml:space="preserve">ADQUISICION Y RENOVACIÓN TECNOLÓGICA </t>
  </si>
  <si>
    <t>Medir la eficiencia en la adquisición y renovación tecnológica</t>
  </si>
  <si>
    <t xml:space="preserve">GESTION DE CONTRATACIÓN PLATAFORMA TECNOLÓGICA </t>
  </si>
  <si>
    <t xml:space="preserve">GESTIÓN DE SEGUIMIENTO CONTRATACION  PLATAFORMA TECNOLÓGICA </t>
  </si>
  <si>
    <t>Determinar la eficiencia en las actividades de seguimiento de la plataforma tecnológica</t>
  </si>
  <si>
    <t xml:space="preserve">MOVILIDAD DE LOS CONCEJALES </t>
  </si>
  <si>
    <t xml:space="preserve">Efectuar las labores de supervisión a la ejecución del contrato que garantice la movilidad de los Concejales. </t>
  </si>
  <si>
    <t xml:space="preserve">ADQUISICIÓN SEDE ADMINISTRATIVA </t>
  </si>
  <si>
    <t xml:space="preserve">Realizar la gestión de adquisición de la sede administrativa </t>
  </si>
  <si>
    <t>FOROS PARTICIPACIÓN CIUDADANA</t>
  </si>
  <si>
    <t xml:space="preserve">Determinar la eficacia de Los foros de participación ciudadana realizados </t>
  </si>
  <si>
    <t>PARTICIPACIÓN CIUDADANA</t>
  </si>
  <si>
    <t>Determinar la Efectividad de la participación  en cada programa de televisión, dedicado a la ciudadanía</t>
  </si>
  <si>
    <t>SOSTENIBILIDAD DE LA CERTIFICACIÓN DEL SISTEMA DE GESTIÓN DE CALIDAD</t>
  </si>
  <si>
    <t>Medir el grado de efectividad de las Auditorias Internas del Subsistema de Gestión de Calidad y Sistema Integrado de Gestión  (ISO9001:V2008 y NTC-GP1000:V2009)</t>
  </si>
  <si>
    <t xml:space="preserve">SOSTENIBILIDAD DE LA CERTIFICACION </t>
  </si>
  <si>
    <t xml:space="preserve">Determinar el cumplimiento de las Acciones Correctivas para garantizar el cumplimiento de las Normas ISO 9001:V2008 y NTC-GP-1000:V2009 </t>
  </si>
  <si>
    <t>INFORME DE REVISIÓN POR LA DIRECCIÓN</t>
  </si>
  <si>
    <t>Determinar la eficacia en la revisión de informes por la Dirección</t>
  </si>
  <si>
    <t>AUDITORIA EXTERNA DE SEGUIMIENTO DEL SUBSISTEMA DE GESTIÓN DE CALIDAD</t>
  </si>
  <si>
    <t>Medir el grado de efectividad auditorias externas en el seguimiento del Subsistema de Gestión de Calidad (ISO9001:V2008 y NTC-GP1000:V2009)</t>
  </si>
  <si>
    <t>IMPLEMENTACIÓN, ARMONIZACIÓN Y SOSTENIBILIDAD DE LOS SUBSISTEMAS DEL SISTEMA INTEGRADO DE GESTIÓN</t>
  </si>
  <si>
    <t>Determinar la eficacia de las actividades de sensibilización para la implementación, armonización y sostenibilidad de los subsistemas del sistema integrado de gestión</t>
  </si>
  <si>
    <t>IMPLEMENTACIÓN DE SGA</t>
  </si>
  <si>
    <t>Determina la eficacia de las actividades realizadas para la implementación del SGA</t>
  </si>
  <si>
    <t>SOSTENIBILIDAD DE LA CERTIFICACIÓN ISO 14001</t>
  </si>
  <si>
    <t xml:space="preserve">Determinar la eficacia de las actividades realizadas para sostenibilidad de la certificación ISO14001
</t>
  </si>
  <si>
    <t>IMPLEMENTACION DEL SISTEMA DE SEGURIDAD  Y  SALUD OCUPACIONAL – S&amp;SO</t>
  </si>
  <si>
    <t>Determina la eficacia de las actividades realizadas para la implementación del SISTEMA DE SEGURIDAD  Y  SALUD OCUPACIONAL – S&amp;SO</t>
  </si>
  <si>
    <t>SOSTENIBILIDAD DE LA CERTIFICACIÓN</t>
  </si>
  <si>
    <t>Determinar la eficacia de las actividades realizadas para sostenibilidad de la certificación</t>
  </si>
  <si>
    <t>FORTALECIMIENTO  DEL SISTEMA DE CONTROL INTERNO – SCI.</t>
  </si>
  <si>
    <t>Determina la eficacia de las actividades realizadas para el fortalecimiento del Sistema de Control Interno</t>
  </si>
  <si>
    <t>IMPLEMENTACIÓN DEL SUBSISTEMA DE SEGURIDAD DE LA INFORMACIÓN. - SGSI.</t>
  </si>
  <si>
    <t>Medir la efectividad en la implementación del SGSI</t>
  </si>
  <si>
    <t>IMPLEMENTACION DEL SUBSISTEMA DE RESPONSABILIDAD SOCIAL. - SRS.</t>
  </si>
  <si>
    <t>Medir la efectividad en la implementación del SRS</t>
  </si>
  <si>
    <t>INFORMES PLAN DE ACCIÓN CUATRIENAL PARA LA VIGENCIA</t>
  </si>
  <si>
    <t xml:space="preserve">Medir la eficacia de presentación de informes del plan de acción cuatrienal para la vigencia </t>
  </si>
  <si>
    <t xml:space="preserve"> PLAN DE ACCIÓN ANUAL</t>
  </si>
  <si>
    <t>Medir la eficiencia del plan de acción anual</t>
  </si>
  <si>
    <t>INFORME PLAN DE ACCIÓN ANUAL</t>
  </si>
  <si>
    <t xml:space="preserve">Medir la eficacia de la elaboración del informe plan de acción anual  </t>
  </si>
  <si>
    <t>PLANES PROGRAMAS Y PROYECTOS</t>
  </si>
  <si>
    <t xml:space="preserve">Medir la eficacia de los planes programas y proyectos </t>
  </si>
  <si>
    <t>PAAC - GESTION DE DIRECCIONAMIENTO ESTRAEGICO</t>
  </si>
  <si>
    <t>Medir la eficacia del PAAC</t>
  </si>
  <si>
    <t xml:space="preserve">SOCIALIZACIÓN DE MEDIOS DE COMUNICACIÓN </t>
  </si>
  <si>
    <t xml:space="preserve">Medir el cumplimiento de las socializaciones de los medios de comunicación </t>
  </si>
  <si>
    <t xml:space="preserve">CAMPAÑAS EN MEDIOS DE COMUNICACIÓN </t>
  </si>
  <si>
    <t xml:space="preserve">Medir el impacto de las campañas en los medios de comunicación </t>
  </si>
  <si>
    <t>Medir el impacto de la rendición de cuentas</t>
  </si>
  <si>
    <t>PAAC - COMUNICACIONES E INFORMACION</t>
  </si>
  <si>
    <t>PAAC - COMUNICACIONES E INFORMACION - CAMPAÑAS</t>
  </si>
  <si>
    <t>RESOLUCIONES DE PLANEACION</t>
  </si>
  <si>
    <t xml:space="preserve">Medir la eficacia de las resoluciones </t>
  </si>
  <si>
    <t xml:space="preserve">MANUALES ACTUALIZADOS </t>
  </si>
  <si>
    <t xml:space="preserve">Medir la eficacia de los manuales actualizados </t>
  </si>
  <si>
    <t>CERTIFICACIÓN  PARA S&amp;SO Y SGA</t>
  </si>
  <si>
    <t>Determina el cumplimiento de las No conformidades cerradas</t>
  </si>
  <si>
    <t>AUDITORIAS REALIZADAS CERTIFICACIÓN  PARA S&amp;SO Y SGA</t>
  </si>
  <si>
    <t>Medir la eficacia de las auditorias</t>
  </si>
  <si>
    <t>AUDITORIAS DE CERTIFICACIÓN  PARA S&amp;SO Y SGA</t>
  </si>
  <si>
    <t>Medir la eficacia de las auditorias realizadas para la certificación para S&amp;SO Y SGA</t>
  </si>
  <si>
    <t>AUDITORIAS DE SEGUIMIENTO CERTIFICACIÓN  PARA S&amp;SO Y SGA</t>
  </si>
  <si>
    <t>Medir la eficacia de las auditorias de seguimiento realizadas para la certificación para S&amp;SO Y SGA</t>
  </si>
  <si>
    <t>PAAC . GESTION MEJORA CONTINUA DEL SIG</t>
  </si>
  <si>
    <t>ARMONIZACIÓN DEL SIG</t>
  </si>
  <si>
    <t>Medir la eficacia del mapa de proceso aprobado para divulgación y Armonización del SIG</t>
  </si>
  <si>
    <t>MAPA RIESGOS</t>
  </si>
  <si>
    <t xml:space="preserve">Medir la eficacia de los riesgos aprobados </t>
  </si>
  <si>
    <t xml:space="preserve">NORMOGRAMA PROCESOS </t>
  </si>
  <si>
    <t xml:space="preserve">Determinar la eficacia del normograma de procesos </t>
  </si>
  <si>
    <t>CARACTERIZACIONES DE PROCESOS</t>
  </si>
  <si>
    <t>Determinar la eficacia de las caracterizaciones de los procesos</t>
  </si>
  <si>
    <t>ELABORACIÓN DE LOS INFORMES DE LA CONTRALORÍA DISTRITAL</t>
  </si>
  <si>
    <t>MANUAL DEL SISTEMA INTEGRADO DE GESTIÓN</t>
  </si>
  <si>
    <t>Medir la efectividad en la laboración del Proyecto del Manual del Sistema Integrado de Gestión</t>
  </si>
  <si>
    <t xml:space="preserve"> PLAN DE ACCIÓN</t>
  </si>
  <si>
    <t>Medir la eficiencia del plan de acción</t>
  </si>
  <si>
    <t xml:space="preserve">COMITÉS </t>
  </si>
  <si>
    <t>Medir la eficacia de las reuniones de los comités</t>
  </si>
  <si>
    <t>ELABORACIÓN DE INFORME DE REVISIÓN POR LA DIRECCIÓN EVIDENCIANDO EL DESEMPEÑO AMBIENTAL</t>
  </si>
  <si>
    <t>Medir la eficacia de los documentos aprobados por la mesa directiva evidenciando el desempeño ambiental</t>
  </si>
  <si>
    <t>PAAC - GESTION NORMATIVA - RIESGOS</t>
  </si>
  <si>
    <t>PAAC - GESTION NORMATIVA - ESTRATEGIAS ANTITRAMITES</t>
  </si>
  <si>
    <t>PAAC - GESTION NORMATIVA - RENDICION DE CUENTAS</t>
  </si>
  <si>
    <t>PAAC - ELECCION SERVIDORES PUBLICOS - RIESGOS</t>
  </si>
  <si>
    <t>PAAC - ELECCION SERVIDORES PUBLICOS - ESTRATEGIAS ANTITRAMITES</t>
  </si>
  <si>
    <t>PAAC - ELECCION SERVIDORES PUBLICOS - RENDICION DE CUENTAS</t>
  </si>
  <si>
    <t>PAAC - CONTROL POLITICO - RIESGOS</t>
  </si>
  <si>
    <t>PAAC - CONTROL POLITICO - ESTRATEGIAS ANTITRAMITES</t>
  </si>
  <si>
    <t>PAAC - CONTROL POLITICO - RENDICION DE CUENTAS</t>
  </si>
  <si>
    <t>PROGRAMAS DE CAPACITACIÓN</t>
  </si>
  <si>
    <t>Medir el cumplimiento de los programas de capitación realizados</t>
  </si>
  <si>
    <t>PROGRAMAS CAPACITACION EN EL SIG</t>
  </si>
  <si>
    <t>Medir el cumplimiento de los programas de capacitación en el SIG</t>
  </si>
  <si>
    <t xml:space="preserve">PROGRAMAS DE BIENESTAR </t>
  </si>
  <si>
    <t>Medir el cumplimiento al programa de bienestar e incentivos del Concejo de Bogotá, D.C.., con la participación masiva de los funcionarios y sus familias.</t>
  </si>
  <si>
    <t>PAAC - TALENTO HUMANO - BIENESTAR SOCIAL - RIESGOS</t>
  </si>
  <si>
    <t>DOCUMENTO PRESENTADO Y APROBADO POR PARTE DEL SERVICIO CIVIL DISTRITAL</t>
  </si>
  <si>
    <t xml:space="preserve">Medir la eficacia de los documentos aprobados y presentados por parte del servicio civil </t>
  </si>
  <si>
    <t>EVALUACIÓN DE DESEMPEÑO FUNCIONARIOS DE CARRERA</t>
  </si>
  <si>
    <t xml:space="preserve">Medir la eficacia del desempeño de los funcionarios de carrera </t>
  </si>
  <si>
    <t>CUMPLIMIENTO EN EL DESEMPEÑO LABORAL</t>
  </si>
  <si>
    <t>Determinar el grado de cumplimiento en el desempeño laboral de los funcionarios en provisionalidad</t>
  </si>
  <si>
    <t>GESTION ANTE LA COMISION NACIONAL DEL SERVICIO CIVIL</t>
  </si>
  <si>
    <t>Medir el cumplimiento de la gestión realizada ante la Comisión Nacional del Servicio Civil</t>
  </si>
  <si>
    <t>PAAC - TALENTO HUMANO - CARRERA ADMINISTRATIVA - RIESGOS</t>
  </si>
  <si>
    <t>PAAC - TALENTO HUMANO - CARRERA ADMINISTRATIVA - ATENCION AL CIUDADANO</t>
  </si>
  <si>
    <t>PAAC - TALENTO HUMANO - CARRERA ADMINISTRATIVA - CAMPAÑAS ANTICORRUPCION</t>
  </si>
  <si>
    <t>TASA DE AUSENTISMO ENFERMEDAD GENERALY ACCIDENTE DE TRABAJO</t>
  </si>
  <si>
    <t>Medir el porcentaje de ausentismo por enfermedad general y accidentes de trabajo.</t>
  </si>
  <si>
    <t>INDICE DE FRECUENCIA DE ACCIDENTES E INCIDENTES DE TRABAJO</t>
  </si>
  <si>
    <t>Medir el volumen de accidentes de trabajo ocurridos en el periodo</t>
  </si>
  <si>
    <t>INDICE DE SEVERIDAD DE ACCIDENTES E INCIDENTES DE TRABAJO</t>
  </si>
  <si>
    <t>Medir el porcentaje de severidad de accidentes e incedentes de trabajo ocurridos en el periodo</t>
  </si>
  <si>
    <t>SUBPROGRAMAS DE MEDICINA PREVENTIVA</t>
  </si>
  <si>
    <t xml:space="preserve">Medir la eficacia de los subprogramas de medicina preventiva </t>
  </si>
  <si>
    <t>SUBPROGRAMA DE MEDICINA TRABAJO</t>
  </si>
  <si>
    <t>Determinar la eficacia de los Subprogramas de Medicina Trabajo</t>
  </si>
  <si>
    <t>CUMPLIMIENTO AL PROGRAMA DE SALUD OCUPACIONAL</t>
  </si>
  <si>
    <t>Determinar el grado de eficacia del Programa de Salud Ocupacional</t>
  </si>
  <si>
    <t>PAAC - SALUD OCUPACIONAL - RIESGOS</t>
  </si>
  <si>
    <t>P.Q.R.S DIRECCIONADAS Y REGISTRADAS</t>
  </si>
  <si>
    <t xml:space="preserve">Medir la eficacia de las P:Q:R:S </t>
  </si>
  <si>
    <t>PAAC - RIESGOS</t>
  </si>
  <si>
    <t>PAAC - ATENCION AL CIUDADANO</t>
  </si>
  <si>
    <t xml:space="preserve">TRÁMITE DE LOS REQUERIMIENTOS DE P.Q.R.S </t>
  </si>
  <si>
    <t xml:space="preserve">Medir la eficacia de los tramites de requerimientos de  P:Q:R:S </t>
  </si>
  <si>
    <t>PAAC - DEFENSOR DEL CIUDADANO - RIESGOS</t>
  </si>
  <si>
    <t>PAAC - ATENCION Y DEFENSOR DEL CIUDADANO</t>
  </si>
  <si>
    <t xml:space="preserve">CORRESPONDENCIA DISTRIBUIDA </t>
  </si>
  <si>
    <t xml:space="preserve">Medir la eficacia de la correspondencia distribuida </t>
  </si>
  <si>
    <t xml:space="preserve">CORRESPONDENCIA EXTERNA </t>
  </si>
  <si>
    <t>Medir la eficacia de la correspondencia externa</t>
  </si>
  <si>
    <t xml:space="preserve">CORRESPONDENCIA CONTRATISTA </t>
  </si>
  <si>
    <t xml:space="preserve">Medir la eficacia de la correspondencia externa entregada por contratista </t>
  </si>
  <si>
    <t>PAAC - CORRESPONDENCIA - RIESGOS</t>
  </si>
  <si>
    <t>PAAC - CORRESPONDENCIA - ATENCION AL CIUDADANO</t>
  </si>
  <si>
    <t>SOLICITUDES</t>
  </si>
  <si>
    <t xml:space="preserve">Medir la eficacia de las solicitudes </t>
  </si>
  <si>
    <t>PAAC - ASESORIA JURIDICA - RIESGOS</t>
  </si>
  <si>
    <t>PAAC - ASESORIA JURIDICA - ESTRATEGIAS ANTITRAMITES</t>
  </si>
  <si>
    <t>PAAC - ASESORIA JURIDICA - ATENCION AL CIUDADANO</t>
  </si>
  <si>
    <t>PAAC - CONTROL INTERNO DISCIPLINARIO - RIESGOS</t>
  </si>
  <si>
    <t xml:space="preserve">Medir la eficacia de los proyectos de acuerdo públicados </t>
  </si>
  <si>
    <t>ACUERDOS  PUBLICADOS</t>
  </si>
  <si>
    <t xml:space="preserve">Medir la eficacia de los acuerdos públicados </t>
  </si>
  <si>
    <t>TRANSCRIPCION DE ACTAS</t>
  </si>
  <si>
    <t>Determinar la eficacia del No. de Actas transcritas</t>
  </si>
  <si>
    <t>SESIÓNES GRABADAS</t>
  </si>
  <si>
    <t>Medir la eficacia de las sesiones realizadas</t>
  </si>
  <si>
    <t>PAAC . ANALES Y PUBLICACIONES - RIESGOS</t>
  </si>
  <si>
    <t>MANTENIMIENTO</t>
  </si>
  <si>
    <t xml:space="preserve">Determinar la eficacia de los mantenimientos realizados </t>
  </si>
  <si>
    <t>PAAC - MANTENIMIENTO . RIESGOS</t>
  </si>
  <si>
    <t>MANTENIMIENTO PREVENTIVO Y CORRECTIVO</t>
  </si>
  <si>
    <t>Medir la eficacia de las solicitudes realizadas para el mantenimiento preventivo y correctivo a los vehículos asignados a los Honorables Concejales y demás áreas que lo requieran</t>
  </si>
  <si>
    <t>PAAC - MANTENIMIENTO - RIESGOS</t>
  </si>
  <si>
    <t>ADQUISICIÓN Y RENOVACIÓN DE ELEMENTOS DE TECNOLOGÍA INFORMÁTICA</t>
  </si>
  <si>
    <t>Medir la eficacia de la adquisición y renovación de elementos tecnológicos</t>
  </si>
  <si>
    <t xml:space="preserve">GESTIÓN DE CONTRATACIÓN PLATAFORMA TECNOLOGICA </t>
  </si>
  <si>
    <t xml:space="preserve">Determinar la gestión de la contratación </t>
  </si>
  <si>
    <t>SEGUIMIENTO AL CONTRATO DE ACTUALIZACIÓN DE LA PLATAFORMA INFORMÁTICA</t>
  </si>
  <si>
    <t>Determinar la eficacia de las actividades de seguimiento realizado al contrato de actualización de plataforma tecnológica</t>
  </si>
  <si>
    <t>SEGURIDAD DE INFORMACIÓN</t>
  </si>
  <si>
    <t xml:space="preserve">Determinar la eficacia de la seguridad de la información </t>
  </si>
  <si>
    <t>PAAC - SISTEMAS - RIESGOS</t>
  </si>
  <si>
    <t>PAAC - SISTEMAS - CAMPAÑAS</t>
  </si>
  <si>
    <t>REGISTROS PROYECTOS DE ACUERDO</t>
  </si>
  <si>
    <t xml:space="preserve">Determinar la eficacia de los registros de proyectos de acuerdo en la base de datos </t>
  </si>
  <si>
    <t xml:space="preserve">SOCIALIZACIÓN DE FORMATOS </t>
  </si>
  <si>
    <t xml:space="preserve">Medir la eficacia de los formatos socializados </t>
  </si>
  <si>
    <t>TRANSFERENCIAS DOCUMENTALES</t>
  </si>
  <si>
    <t xml:space="preserve">Determinar la eficacia de las transferencias documentales </t>
  </si>
  <si>
    <t xml:space="preserve">INTERVENCIÓN DE FONDOS ACUMULADOS </t>
  </si>
  <si>
    <t xml:space="preserve">Medir la eficacia de los fondos acumulados </t>
  </si>
  <si>
    <t xml:space="preserve">TRANSFERENCIA DOCUMENTAL REALIZADA </t>
  </si>
  <si>
    <t xml:space="preserve">Medir la eficacia de las transferencias </t>
  </si>
  <si>
    <t>APLICACIÓN DE LAS TRD</t>
  </si>
  <si>
    <t>Determinar la eficacia de la aplicabilidad de las TRD</t>
  </si>
  <si>
    <t xml:space="preserve"> ACTUALIZACION DE LAS TRD</t>
  </si>
  <si>
    <t>Determinar la eficacia de la actualización de las TRD</t>
  </si>
  <si>
    <t>INVENTARIO ARCHIVO CENTRAL</t>
  </si>
  <si>
    <t>Medir la eficacia de los inventarios en metros lineales</t>
  </si>
  <si>
    <t>PAAC - BIBLIOTECA - RIESGOS</t>
  </si>
  <si>
    <t xml:space="preserve">OPORTUNIDAD DE INFORMES PRESENTADOS </t>
  </si>
  <si>
    <t xml:space="preserve">Determinar la oportunidad de los informes presentados
</t>
  </si>
  <si>
    <t xml:space="preserve">GENERACIÓN, APROBACIÓN Y LIQUIDACIÓN DE HECHOS ECONÓMICOS
</t>
  </si>
  <si>
    <t xml:space="preserve">Determinar la eficacia de los registros de los hechos económicos 
</t>
  </si>
  <si>
    <t xml:space="preserve">GESTION Y SEGUIMIENTO A LA CONTRATACION </t>
  </si>
  <si>
    <t>Medir la funcionalidad de la gestion y seguimiento a la contratación</t>
  </si>
  <si>
    <t xml:space="preserve">SEGUIMIENTO CONTRATOS </t>
  </si>
  <si>
    <t xml:space="preserve">Determinar la eficacia de los seguimientos a contratos </t>
  </si>
  <si>
    <t>PAAC - GESTION FINANCIERA - RIESGOS</t>
  </si>
  <si>
    <t>PAAC - GESTION FINANCIERA - ATENCION AL CIUDADANO</t>
  </si>
  <si>
    <t>INFORME DE GESTION SEMESTRAL</t>
  </si>
  <si>
    <t>Medir la eficacia de los informes presentados semestralmente</t>
  </si>
  <si>
    <t>AUDITORIAS EJECUTADAS</t>
  </si>
  <si>
    <t>Determinar la eficacia de las auditorias realizadas</t>
  </si>
  <si>
    <t>COMITÉ COORDINACIÓN CONTROL INTERNO</t>
  </si>
  <si>
    <t>Medir la eficacia de las reuniones de control interno</t>
  </si>
  <si>
    <t>PARTICIPACIÓN COMITÉS INSTITUCIONALES</t>
  </si>
  <si>
    <t>Determinar la eficacia de la participación de los comités institucionales</t>
  </si>
  <si>
    <t xml:space="preserve">ACOMPAÑAMIENTO VISITAS EXTERNAS ENTES DE CONTROL </t>
  </si>
  <si>
    <t>Determinar el acompañamiento realizado a las visitas externas de os entes de control</t>
  </si>
  <si>
    <t>SEGUIMIENTOS A PROCESOS</t>
  </si>
  <si>
    <t xml:space="preserve">Medir la eficaca de los segumientos a los procesos </t>
  </si>
  <si>
    <t>SEGUIIENTO MAPAS DE RIESGOS</t>
  </si>
  <si>
    <t>Medir la eficacia del seguimiento realizado al mapa de riesgos</t>
  </si>
  <si>
    <t>PAAC - CONTROL INTERNO - RIESGOS</t>
  </si>
  <si>
    <t>PAAC - CONTROL INTERNO - PUBLICACION DE INFORMES</t>
  </si>
  <si>
    <t>INFORMES ENTES DE CONTROL</t>
  </si>
  <si>
    <t>Medir la eficacia en la presentación de informes ante lso entes de control</t>
  </si>
  <si>
    <t>BOLETINES NOTICONTROL</t>
  </si>
  <si>
    <t xml:space="preserve">Determinar la eficacia en los boletines noticontrol publicados </t>
  </si>
  <si>
    <t>DÍA MECI</t>
  </si>
  <si>
    <t xml:space="preserve">Medir la eficacia del dia MECI realizado </t>
  </si>
  <si>
    <t>Vr. #</t>
  </si>
  <si>
    <t>Vr. D#</t>
  </si>
  <si>
    <t>Medir la oportunidad de presentación de los informes para la Contraloría</t>
  </si>
  <si>
    <t>5.1  Mantener la Certificación en el Sistema de Gestión de Calidad. 
Armonización y Sostenibilidad SIG</t>
  </si>
  <si>
    <t>[ IPO / IR ]*100</t>
  </si>
  <si>
    <t>IPO</t>
  </si>
  <si>
    <t>IR</t>
  </si>
  <si>
    <t>PROCESO GESTION MEJORA CONTINUA DEL SIG</t>
  </si>
  <si>
    <t>Versión: 0</t>
  </si>
  <si>
    <t>Fecha: 11-mar-2013</t>
  </si>
  <si>
    <t>UN CONCEJO PRESENTE CON LA CIUDAD</t>
  </si>
  <si>
    <t>Comité de Conciliación</t>
  </si>
  <si>
    <t>Medir la eficacia del Comité de Conciliaicón</t>
  </si>
  <si>
    <t>[N° Reuniones realizadas / N° Reuniones programadas ]*100</t>
  </si>
  <si>
    <t>[N° Informes presentados / N° Informes requeridos ]*100</t>
  </si>
  <si>
    <t>[N° Actas aprobadas / N° Actas elaboradas ]*100</t>
  </si>
  <si>
    <t>Promedio</t>
  </si>
  <si>
    <t>EXPEDIENTES</t>
  </si>
  <si>
    <t>Medir la eficacia del área de Control Disciplinario.</t>
  </si>
  <si>
    <t>[Número de Expedientes tramitados / Número de Expedientes radicados ]*100</t>
  </si>
  <si>
    <t>Plan de Acción Cuatrienal 2012 - 2015</t>
  </si>
  <si>
    <t>Cumplimiento</t>
  </si>
  <si>
    <t>Objetivos:</t>
  </si>
  <si>
    <t>Procesos</t>
  </si>
  <si>
    <t>PROCESO GESTIÓN MEJORA CONTINUA DEL SIG</t>
  </si>
  <si>
    <t>INFORME DE LOS INDICADORES DE GESTIÓN</t>
  </si>
  <si>
    <t>CONCEJO DE BOGOTÁ D.C.</t>
  </si>
  <si>
    <t>Cumplimiento Total</t>
  </si>
  <si>
    <t>RESULTADO
30-Ago-2013</t>
  </si>
  <si>
    <t>Residuos Solidos</t>
  </si>
  <si>
    <t xml:space="preserve">Velar por el mejoramiento de la correcta segregación de residuos al interior de la corporación tanto sólidos convencionales (reciclables y no reciclables) y no convencionales (escombros y peligrosos) </t>
  </si>
  <si>
    <t>Oportunidad = [Gestiòn Res. Aprovechables período año actual] / Residuos Totales generados Periodo Año Actual * 100</t>
  </si>
  <si>
    <t>Sostenibilidad Subsistema de Gestión Ambiental - PIGA</t>
  </si>
  <si>
    <t>[Actividades Realizadas / Actividades Programadaas]*100</t>
  </si>
  <si>
    <t>Variación Percápital de Consumo de Agua.</t>
  </si>
  <si>
    <t>Propender por la disminución del  Consumo de agua  en las dos (2) sedes del Concejo de Bogotá</t>
  </si>
  <si>
    <t>Oportunidad = [Consumo Periodo Actual-Consumo Periodo Anterior] / Consumo Periodo Anterior * 100</t>
  </si>
  <si>
    <t>Variación Percápital de Consumo de Energía.</t>
  </si>
  <si>
    <t>Propender por la disminución del  Consumo de Energía  en las dos (2) sedes del Concejo de Bogotá</t>
  </si>
  <si>
    <t>1- Visibilizar la Gestión del Concejo.</t>
  </si>
  <si>
    <t>2- Hacer más eficiente y eficaz la Función Normativa y Control Politico</t>
  </si>
  <si>
    <t>3- Fortalecer y Actualizar la Infraestructura Física, Tecnológica y de Servicios</t>
  </si>
  <si>
    <t>Indicadores</t>
  </si>
  <si>
    <t>Del</t>
  </si>
  <si>
    <t>Al</t>
  </si>
  <si>
    <t>4- Fortalecer la Participación Ciudadana en el Concejo</t>
  </si>
  <si>
    <t>5- Implementar el Sistema Integrado de Gestión.</t>
  </si>
  <si>
    <t>1- Direccionamiento estratégico</t>
  </si>
  <si>
    <t>2- Comunicaciones e Información</t>
  </si>
  <si>
    <t>3- Gestión Mejora Continua</t>
  </si>
  <si>
    <t>4- Gestión Normativa</t>
  </si>
  <si>
    <t>5- Elección de Servidores Públicos Distritales</t>
  </si>
  <si>
    <t>6- Control Político</t>
  </si>
  <si>
    <t>9- Gestión Jurídica</t>
  </si>
  <si>
    <t>14- Gestión Financiera</t>
  </si>
  <si>
    <t>7- Talento Humano</t>
  </si>
  <si>
    <t>15- Evaluación Independiente</t>
  </si>
  <si>
    <t>16- Comité de Conciliación</t>
  </si>
  <si>
    <t>17- Subsistema de Gestión Ambiental</t>
  </si>
  <si>
    <t>8- Atención al Ciudadano</t>
  </si>
  <si>
    <t>10- Anales y Publicaciones, y Relatoría</t>
  </si>
  <si>
    <t>11- Gestión Recursos Físicos</t>
  </si>
  <si>
    <t>12- Sistemas y Seguridad de la Información</t>
  </si>
  <si>
    <t>13- Gestión Documental</t>
  </si>
  <si>
    <t>Cumplimiento Objetivos</t>
  </si>
  <si>
    <t>Cumplimiento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</si>
</sst>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m/yyyy"/>
    <numFmt numFmtId="166" formatCode="&quot;$&quot;#,##0\ ;\(&quot;$&quot;#,##0\)"/>
    <numFmt numFmtId="167" formatCode="_ [$€-2]\ * #,##0.00_ ;_ [$€-2]\ * \-#,##0.00_ ;_ [$€-2]\ * &quot;-&quot;??_ "/>
    <numFmt numFmtId="168" formatCode="000"/>
  </numFmts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64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5" applyNumberFormat="0" applyAlignment="0" applyProtection="0"/>
    <xf numFmtId="0" fontId="6" fillId="22" borderId="6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5" applyNumberFormat="0" applyAlignment="0" applyProtection="0"/>
    <xf numFmtId="0" fontId="13" fillId="0" borderId="10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2" fillId="23" borderId="11" applyNumberFormat="0" applyFont="0" applyAlignment="0" applyProtection="0"/>
    <xf numFmtId="0" fontId="16" fillId="21" borderId="12" applyNumberFormat="0" applyAlignment="0" applyProtection="0"/>
    <xf numFmtId="9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4" fillId="0" borderId="0" applyFont="0" applyFill="0" applyBorder="0" applyAlignment="0" applyProtection="0"/>
    <xf numFmtId="0" fontId="2" fillId="0" borderId="0"/>
    <xf numFmtId="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221">
    <xf numFmtId="0" fontId="0" fillId="0" borderId="0" xfId="0"/>
    <xf numFmtId="0" fontId="19" fillId="0" borderId="2" xfId="0" applyFont="1" applyBorder="1" applyAlignment="1"/>
    <xf numFmtId="0" fontId="19" fillId="0" borderId="13" xfId="0" applyFont="1" applyBorder="1"/>
    <xf numFmtId="0" fontId="20" fillId="0" borderId="1" xfId="0" quotePrefix="1" applyFont="1" applyBorder="1" applyAlignment="1">
      <alignment horizontal="left"/>
    </xf>
    <xf numFmtId="0" fontId="19" fillId="0" borderId="0" xfId="0" applyFont="1"/>
    <xf numFmtId="0" fontId="19" fillId="0" borderId="3" xfId="0" applyFont="1" applyBorder="1" applyAlignment="1"/>
    <xf numFmtId="0" fontId="19" fillId="0" borderId="0" xfId="0" applyFont="1" applyBorder="1"/>
    <xf numFmtId="0" fontId="19" fillId="0" borderId="4" xfId="0" quotePrefix="1" applyFont="1" applyBorder="1" applyAlignment="1">
      <alignment horizontal="center"/>
    </xf>
    <xf numFmtId="0" fontId="20" fillId="0" borderId="1" xfId="0" quotePrefix="1" applyFont="1" applyBorder="1" applyAlignment="1">
      <alignment horizontal="left" vertical="center"/>
    </xf>
    <xf numFmtId="0" fontId="19" fillId="0" borderId="16" xfId="0" applyFont="1" applyBorder="1" applyAlignment="1"/>
    <xf numFmtId="0" fontId="19" fillId="0" borderId="18" xfId="0" applyFont="1" applyBorder="1" applyAlignment="1"/>
    <xf numFmtId="0" fontId="19" fillId="0" borderId="18" xfId="0" quotePrefix="1" applyFont="1" applyBorder="1" applyAlignment="1">
      <alignment horizontal="left"/>
    </xf>
    <xf numFmtId="0" fontId="20" fillId="0" borderId="1" xfId="0" quotePrefix="1" applyFont="1" applyFill="1" applyBorder="1" applyAlignment="1">
      <alignment horizontal="left" vertical="center"/>
    </xf>
    <xf numFmtId="0" fontId="19" fillId="0" borderId="17" xfId="0" applyFont="1" applyFill="1" applyBorder="1" applyAlignment="1"/>
    <xf numFmtId="0" fontId="19" fillId="0" borderId="18" xfId="0" applyFont="1" applyFill="1" applyBorder="1" applyAlignment="1"/>
    <xf numFmtId="0" fontId="19" fillId="0" borderId="16" xfId="0" applyFont="1" applyFill="1" applyBorder="1" applyAlignment="1"/>
    <xf numFmtId="9" fontId="19" fillId="0" borderId="17" xfId="0" applyNumberFormat="1" applyFont="1" applyBorder="1" applyAlignment="1">
      <alignment horizontal="center"/>
    </xf>
    <xf numFmtId="9" fontId="19" fillId="0" borderId="18" xfId="0" applyNumberFormat="1" applyFont="1" applyBorder="1" applyAlignment="1"/>
    <xf numFmtId="9" fontId="19" fillId="0" borderId="16" xfId="0" applyNumberFormat="1" applyFont="1" applyBorder="1" applyAlignment="1"/>
    <xf numFmtId="0" fontId="20" fillId="0" borderId="2" xfId="0" quotePrefix="1" applyFont="1" applyBorder="1" applyAlignment="1">
      <alignment horizontal="left" vertical="center"/>
    </xf>
    <xf numFmtId="0" fontId="19" fillId="0" borderId="19" xfId="0" applyFont="1" applyBorder="1"/>
    <xf numFmtId="0" fontId="19" fillId="0" borderId="20" xfId="0" applyFont="1" applyBorder="1"/>
    <xf numFmtId="0" fontId="19" fillId="0" borderId="14" xfId="0" applyFont="1" applyBorder="1"/>
    <xf numFmtId="0" fontId="19" fillId="0" borderId="15" xfId="0" applyFont="1" applyBorder="1"/>
    <xf numFmtId="0" fontId="20" fillId="0" borderId="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/>
    </xf>
    <xf numFmtId="10" fontId="19" fillId="0" borderId="17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10" fontId="20" fillId="0" borderId="1" xfId="0" applyNumberFormat="1" applyFont="1" applyBorder="1" applyAlignment="1">
      <alignment horizontal="center"/>
    </xf>
    <xf numFmtId="10" fontId="20" fillId="0" borderId="17" xfId="0" applyNumberFormat="1" applyFont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1" xfId="48" quotePrefix="1" applyFont="1" applyFill="1" applyBorder="1" applyAlignment="1">
      <alignment horizontal="center" vertical="center" wrapText="1"/>
    </xf>
    <xf numFmtId="0" fontId="22" fillId="0" borderId="1" xfId="50" quotePrefix="1" applyFont="1" applyFill="1" applyBorder="1" applyAlignment="1">
      <alignment horizontal="center" vertical="center" wrapText="1"/>
    </xf>
    <xf numFmtId="0" fontId="19" fillId="0" borderId="17" xfId="0" quotePrefix="1" applyFont="1" applyBorder="1" applyAlignment="1">
      <alignment horizontal="left"/>
    </xf>
    <xf numFmtId="0" fontId="20" fillId="0" borderId="1" xfId="0" quotePrefix="1" applyFont="1" applyFill="1" applyBorder="1" applyAlignment="1">
      <alignment horizontal="left"/>
    </xf>
    <xf numFmtId="0" fontId="19" fillId="0" borderId="18" xfId="0" quotePrefix="1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protection locked="0"/>
    </xf>
    <xf numFmtId="0" fontId="19" fillId="0" borderId="16" xfId="0" applyFont="1" applyBorder="1" applyAlignment="1" applyProtection="1">
      <protection locked="0"/>
    </xf>
    <xf numFmtId="0" fontId="19" fillId="0" borderId="18" xfId="0" applyFont="1" applyFill="1" applyBorder="1" applyAlignment="1" applyProtection="1">
      <protection locked="0"/>
    </xf>
    <xf numFmtId="0" fontId="19" fillId="0" borderId="16" xfId="0" applyFont="1" applyFill="1" applyBorder="1" applyAlignment="1" applyProtection="1">
      <protection locked="0"/>
    </xf>
    <xf numFmtId="0" fontId="19" fillId="0" borderId="19" xfId="0" applyFont="1" applyFill="1" applyBorder="1" applyAlignment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19" fillId="0" borderId="20" xfId="0" applyFont="1" applyFill="1" applyBorder="1" applyAlignment="1" applyProtection="1">
      <protection locked="0"/>
    </xf>
    <xf numFmtId="4" fontId="19" fillId="0" borderId="1" xfId="0" applyNumberFormat="1" applyFont="1" applyBorder="1" applyAlignment="1" applyProtection="1">
      <alignment horizontal="center"/>
      <protection locked="0"/>
    </xf>
    <xf numFmtId="0" fontId="21" fillId="0" borderId="19" xfId="0" quotePrefix="1" applyFont="1" applyBorder="1" applyAlignment="1" applyProtection="1">
      <alignment vertical="top"/>
      <protection locked="0"/>
    </xf>
    <xf numFmtId="0" fontId="21" fillId="0" borderId="13" xfId="0" quotePrefix="1" applyFont="1" applyBorder="1" applyAlignment="1" applyProtection="1">
      <alignment vertical="top"/>
      <protection locked="0"/>
    </xf>
    <xf numFmtId="0" fontId="21" fillId="0" borderId="20" xfId="0" quotePrefix="1" applyFont="1" applyBorder="1" applyAlignment="1" applyProtection="1">
      <alignment vertical="top"/>
      <protection locked="0"/>
    </xf>
    <xf numFmtId="0" fontId="21" fillId="0" borderId="14" xfId="0" quotePrefix="1" applyFont="1" applyBorder="1" applyAlignment="1" applyProtection="1">
      <alignment vertical="top"/>
      <protection locked="0"/>
    </xf>
    <xf numFmtId="0" fontId="21" fillId="0" borderId="0" xfId="0" quotePrefix="1" applyFont="1" applyBorder="1" applyAlignment="1" applyProtection="1">
      <alignment vertical="top"/>
      <protection locked="0"/>
    </xf>
    <xf numFmtId="0" fontId="21" fillId="0" borderId="15" xfId="0" quotePrefix="1" applyFont="1" applyBorder="1" applyAlignment="1" applyProtection="1">
      <alignment vertical="top"/>
      <protection locked="0"/>
    </xf>
    <xf numFmtId="0" fontId="19" fillId="0" borderId="14" xfId="0" quotePrefix="1" applyFont="1" applyBorder="1" applyAlignment="1" applyProtection="1">
      <alignment vertical="top"/>
      <protection locked="0"/>
    </xf>
    <xf numFmtId="0" fontId="19" fillId="0" borderId="0" xfId="0" quotePrefix="1" applyFont="1" applyBorder="1" applyAlignment="1" applyProtection="1">
      <alignment vertical="top"/>
      <protection locked="0"/>
    </xf>
    <xf numFmtId="0" fontId="19" fillId="0" borderId="15" xfId="0" quotePrefix="1" applyFont="1" applyBorder="1" applyAlignment="1" applyProtection="1">
      <alignment vertical="top"/>
      <protection locked="0"/>
    </xf>
    <xf numFmtId="0" fontId="19" fillId="0" borderId="21" xfId="0" quotePrefix="1" applyFont="1" applyBorder="1" applyAlignment="1" applyProtection="1">
      <alignment vertical="top"/>
      <protection locked="0"/>
    </xf>
    <xf numFmtId="0" fontId="19" fillId="0" borderId="22" xfId="0" quotePrefix="1" applyFont="1" applyBorder="1" applyAlignment="1" applyProtection="1">
      <alignment vertical="top"/>
      <protection locked="0"/>
    </xf>
    <xf numFmtId="0" fontId="19" fillId="0" borderId="23" xfId="0" quotePrefix="1" applyFont="1" applyBorder="1" applyAlignment="1" applyProtection="1">
      <alignment vertical="top"/>
      <protection locked="0"/>
    </xf>
    <xf numFmtId="0" fontId="20" fillId="0" borderId="1" xfId="0" applyFont="1" applyFill="1" applyBorder="1" applyAlignment="1">
      <alignment horizontal="center"/>
    </xf>
    <xf numFmtId="0" fontId="19" fillId="0" borderId="17" xfId="0" quotePrefix="1" applyFont="1" applyFill="1" applyBorder="1" applyAlignment="1" applyProtection="1">
      <alignment horizontal="left"/>
      <protection locked="0"/>
    </xf>
    <xf numFmtId="0" fontId="19" fillId="0" borderId="0" xfId="57" applyFont="1"/>
    <xf numFmtId="0" fontId="24" fillId="24" borderId="24" xfId="57" applyFont="1" applyFill="1" applyBorder="1" applyAlignment="1" applyProtection="1">
      <alignment horizontal="center" vertical="center"/>
    </xf>
    <xf numFmtId="0" fontId="24" fillId="24" borderId="25" xfId="57" applyFont="1" applyFill="1" applyBorder="1" applyAlignment="1" applyProtection="1">
      <alignment horizontal="center" vertical="center"/>
    </xf>
    <xf numFmtId="0" fontId="24" fillId="24" borderId="1" xfId="57" applyFont="1" applyFill="1" applyBorder="1" applyAlignment="1" applyProtection="1">
      <alignment horizontal="center" vertical="center"/>
    </xf>
    <xf numFmtId="0" fontId="19" fillId="0" borderId="1" xfId="57" applyFont="1" applyFill="1" applyBorder="1" applyAlignment="1" applyProtection="1">
      <alignment vertical="center"/>
      <protection locked="0"/>
    </xf>
    <xf numFmtId="0" fontId="19" fillId="2" borderId="1" xfId="57" quotePrefix="1" applyFont="1" applyFill="1" applyBorder="1" applyAlignment="1" applyProtection="1">
      <alignment horizontal="left" vertical="center"/>
      <protection locked="0"/>
    </xf>
    <xf numFmtId="0" fontId="19" fillId="2" borderId="1" xfId="57" applyFont="1" applyFill="1" applyBorder="1" applyAlignment="1" applyProtection="1">
      <alignment horizontal="justify" vertical="center" wrapText="1"/>
      <protection locked="0"/>
    </xf>
    <xf numFmtId="0" fontId="19" fillId="2" borderId="1" xfId="57" applyFont="1" applyFill="1" applyBorder="1" applyAlignment="1" applyProtection="1">
      <alignment horizontal="center" vertical="center" wrapText="1"/>
    </xf>
    <xf numFmtId="0" fontId="19" fillId="2" borderId="1" xfId="57" applyFont="1" applyFill="1" applyBorder="1" applyAlignment="1" applyProtection="1">
      <alignment horizontal="center" vertical="center" wrapText="1"/>
      <protection locked="0"/>
    </xf>
    <xf numFmtId="0" fontId="19" fillId="0" borderId="1" xfId="58" quotePrefix="1" applyFont="1" applyBorder="1" applyAlignment="1">
      <alignment horizontal="center" vertical="center" wrapText="1"/>
    </xf>
    <xf numFmtId="0" fontId="19" fillId="2" borderId="1" xfId="57" quotePrefix="1" applyFont="1" applyFill="1" applyBorder="1" applyAlignment="1" applyProtection="1">
      <alignment horizontal="justify" vertical="center" wrapText="1"/>
      <protection locked="0"/>
    </xf>
    <xf numFmtId="0" fontId="19" fillId="2" borderId="1" xfId="57" applyFont="1" applyFill="1" applyBorder="1" applyAlignment="1" applyProtection="1">
      <alignment horizontal="justify" vertical="center"/>
      <protection locked="0"/>
    </xf>
    <xf numFmtId="0" fontId="19" fillId="0" borderId="2" xfId="48" quotePrefix="1" applyFont="1" applyFill="1" applyBorder="1" applyAlignment="1">
      <alignment horizontal="center" vertical="center" wrapText="1"/>
    </xf>
    <xf numFmtId="0" fontId="19" fillId="0" borderId="1" xfId="57" applyFont="1" applyFill="1" applyBorder="1" applyAlignment="1" applyProtection="1">
      <alignment horizontal="justify" vertical="center"/>
      <protection locked="0"/>
    </xf>
    <xf numFmtId="0" fontId="19" fillId="0" borderId="1" xfId="58" applyFont="1" applyBorder="1" applyAlignment="1">
      <alignment horizontal="center" vertical="center" wrapText="1"/>
    </xf>
    <xf numFmtId="0" fontId="19" fillId="0" borderId="2" xfId="58" quotePrefix="1" applyFont="1" applyBorder="1" applyAlignment="1">
      <alignment horizontal="center" vertical="center" wrapText="1"/>
    </xf>
    <xf numFmtId="0" fontId="19" fillId="0" borderId="1" xfId="57" applyFont="1" applyBorder="1" applyAlignment="1">
      <alignment horizontal="justify" vertical="center"/>
    </xf>
    <xf numFmtId="0" fontId="19" fillId="0" borderId="1" xfId="57" applyFont="1" applyBorder="1" applyAlignment="1">
      <alignment horizontal="left" vertical="center"/>
    </xf>
    <xf numFmtId="0" fontId="19" fillId="0" borderId="4" xfId="58" quotePrefix="1" applyFont="1" applyFill="1" applyBorder="1" applyAlignment="1">
      <alignment horizontal="center" vertical="center" wrapText="1"/>
    </xf>
    <xf numFmtId="0" fontId="19" fillId="0" borderId="1" xfId="57" applyFont="1" applyBorder="1" applyAlignment="1">
      <alignment horizontal="center" vertical="center"/>
    </xf>
    <xf numFmtId="0" fontId="19" fillId="0" borderId="1" xfId="57" quotePrefix="1" applyFont="1" applyBorder="1" applyAlignment="1">
      <alignment horizontal="left" vertical="center" wrapText="1"/>
    </xf>
    <xf numFmtId="3" fontId="19" fillId="0" borderId="1" xfId="58" quotePrefix="1" applyNumberFormat="1" applyFont="1" applyFill="1" applyBorder="1" applyAlignment="1">
      <alignment horizontal="center" vertical="center" wrapText="1"/>
    </xf>
    <xf numFmtId="9" fontId="22" fillId="0" borderId="1" xfId="57" applyNumberFormat="1" applyFont="1" applyFill="1" applyBorder="1" applyAlignment="1">
      <alignment horizontal="center" vertical="center"/>
    </xf>
    <xf numFmtId="0" fontId="19" fillId="0" borderId="1" xfId="57" quotePrefix="1" applyFont="1" applyBorder="1" applyAlignment="1">
      <alignment horizontal="left" vertical="center"/>
    </xf>
    <xf numFmtId="3" fontId="19" fillId="0" borderId="3" xfId="58" applyNumberFormat="1" applyFont="1" applyFill="1" applyBorder="1" applyAlignment="1">
      <alignment horizontal="center" vertical="center" wrapText="1"/>
    </xf>
    <xf numFmtId="0" fontId="19" fillId="0" borderId="1" xfId="57" applyFont="1" applyFill="1" applyBorder="1" applyAlignment="1">
      <alignment horizontal="justify" vertical="center"/>
    </xf>
    <xf numFmtId="3" fontId="19" fillId="0" borderId="2" xfId="58" quotePrefix="1" applyNumberFormat="1" applyFont="1" applyFill="1" applyBorder="1" applyAlignment="1">
      <alignment horizontal="center" vertical="center" wrapText="1"/>
    </xf>
    <xf numFmtId="0" fontId="19" fillId="0" borderId="1" xfId="57" applyFont="1" applyBorder="1" applyAlignment="1">
      <alignment vertical="center"/>
    </xf>
    <xf numFmtId="0" fontId="19" fillId="0" borderId="1" xfId="57" applyFont="1" applyFill="1" applyBorder="1" applyAlignment="1">
      <alignment horizontal="justify" vertical="center" wrapText="1"/>
    </xf>
    <xf numFmtId="0" fontId="19" fillId="0" borderId="1" xfId="57" quotePrefix="1" applyFont="1" applyFill="1" applyBorder="1" applyAlignment="1" applyProtection="1">
      <alignment horizontal="center" vertical="center" wrapText="1"/>
      <protection locked="0"/>
    </xf>
    <xf numFmtId="0" fontId="19" fillId="0" borderId="1" xfId="57" applyFont="1" applyFill="1" applyBorder="1" applyAlignment="1" applyProtection="1">
      <alignment horizontal="center" vertical="center" wrapText="1"/>
      <protection locked="0"/>
    </xf>
    <xf numFmtId="0" fontId="19" fillId="0" borderId="1" xfId="57" applyFont="1" applyFill="1" applyBorder="1" applyAlignment="1">
      <alignment horizontal="center" vertical="center"/>
    </xf>
    <xf numFmtId="0" fontId="19" fillId="0" borderId="1" xfId="57" quotePrefix="1" applyFont="1" applyFill="1" applyBorder="1" applyAlignment="1">
      <alignment horizontal="left" vertical="center" wrapText="1"/>
    </xf>
    <xf numFmtId="3" fontId="22" fillId="0" borderId="3" xfId="57" quotePrefix="1" applyNumberFormat="1" applyFont="1" applyFill="1" applyBorder="1" applyAlignment="1">
      <alignment horizontal="center" vertical="center" wrapText="1"/>
    </xf>
    <xf numFmtId="3" fontId="22" fillId="0" borderId="1" xfId="57" quotePrefix="1" applyNumberFormat="1" applyFont="1" applyFill="1" applyBorder="1" applyAlignment="1">
      <alignment horizontal="center" vertical="center" wrapText="1"/>
    </xf>
    <xf numFmtId="3" fontId="22" fillId="0" borderId="2" xfId="57" applyNumberFormat="1" applyFont="1" applyFill="1" applyBorder="1" applyAlignment="1">
      <alignment horizontal="center" vertical="center" wrapText="1"/>
    </xf>
    <xf numFmtId="3" fontId="22" fillId="0" borderId="2" xfId="57" quotePrefix="1" applyNumberFormat="1" applyFont="1" applyFill="1" applyBorder="1" applyAlignment="1">
      <alignment horizontal="center" vertical="center" wrapText="1"/>
    </xf>
    <xf numFmtId="0" fontId="22" fillId="0" borderId="1" xfId="57" quotePrefix="1" applyFont="1" applyFill="1" applyBorder="1" applyAlignment="1">
      <alignment horizontal="center" vertical="center" wrapText="1"/>
    </xf>
    <xf numFmtId="0" fontId="22" fillId="0" borderId="1" xfId="57" quotePrefix="1" applyFont="1" applyFill="1" applyBorder="1" applyAlignment="1">
      <alignment horizontal="center" wrapText="1"/>
    </xf>
    <xf numFmtId="0" fontId="22" fillId="0" borderId="1" xfId="57" quotePrefix="1" applyNumberFormat="1" applyFont="1" applyFill="1" applyBorder="1" applyAlignment="1">
      <alignment horizontal="center" wrapText="1" shrinkToFit="1"/>
    </xf>
    <xf numFmtId="0" fontId="22" fillId="0" borderId="4" xfId="50" quotePrefix="1" applyFont="1" applyFill="1" applyBorder="1" applyAlignment="1">
      <alignment horizontal="center" vertical="center" wrapText="1"/>
    </xf>
    <xf numFmtId="0" fontId="19" fillId="0" borderId="1" xfId="57" applyFont="1" applyFill="1" applyBorder="1" applyAlignment="1">
      <alignment horizontal="left" vertical="center" wrapText="1"/>
    </xf>
    <xf numFmtId="0" fontId="19" fillId="0" borderId="1" xfId="57" quotePrefix="1" applyFont="1" applyFill="1" applyBorder="1" applyAlignment="1">
      <alignment horizontal="justify" vertical="center" wrapText="1"/>
    </xf>
    <xf numFmtId="0" fontId="22" fillId="0" borderId="1" xfId="57" quotePrefix="1" applyFont="1" applyFill="1" applyBorder="1" applyAlignment="1">
      <alignment horizontal="center" vertical="center"/>
    </xf>
    <xf numFmtId="10" fontId="22" fillId="0" borderId="1" xfId="57" applyNumberFormat="1" applyFont="1" applyBorder="1" applyAlignment="1">
      <alignment horizontal="center" vertical="center"/>
    </xf>
    <xf numFmtId="0" fontId="22" fillId="0" borderId="1" xfId="50" applyFont="1" applyFill="1" applyBorder="1" applyAlignment="1">
      <alignment horizontal="center" vertical="top" wrapText="1"/>
    </xf>
    <xf numFmtId="0" fontId="22" fillId="0" borderId="1" xfId="50" quotePrefix="1" applyFont="1" applyFill="1" applyBorder="1" applyAlignment="1">
      <alignment horizontal="center" vertical="top" wrapText="1"/>
    </xf>
    <xf numFmtId="0" fontId="22" fillId="0" borderId="4" xfId="57" quotePrefix="1" applyFont="1" applyFill="1" applyBorder="1" applyAlignment="1">
      <alignment horizontal="center" vertical="center" wrapText="1"/>
    </xf>
    <xf numFmtId="0" fontId="19" fillId="0" borderId="1" xfId="57" quotePrefix="1" applyFont="1" applyFill="1" applyBorder="1" applyAlignment="1">
      <alignment horizontal="left" vertical="center"/>
    </xf>
    <xf numFmtId="0" fontId="22" fillId="0" borderId="1" xfId="59" quotePrefix="1" applyFont="1" applyFill="1" applyBorder="1" applyAlignment="1">
      <alignment horizontal="center" vertical="center" wrapText="1"/>
    </xf>
    <xf numFmtId="0" fontId="19" fillId="0" borderId="1" xfId="57" applyFont="1" applyBorder="1" applyAlignment="1">
      <alignment horizontal="justify" vertical="center" wrapText="1"/>
    </xf>
    <xf numFmtId="0" fontId="22" fillId="0" borderId="1" xfId="57" applyFont="1" applyFill="1" applyBorder="1" applyAlignment="1">
      <alignment horizontal="center" wrapText="1"/>
    </xf>
    <xf numFmtId="0" fontId="22" fillId="0" borderId="1" xfId="57" applyFont="1" applyFill="1" applyBorder="1" applyAlignment="1">
      <alignment horizontal="center" wrapText="1" shrinkToFit="1"/>
    </xf>
    <xf numFmtId="0" fontId="19" fillId="0" borderId="1" xfId="57" quotePrefix="1" applyFont="1" applyFill="1" applyBorder="1" applyAlignment="1">
      <alignment horizontal="center" vertical="center" wrapText="1"/>
    </xf>
    <xf numFmtId="0" fontId="22" fillId="0" borderId="1" xfId="57" applyFont="1" applyFill="1" applyBorder="1" applyAlignment="1">
      <alignment horizontal="center" vertical="center" wrapText="1"/>
    </xf>
    <xf numFmtId="0" fontId="19" fillId="0" borderId="0" xfId="57" applyFont="1" applyFill="1" applyBorder="1" applyAlignment="1" applyProtection="1">
      <alignment vertical="center"/>
      <protection locked="0"/>
    </xf>
    <xf numFmtId="0" fontId="19" fillId="0" borderId="0" xfId="57" applyFont="1" applyBorder="1"/>
    <xf numFmtId="0" fontId="22" fillId="0" borderId="0" xfId="57" quotePrefix="1" applyFont="1" applyBorder="1" applyAlignment="1">
      <alignment horizontal="center" vertical="center" wrapText="1"/>
    </xf>
    <xf numFmtId="10" fontId="22" fillId="0" borderId="0" xfId="57" applyNumberFormat="1" applyFont="1" applyBorder="1" applyAlignment="1">
      <alignment horizontal="center" vertical="center"/>
    </xf>
    <xf numFmtId="0" fontId="24" fillId="24" borderId="25" xfId="57" quotePrefix="1" applyFont="1" applyFill="1" applyBorder="1" applyAlignment="1" applyProtection="1">
      <alignment horizontal="center" vertical="center" wrapText="1"/>
    </xf>
    <xf numFmtId="3" fontId="22" fillId="0" borderId="1" xfId="57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" fillId="0" borderId="0" xfId="58"/>
    <xf numFmtId="168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1" xfId="0" quotePrefix="1" applyFont="1" applyBorder="1" applyAlignment="1" applyProtection="1">
      <alignment horizontal="center" vertical="center" wrapText="1"/>
    </xf>
    <xf numFmtId="0" fontId="20" fillId="0" borderId="1" xfId="0" quotePrefix="1" applyFont="1" applyBorder="1" applyAlignment="1" applyProtection="1">
      <alignment horizontal="left" vertical="center"/>
    </xf>
    <xf numFmtId="0" fontId="19" fillId="0" borderId="16" xfId="0" applyFont="1" applyBorder="1" applyProtection="1"/>
    <xf numFmtId="9" fontId="19" fillId="0" borderId="17" xfId="0" applyNumberFormat="1" applyFont="1" applyBorder="1" applyAlignment="1" applyProtection="1">
      <alignment horizontal="left"/>
      <protection locked="0"/>
    </xf>
    <xf numFmtId="9" fontId="19" fillId="0" borderId="18" xfId="0" applyNumberFormat="1" applyFont="1" applyBorder="1" applyAlignment="1" applyProtection="1">
      <alignment horizontal="left"/>
      <protection locked="0"/>
    </xf>
    <xf numFmtId="165" fontId="19" fillId="0" borderId="1" xfId="0" applyNumberFormat="1" applyFont="1" applyBorder="1" applyAlignment="1" applyProtection="1">
      <alignment horizontal="center"/>
    </xf>
    <xf numFmtId="0" fontId="19" fillId="0" borderId="19" xfId="0" quotePrefix="1" applyFont="1" applyBorder="1" applyAlignment="1" applyProtection="1">
      <alignment horizontal="left"/>
      <protection locked="0"/>
    </xf>
    <xf numFmtId="0" fontId="19" fillId="0" borderId="13" xfId="0" quotePrefix="1" applyFont="1" applyBorder="1" applyAlignment="1" applyProtection="1">
      <protection locked="0"/>
    </xf>
    <xf numFmtId="0" fontId="19" fillId="0" borderId="13" xfId="0" applyFont="1" applyBorder="1" applyAlignment="1" applyProtection="1">
      <protection locked="0"/>
    </xf>
    <xf numFmtId="0" fontId="19" fillId="0" borderId="20" xfId="0" applyFont="1" applyBorder="1" applyAlignment="1" applyProtection="1">
      <protection locked="0"/>
    </xf>
    <xf numFmtId="0" fontId="20" fillId="0" borderId="21" xfId="0" quotePrefix="1" applyFont="1" applyBorder="1" applyAlignment="1" applyProtection="1">
      <alignment horizontal="left"/>
      <protection locked="0"/>
    </xf>
    <xf numFmtId="0" fontId="19" fillId="0" borderId="22" xfId="0" quotePrefix="1" applyFont="1" applyBorder="1" applyAlignment="1" applyProtection="1">
      <protection locked="0"/>
    </xf>
    <xf numFmtId="0" fontId="19" fillId="0" borderId="22" xfId="0" applyFont="1" applyBorder="1" applyAlignment="1" applyProtection="1">
      <protection locked="0"/>
    </xf>
    <xf numFmtId="0" fontId="19" fillId="0" borderId="23" xfId="0" applyFont="1" applyBorder="1" applyAlignment="1" applyProtection="1"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" xfId="0" quotePrefix="1" applyFont="1" applyBorder="1" applyAlignment="1" applyProtection="1">
      <alignment horizontal="center" vertical="center"/>
      <protection locked="0"/>
    </xf>
    <xf numFmtId="0" fontId="19" fillId="0" borderId="17" xfId="0" quotePrefix="1" applyFont="1" applyBorder="1" applyAlignment="1" applyProtection="1">
      <alignment horizontal="left"/>
      <protection locked="0"/>
    </xf>
    <xf numFmtId="0" fontId="19" fillId="0" borderId="0" xfId="0" quotePrefix="1" applyFont="1" applyAlignment="1">
      <alignment horizontal="center"/>
    </xf>
    <xf numFmtId="4" fontId="19" fillId="2" borderId="1" xfId="57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left"/>
    </xf>
    <xf numFmtId="10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/>
    <xf numFmtId="0" fontId="21" fillId="0" borderId="0" xfId="0" quotePrefix="1" applyFont="1" applyAlignment="1">
      <alignment horizontal="left"/>
    </xf>
    <xf numFmtId="0" fontId="20" fillId="0" borderId="1" xfId="0" applyFont="1" applyBorder="1"/>
    <xf numFmtId="0" fontId="21" fillId="0" borderId="0" xfId="0" applyFont="1"/>
    <xf numFmtId="0" fontId="20" fillId="0" borderId="0" xfId="0" applyFont="1" applyBorder="1"/>
    <xf numFmtId="10" fontId="20" fillId="0" borderId="0" xfId="0" applyNumberFormat="1" applyFont="1" applyBorder="1" applyAlignment="1">
      <alignment horizontal="center"/>
    </xf>
    <xf numFmtId="0" fontId="20" fillId="0" borderId="2" xfId="0" quotePrefix="1" applyFont="1" applyBorder="1" applyAlignment="1">
      <alignment horizontal="center"/>
    </xf>
    <xf numFmtId="165" fontId="20" fillId="0" borderId="4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19" xfId="58" quotePrefix="1" applyFont="1" applyFill="1" applyBorder="1" applyAlignment="1" applyProtection="1">
      <alignment vertical="center"/>
      <protection locked="0"/>
    </xf>
    <xf numFmtId="0" fontId="19" fillId="0" borderId="19" xfId="58" quotePrefix="1" applyFont="1" applyBorder="1" applyAlignment="1" applyProtection="1">
      <alignment horizontal="center" vertical="center" wrapText="1"/>
      <protection locked="0"/>
    </xf>
    <xf numFmtId="0" fontId="19" fillId="0" borderId="1" xfId="58" quotePrefix="1" applyFont="1" applyBorder="1" applyAlignment="1" applyProtection="1">
      <alignment horizontal="center" vertical="center" wrapText="1"/>
      <protection locked="0"/>
    </xf>
    <xf numFmtId="0" fontId="19" fillId="0" borderId="19" xfId="58" quotePrefix="1" applyFont="1" applyFill="1" applyBorder="1" applyAlignment="1" applyProtection="1">
      <alignment horizontal="justify" vertical="center"/>
      <protection locked="0"/>
    </xf>
    <xf numFmtId="0" fontId="1" fillId="0" borderId="0" xfId="58" applyAlignment="1">
      <alignment horizontal="justify"/>
    </xf>
    <xf numFmtId="0" fontId="19" fillId="0" borderId="17" xfId="58" quotePrefix="1" applyFont="1" applyFill="1" applyBorder="1" applyAlignment="1" applyProtection="1">
      <alignment horizontal="left" vertical="center"/>
      <protection locked="0"/>
    </xf>
    <xf numFmtId="0" fontId="19" fillId="0" borderId="1" xfId="58" quotePrefix="1" applyFont="1" applyFill="1" applyBorder="1" applyAlignment="1" applyProtection="1">
      <alignment horizontal="justify" vertical="center"/>
      <protection locked="0"/>
    </xf>
    <xf numFmtId="0" fontId="19" fillId="0" borderId="0" xfId="57" applyFont="1" applyBorder="1" applyAlignment="1">
      <alignment vertical="center"/>
    </xf>
    <xf numFmtId="0" fontId="19" fillId="0" borderId="0" xfId="57" quotePrefix="1" applyFont="1" applyBorder="1" applyAlignment="1">
      <alignment horizontal="left" vertical="center"/>
    </xf>
    <xf numFmtId="0" fontId="25" fillId="0" borderId="0" xfId="57" applyFont="1" applyBorder="1"/>
    <xf numFmtId="10" fontId="25" fillId="0" borderId="1" xfId="57" applyNumberFormat="1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19" fillId="0" borderId="17" xfId="0" quotePrefix="1" applyFont="1" applyBorder="1" applyAlignment="1">
      <alignment horizontal="left"/>
    </xf>
    <xf numFmtId="0" fontId="19" fillId="0" borderId="18" xfId="0" quotePrefix="1" applyFont="1" applyBorder="1" applyAlignment="1">
      <alignment horizontal="left"/>
    </xf>
    <xf numFmtId="0" fontId="19" fillId="0" borderId="16" xfId="0" applyFont="1" applyBorder="1" applyAlignment="1">
      <alignment horizontal="justify"/>
    </xf>
    <xf numFmtId="0" fontId="19" fillId="0" borderId="17" xfId="0" applyFont="1" applyBorder="1" applyAlignment="1" applyProtection="1">
      <alignment horizontal="justify" vertical="center" wrapText="1" shrinkToFit="1"/>
    </xf>
    <xf numFmtId="0" fontId="19" fillId="0" borderId="18" xfId="0" applyFont="1" applyBorder="1" applyAlignment="1" applyProtection="1">
      <alignment horizontal="justify" vertical="center" wrapText="1" shrinkToFit="1"/>
    </xf>
    <xf numFmtId="0" fontId="19" fillId="0" borderId="16" xfId="0" applyFont="1" applyBorder="1" applyAlignment="1" applyProtection="1">
      <alignment horizontal="justify" vertical="center" wrapText="1" shrinkToFit="1"/>
    </xf>
    <xf numFmtId="0" fontId="19" fillId="0" borderId="17" xfId="0" quotePrefix="1" applyFont="1" applyBorder="1" applyAlignment="1" applyProtection="1">
      <alignment horizontal="justify" vertical="center" wrapText="1"/>
    </xf>
    <xf numFmtId="0" fontId="19" fillId="0" borderId="18" xfId="0" applyFont="1" applyBorder="1" applyAlignment="1" applyProtection="1">
      <alignment horizontal="justify" vertical="center" wrapText="1"/>
    </xf>
    <xf numFmtId="0" fontId="19" fillId="0" borderId="16" xfId="0" applyFont="1" applyBorder="1" applyAlignment="1" applyProtection="1">
      <alignment horizontal="justify" vertical="center" wrapText="1"/>
    </xf>
    <xf numFmtId="0" fontId="19" fillId="0" borderId="19" xfId="0" quotePrefix="1" applyFont="1" applyBorder="1" applyAlignment="1">
      <alignment horizontal="left" vertical="center"/>
    </xf>
    <xf numFmtId="0" fontId="19" fillId="0" borderId="13" xfId="0" quotePrefix="1" applyFont="1" applyBorder="1" applyAlignment="1">
      <alignment horizontal="left" vertical="center"/>
    </xf>
    <xf numFmtId="0" fontId="19" fillId="0" borderId="20" xfId="0" quotePrefix="1" applyFont="1" applyBorder="1" applyAlignment="1">
      <alignment horizontal="justify" vertical="center"/>
    </xf>
    <xf numFmtId="0" fontId="19" fillId="0" borderId="21" xfId="0" quotePrefix="1" applyFont="1" applyBorder="1" applyAlignment="1">
      <alignment horizontal="justify" vertical="center"/>
    </xf>
    <xf numFmtId="0" fontId="19" fillId="0" borderId="22" xfId="0" quotePrefix="1" applyFont="1" applyBorder="1" applyAlignment="1">
      <alignment horizontal="justify" vertical="center"/>
    </xf>
    <xf numFmtId="0" fontId="19" fillId="0" borderId="23" xfId="0" quotePrefix="1" applyFont="1" applyBorder="1" applyAlignment="1">
      <alignment horizontal="justify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9" xfId="0" quotePrefix="1" applyFont="1" applyBorder="1" applyAlignment="1">
      <alignment horizontal="center" vertical="center"/>
    </xf>
    <xf numFmtId="0" fontId="19" fillId="0" borderId="13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9" fillId="0" borderId="21" xfId="0" quotePrefix="1" applyFont="1" applyBorder="1" applyAlignment="1">
      <alignment horizontal="center" vertical="center"/>
    </xf>
    <xf numFmtId="0" fontId="19" fillId="0" borderId="22" xfId="0" quotePrefix="1" applyFont="1" applyBorder="1" applyAlignment="1">
      <alignment horizontal="center" vertical="center"/>
    </xf>
    <xf numFmtId="0" fontId="19" fillId="0" borderId="23" xfId="0" quotePrefix="1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20" fillId="0" borderId="2" xfId="0" quotePrefix="1" applyFont="1" applyBorder="1" applyAlignment="1">
      <alignment vertical="center"/>
    </xf>
    <xf numFmtId="0" fontId="20" fillId="0" borderId="4" xfId="0" quotePrefix="1" applyFont="1" applyBorder="1" applyAlignment="1">
      <alignment vertical="center"/>
    </xf>
    <xf numFmtId="0" fontId="19" fillId="0" borderId="17" xfId="0" quotePrefix="1" applyFont="1" applyBorder="1" applyAlignment="1" applyProtection="1">
      <alignment horizontal="left"/>
      <protection locked="0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8" xfId="0" applyFont="1" applyBorder="1"/>
    <xf numFmtId="0" fontId="19" fillId="0" borderId="16" xfId="0" applyFont="1" applyBorder="1"/>
    <xf numFmtId="0" fontId="20" fillId="0" borderId="19" xfId="0" quotePrefix="1" applyFont="1" applyBorder="1" applyAlignment="1">
      <alignment horizontal="center" vertical="center"/>
    </xf>
    <xf numFmtId="0" fontId="20" fillId="0" borderId="13" xfId="0" quotePrefix="1" applyFont="1" applyBorder="1" applyAlignment="1">
      <alignment horizontal="center" vertical="center"/>
    </xf>
    <xf numFmtId="0" fontId="20" fillId="0" borderId="20" xfId="0" quotePrefix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center"/>
    </xf>
  </cellXfs>
  <cellStyles count="6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0" xfId="51"/>
    <cellStyle name="Currency0" xfId="52"/>
    <cellStyle name="Date" xfId="53"/>
    <cellStyle name="Euro" xfId="54"/>
    <cellStyle name="Explanatory Text" xfId="28"/>
    <cellStyle name="Fixed" xfId="55"/>
    <cellStyle name="Good" xfId="29"/>
    <cellStyle name="Heading 1" xfId="30"/>
    <cellStyle name="Heading 2" xfId="31"/>
    <cellStyle name="Heading 3" xfId="32"/>
    <cellStyle name="Heading 4" xfId="33"/>
    <cellStyle name="Hipervínculo 2" xfId="47"/>
    <cellStyle name="Input" xfId="34"/>
    <cellStyle name="Linked Cell" xfId="35"/>
    <cellStyle name="Millares 2" xfId="36"/>
    <cellStyle name="Millares 2 2" xfId="37"/>
    <cellStyle name="Millares 2 3" xfId="49"/>
    <cellStyle name="Millares 2 3 2" xfId="60"/>
    <cellStyle name="Moneda 2" xfId="38"/>
    <cellStyle name="Normal" xfId="0" builtinId="0"/>
    <cellStyle name="Normal 2" xfId="39"/>
    <cellStyle name="Normal 2 2" xfId="40"/>
    <cellStyle name="Normal 2 2 2" xfId="48"/>
    <cellStyle name="Normal 2 2 3" xfId="58"/>
    <cellStyle name="Normal 2 2_Indicadores  Res-0981-2011- CONTROL POLITICO" xfId="62"/>
    <cellStyle name="Normal 2 3" xfId="59"/>
    <cellStyle name="Normal 2_Indicadores  Res-0981-2011- CONTROL POLITICO" xfId="63"/>
    <cellStyle name="Normal 3" xfId="41"/>
    <cellStyle name="Normal 4" xfId="57"/>
    <cellStyle name="Normal_Libro1" xfId="50"/>
    <cellStyle name="Note" xfId="42"/>
    <cellStyle name="Output" xfId="43"/>
    <cellStyle name="Porcentaje 2" xfId="44"/>
    <cellStyle name="Porcentaje 2 2" xfId="61"/>
    <cellStyle name="Porcentaje 3" xfId="56"/>
    <cellStyle name="Title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51219606106693"/>
          <c:y val="5.6717829982470012E-2"/>
          <c:w val="0.77766577466325271"/>
          <c:h val="0.71806207980125714"/>
        </c:manualLayout>
      </c:layout>
      <c:lineChart>
        <c:grouping val="standard"/>
        <c:varyColors val="0"/>
        <c:ser>
          <c:idx val="2"/>
          <c:order val="0"/>
          <c:tx>
            <c:v>Resultado</c:v>
          </c:tx>
          <c:spPr>
            <a:ln>
              <a:prstDash val="sysDash"/>
            </a:ln>
          </c:spPr>
          <c:marker>
            <c:symbol val="none"/>
          </c:marker>
          <c:dPt>
            <c:idx val="2"/>
            <c:bubble3D val="0"/>
          </c:dPt>
          <c:cat>
            <c:strRef>
              <c:f>'0'!$A$18:$A$30</c:f>
              <c:strCache>
                <c:ptCount val="13"/>
                <c:pt idx="0">
                  <c:v>30-ene-2013</c:v>
                </c:pt>
                <c:pt idx="1">
                  <c:v>28-feb-2013</c:v>
                </c:pt>
                <c:pt idx="2">
                  <c:v>31-mar-2013</c:v>
                </c:pt>
                <c:pt idx="3">
                  <c:v>30-abr-2013</c:v>
                </c:pt>
                <c:pt idx="4">
                  <c:v>31-may-2013</c:v>
                </c:pt>
                <c:pt idx="5">
                  <c:v>30-jun-2013</c:v>
                </c:pt>
                <c:pt idx="6">
                  <c:v>31-jul-2013</c:v>
                </c:pt>
                <c:pt idx="7">
                  <c:v>31-ago-2013</c:v>
                </c:pt>
                <c:pt idx="8">
                  <c:v>30-sep-2013</c:v>
                </c:pt>
                <c:pt idx="9">
                  <c:v>31-oct-2013</c:v>
                </c:pt>
                <c:pt idx="10">
                  <c:v>30-nov-2013</c:v>
                </c:pt>
                <c:pt idx="11">
                  <c:v>31-dic-2013</c:v>
                </c:pt>
                <c:pt idx="12">
                  <c:v>TOTAL AÑO</c:v>
                </c:pt>
              </c:strCache>
            </c:strRef>
          </c:cat>
          <c:val>
            <c:numRef>
              <c:f>'0'!$D$18:$D$30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0.495</c:v>
                </c:pt>
              </c:numCache>
            </c:numRef>
          </c:val>
          <c:smooth val="0"/>
        </c:ser>
        <c:ser>
          <c:idx val="3"/>
          <c:order val="1"/>
          <c:tx>
            <c:v>Meta</c:v>
          </c:tx>
          <c:marker>
            <c:symbol val="none"/>
          </c:marker>
          <c:cat>
            <c:strRef>
              <c:f>'0'!$A$18:$A$30</c:f>
              <c:strCache>
                <c:ptCount val="13"/>
                <c:pt idx="0">
                  <c:v>30-ene-2013</c:v>
                </c:pt>
                <c:pt idx="1">
                  <c:v>28-feb-2013</c:v>
                </c:pt>
                <c:pt idx="2">
                  <c:v>31-mar-2013</c:v>
                </c:pt>
                <c:pt idx="3">
                  <c:v>30-abr-2013</c:v>
                </c:pt>
                <c:pt idx="4">
                  <c:v>31-may-2013</c:v>
                </c:pt>
                <c:pt idx="5">
                  <c:v>30-jun-2013</c:v>
                </c:pt>
                <c:pt idx="6">
                  <c:v>31-jul-2013</c:v>
                </c:pt>
                <c:pt idx="7">
                  <c:v>31-ago-2013</c:v>
                </c:pt>
                <c:pt idx="8">
                  <c:v>30-sep-2013</c:v>
                </c:pt>
                <c:pt idx="9">
                  <c:v>31-oct-2013</c:v>
                </c:pt>
                <c:pt idx="10">
                  <c:v>30-nov-2013</c:v>
                </c:pt>
                <c:pt idx="11">
                  <c:v>31-dic-2013</c:v>
                </c:pt>
                <c:pt idx="12">
                  <c:v>TOTAL AÑO</c:v>
                </c:pt>
              </c:strCache>
            </c:strRef>
          </c:cat>
          <c:val>
            <c:numRef>
              <c:f>'0'!$E$18:$E$30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68992"/>
        <c:axId val="96470528"/>
      </c:lineChart>
      <c:catAx>
        <c:axId val="96468992"/>
        <c:scaling>
          <c:orientation val="minMax"/>
        </c:scaling>
        <c:delete val="0"/>
        <c:axPos val="b"/>
        <c:minorGridlines/>
        <c:numFmt formatCode="mmm/yyyy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6470528"/>
        <c:crosses val="autoZero"/>
        <c:auto val="1"/>
        <c:lblAlgn val="ctr"/>
        <c:lblOffset val="100"/>
        <c:noMultiLvlLbl val="1"/>
      </c:catAx>
      <c:valAx>
        <c:axId val="964705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64689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s-CO"/>
          </a:p>
        </c:txPr>
      </c:legendEntry>
      <c:layout>
        <c:manualLayout>
          <c:xMode val="edge"/>
          <c:yMode val="edge"/>
          <c:x val="0.76679642428559514"/>
          <c:y val="0.21675798411869321"/>
          <c:w val="0.22016364091407889"/>
          <c:h val="0.184755107146908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14</xdr:row>
      <xdr:rowOff>9524</xdr:rowOff>
    </xdr:from>
    <xdr:to>
      <xdr:col>10</xdr:col>
      <xdr:colOff>628649</xdr:colOff>
      <xdr:row>31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0</xdr:row>
      <xdr:rowOff>28575</xdr:rowOff>
    </xdr:from>
    <xdr:to>
      <xdr:col>0</xdr:col>
      <xdr:colOff>866775</xdr:colOff>
      <xdr:row>3</xdr:row>
      <xdr:rowOff>0</xdr:rowOff>
    </xdr:to>
    <xdr:pic>
      <xdr:nvPicPr>
        <xdr:cNvPr id="3" name="Imagen 5" descr="manual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" contras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"/>
          <a:ext cx="447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28575</xdr:rowOff>
    </xdr:from>
    <xdr:to>
      <xdr:col>0</xdr:col>
      <xdr:colOff>866775</xdr:colOff>
      <xdr:row>3</xdr:row>
      <xdr:rowOff>0</xdr:rowOff>
    </xdr:to>
    <xdr:pic>
      <xdr:nvPicPr>
        <xdr:cNvPr id="3" name="Imagen 5" descr="manual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 contras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"/>
          <a:ext cx="447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-Ind%20Res-0981-2011-PAA-2013-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5-Ind%20Res-0981-2011-Evaluacion%20Independiente-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6-Ind%20Res-0981-2011-Comite%20de%20Conciliacion-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7-Ind%20Res-0981-2011-SG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8-Ind%20Res-0981-2011-Atenci&#243;n%20al%20Ciudadano-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9-Ind%20Res-0981-2011-Gesti&#243;n%20Juridica-o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0-Ind%20Res-0981-2011-Anales%20y%20Publicaciones-ok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1-Ind%20Res-0981-2011-Gestion%20R%20Fisicos-ok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2-Ind%20Res-0981-2011-Sistemas%20y%20Seg-Inform-ok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3-Ind%20Res-0981-2011-Gestion%20Documental-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Ind%20Res-0981-2011-Direcc.%20Estrategico-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-Ind%20Res-0981-2011-Comunicaciones-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-Ind%20Res-0981-2011-Gestion%20Mejora%20Continua-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-Ind%20Res-0981-2011-Gestion%20Normativa-o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-Ind%20Res-0981-2011-Elec%20Serv%20Publicos-o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-Ind%20Res-0981-2011-Control%20Politico-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-Ind%20Res-0981-2011-Talento%20Humano-o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4-Ind%20Res-0981-2011-Gestion%20Fciera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Lista"/>
      <sheetName val="Ind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I13">
            <v>0.88771604938271609</v>
          </cell>
        </row>
        <row r="15">
          <cell r="I15">
            <v>0</v>
          </cell>
        </row>
        <row r="22">
          <cell r="I22">
            <v>0.625</v>
          </cell>
        </row>
        <row r="24">
          <cell r="I24">
            <v>0.2</v>
          </cell>
        </row>
        <row r="36">
          <cell r="I36">
            <v>0.55649999999999999</v>
          </cell>
        </row>
      </sheetData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Lista"/>
      <sheetName val="Ind-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5">
          <cell r="H15">
            <v>0.91666666666666663</v>
          </cell>
        </row>
      </sheetData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"/>
      <sheetName val="148"/>
      <sheetName val="149"/>
      <sheetName val="Lista"/>
      <sheetName val="Ind-2013"/>
    </sheetNames>
    <sheetDataSet>
      <sheetData sheetId="0"/>
      <sheetData sheetId="1"/>
      <sheetData sheetId="2"/>
      <sheetData sheetId="3">
        <row r="6">
          <cell r="H6">
            <v>0.63888888888888895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"/>
      <sheetName val="151"/>
      <sheetName val="152"/>
      <sheetName val="153"/>
      <sheetName val="154"/>
      <sheetName val="Lista"/>
    </sheetNames>
    <sheetDataSet>
      <sheetData sheetId="0">
        <row r="30">
          <cell r="B30">
            <v>3872.3999999999996</v>
          </cell>
          <cell r="C30">
            <v>2621</v>
          </cell>
        </row>
      </sheetData>
      <sheetData sheetId="1">
        <row r="30">
          <cell r="B30">
            <v>20</v>
          </cell>
          <cell r="C30">
            <v>20</v>
          </cell>
        </row>
      </sheetData>
      <sheetData sheetId="2">
        <row r="30">
          <cell r="B30">
            <v>5274</v>
          </cell>
          <cell r="C30">
            <v>4878</v>
          </cell>
        </row>
      </sheetData>
      <sheetData sheetId="3">
        <row r="30">
          <cell r="B30">
            <v>290260.60000000003</v>
          </cell>
          <cell r="C30">
            <v>292825.56199999998</v>
          </cell>
        </row>
      </sheetData>
      <sheetData sheetId="4">
        <row r="30">
          <cell r="B30">
            <v>2</v>
          </cell>
          <cell r="C30">
            <v>3</v>
          </cell>
        </row>
      </sheetData>
      <sheetData sheetId="5">
        <row r="8">
          <cell r="H8">
            <v>1.0433078963015132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5">
          <cell r="H15">
            <v>0.68263509396000144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"/>
      <sheetName val="100"/>
      <sheetName val="101"/>
      <sheetName val="102"/>
      <sheetName val="103"/>
      <sheetName val="104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H10">
            <v>0.66666666666666663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"/>
      <sheetName val="106"/>
      <sheetName val="107"/>
      <sheetName val="108"/>
      <sheetName val="109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H8">
            <v>0.80416666666666659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"/>
      <sheetName val="111"/>
      <sheetName val="112"/>
      <sheetName val="113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H7">
            <v>0.96941332547169812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"/>
      <sheetName val="115"/>
      <sheetName val="116"/>
      <sheetName val="117"/>
      <sheetName val="118"/>
      <sheetName val="119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H10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Lista"/>
      <sheetName val="Ind-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H12">
            <v>0.49107312440645778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"/>
      <sheetName val="36"/>
      <sheetName val="37"/>
      <sheetName val="38"/>
      <sheetName val="39"/>
      <sheetName val="Lista"/>
      <sheetName val="Ind-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H8">
            <v>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"/>
      <sheetName val="41"/>
      <sheetName val="42"/>
      <sheetName val="43"/>
      <sheetName val="44"/>
      <sheetName val="Lista"/>
      <sheetName val="Ind-2013"/>
    </sheetNames>
    <sheetDataSet>
      <sheetData sheetId="0"/>
      <sheetData sheetId="1"/>
      <sheetData sheetId="2"/>
      <sheetData sheetId="3"/>
      <sheetData sheetId="4"/>
      <sheetData sheetId="5">
        <row r="8">
          <cell r="H8">
            <v>0.94000000000000006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Lista"/>
      <sheetName val="Ind-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9">
          <cell r="H19">
            <v>0.625</v>
          </cell>
        </row>
      </sheetData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"/>
      <sheetName val="62"/>
      <sheetName val="63"/>
      <sheetName val="Lista"/>
      <sheetName val="Ind-2013"/>
    </sheetNames>
    <sheetDataSet>
      <sheetData sheetId="0" refreshError="1"/>
      <sheetData sheetId="1" refreshError="1"/>
      <sheetData sheetId="2" refreshError="1"/>
      <sheetData sheetId="3">
        <row r="6">
          <cell r="H6">
            <v>0.81481481481481488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4"/>
      <sheetName val="65"/>
      <sheetName val="66"/>
      <sheetName val="Lista"/>
    </sheetNames>
    <sheetDataSet>
      <sheetData sheetId="0"/>
      <sheetData sheetId="1"/>
      <sheetData sheetId="2"/>
      <sheetData sheetId="3">
        <row r="6">
          <cell r="H6">
            <v>0.81481481481481488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7"/>
      <sheetName val="68"/>
      <sheetName val="69"/>
      <sheetName val="Lista"/>
      <sheetName val="Ind-2013"/>
    </sheetNames>
    <sheetDataSet>
      <sheetData sheetId="0" refreshError="1"/>
      <sheetData sheetId="1" refreshError="1"/>
      <sheetData sheetId="2" refreshError="1"/>
      <sheetData sheetId="3">
        <row r="6">
          <cell r="H6">
            <v>0.81481481481481488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1">
          <cell r="H21">
            <v>0.58615359173443804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9"/>
      <sheetName val="130"/>
      <sheetName val="131"/>
      <sheetName val="132"/>
      <sheetName val="133"/>
      <sheetName val="134"/>
      <sheetName val="135"/>
      <sheetName val="Lista"/>
      <sheetName val="Ind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H10">
            <v>0.81726750672650206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A31" sqref="A31:E32"/>
    </sheetView>
  </sheetViews>
  <sheetFormatPr baseColWidth="10" defaultRowHeight="11.25"/>
  <cols>
    <col min="1" max="1" width="20.7109375" style="4" customWidth="1"/>
    <col min="2" max="3" width="5.7109375" style="4" customWidth="1"/>
    <col min="4" max="5" width="8.7109375" style="4" customWidth="1"/>
    <col min="6" max="7" width="12.7109375" style="4" customWidth="1"/>
    <col min="8" max="9" width="11.7109375" style="4" customWidth="1"/>
    <col min="10" max="10" width="3.7109375" style="4" customWidth="1"/>
    <col min="11" max="11" width="9.7109375" style="4" customWidth="1"/>
    <col min="12" max="16384" width="11.42578125" style="4"/>
  </cols>
  <sheetData>
    <row r="1" spans="1:12">
      <c r="A1" s="1"/>
      <c r="B1" s="189" t="s">
        <v>393</v>
      </c>
      <c r="C1" s="190"/>
      <c r="D1" s="190"/>
      <c r="E1" s="190"/>
      <c r="F1" s="190"/>
      <c r="G1" s="190"/>
      <c r="H1" s="191"/>
      <c r="I1" s="183" t="s">
        <v>102</v>
      </c>
      <c r="J1" s="184"/>
      <c r="K1" s="185"/>
    </row>
    <row r="2" spans="1:12">
      <c r="A2" s="5"/>
      <c r="B2" s="192"/>
      <c r="C2" s="193"/>
      <c r="D2" s="193"/>
      <c r="E2" s="193"/>
      <c r="F2" s="193"/>
      <c r="G2" s="193"/>
      <c r="H2" s="194"/>
      <c r="I2" s="186"/>
      <c r="J2" s="187"/>
      <c r="K2" s="188"/>
    </row>
    <row r="3" spans="1:12">
      <c r="A3" s="5"/>
      <c r="B3" s="195" t="s">
        <v>2</v>
      </c>
      <c r="C3" s="196"/>
      <c r="D3" s="196"/>
      <c r="E3" s="196"/>
      <c r="F3" s="196"/>
      <c r="G3" s="196"/>
      <c r="H3" s="197"/>
      <c r="I3" s="174" t="s">
        <v>394</v>
      </c>
      <c r="J3" s="175"/>
      <c r="K3" s="176"/>
    </row>
    <row r="4" spans="1:12">
      <c r="A4" s="7" t="s">
        <v>0</v>
      </c>
      <c r="B4" s="198"/>
      <c r="C4" s="199"/>
      <c r="D4" s="199"/>
      <c r="E4" s="199"/>
      <c r="F4" s="199"/>
      <c r="G4" s="199"/>
      <c r="H4" s="200"/>
      <c r="I4" s="174" t="s">
        <v>395</v>
      </c>
      <c r="J4" s="175"/>
      <c r="K4" s="176"/>
    </row>
    <row r="6" spans="1:12" ht="50.1" customHeight="1">
      <c r="A6" s="127" t="s">
        <v>103</v>
      </c>
      <c r="B6" s="128" t="s">
        <v>3</v>
      </c>
      <c r="C6" s="129"/>
      <c r="D6" s="177" t="s">
        <v>34</v>
      </c>
      <c r="E6" s="178"/>
      <c r="F6" s="179"/>
      <c r="G6" s="128" t="s">
        <v>4</v>
      </c>
      <c r="H6" s="180" t="s">
        <v>389</v>
      </c>
      <c r="I6" s="181"/>
      <c r="J6" s="181"/>
      <c r="K6" s="182"/>
    </row>
    <row r="7" spans="1:12">
      <c r="A7" s="8" t="s">
        <v>5</v>
      </c>
      <c r="B7" s="143" t="s">
        <v>33</v>
      </c>
      <c r="C7" s="39"/>
      <c r="D7" s="39"/>
      <c r="E7" s="40"/>
      <c r="F7" s="40"/>
      <c r="G7" s="39"/>
      <c r="H7" s="40"/>
      <c r="I7" s="40"/>
      <c r="J7" s="40"/>
      <c r="K7" s="41"/>
    </row>
    <row r="8" spans="1:12">
      <c r="A8" s="12" t="s">
        <v>6</v>
      </c>
      <c r="B8" s="44" t="s">
        <v>327</v>
      </c>
      <c r="C8" s="42"/>
      <c r="D8" s="42"/>
      <c r="E8" s="42"/>
      <c r="F8" s="43"/>
      <c r="G8" s="8" t="s">
        <v>100</v>
      </c>
      <c r="H8" s="13" t="s">
        <v>108</v>
      </c>
      <c r="I8" s="14"/>
      <c r="J8" s="60" t="s">
        <v>1</v>
      </c>
      <c r="K8" s="126">
        <v>0</v>
      </c>
    </row>
    <row r="9" spans="1:12">
      <c r="A9" s="38" t="s">
        <v>99</v>
      </c>
      <c r="B9" s="44" t="s">
        <v>328</v>
      </c>
      <c r="C9" s="45"/>
      <c r="D9" s="45"/>
      <c r="E9" s="45"/>
      <c r="F9" s="45"/>
      <c r="G9" s="45"/>
      <c r="H9" s="45"/>
      <c r="I9" s="45"/>
      <c r="J9" s="45"/>
      <c r="K9" s="46"/>
    </row>
    <row r="10" spans="1:12">
      <c r="A10" s="204" t="s">
        <v>7</v>
      </c>
      <c r="B10" s="133" t="s">
        <v>86</v>
      </c>
      <c r="C10" s="134"/>
      <c r="D10" s="134"/>
      <c r="E10" s="135"/>
      <c r="F10" s="135"/>
      <c r="G10" s="135"/>
      <c r="H10" s="135"/>
      <c r="I10" s="135"/>
      <c r="J10" s="135"/>
      <c r="K10" s="136"/>
    </row>
    <row r="11" spans="1:12">
      <c r="A11" s="205"/>
      <c r="B11" s="137" t="s">
        <v>390</v>
      </c>
      <c r="C11" s="138"/>
      <c r="D11" s="138"/>
      <c r="E11" s="139"/>
      <c r="F11" s="139"/>
      <c r="G11" s="139"/>
      <c r="H11" s="139"/>
      <c r="I11" s="139"/>
      <c r="J11" s="139"/>
      <c r="K11" s="140"/>
    </row>
    <row r="12" spans="1:12">
      <c r="A12" s="8" t="s">
        <v>8</v>
      </c>
      <c r="B12" s="37" t="s">
        <v>9</v>
      </c>
      <c r="C12" s="11"/>
      <c r="D12" s="11"/>
      <c r="E12" s="10"/>
      <c r="F12" s="9"/>
      <c r="G12" s="8" t="s">
        <v>10</v>
      </c>
      <c r="H12" s="16">
        <v>1</v>
      </c>
      <c r="I12" s="17"/>
      <c r="J12" s="17"/>
      <c r="K12" s="18"/>
    </row>
    <row r="13" spans="1:12">
      <c r="A13" s="19" t="s">
        <v>11</v>
      </c>
      <c r="B13" s="130"/>
      <c r="C13" s="131"/>
      <c r="D13" s="131"/>
      <c r="E13" s="123"/>
      <c r="F13" s="123"/>
      <c r="G13" s="3" t="s">
        <v>12</v>
      </c>
      <c r="H13" s="39" t="s">
        <v>37</v>
      </c>
      <c r="I13" s="123"/>
      <c r="J13" s="123"/>
      <c r="K13" s="124"/>
    </row>
    <row r="14" spans="1:12">
      <c r="A14" s="19" t="s">
        <v>101</v>
      </c>
      <c r="B14" s="61" t="s">
        <v>104</v>
      </c>
      <c r="C14" s="14"/>
      <c r="D14" s="14"/>
      <c r="E14" s="14"/>
      <c r="F14" s="14"/>
      <c r="G14" s="14"/>
      <c r="H14" s="14"/>
      <c r="I14" s="14"/>
      <c r="J14" s="14"/>
      <c r="K14" s="15"/>
    </row>
    <row r="15" spans="1:12" ht="15" customHeight="1">
      <c r="A15" s="207"/>
      <c r="B15" s="208"/>
      <c r="C15" s="208"/>
      <c r="D15" s="208"/>
      <c r="E15" s="209"/>
      <c r="F15" s="20"/>
      <c r="G15" s="2"/>
      <c r="H15" s="2"/>
      <c r="I15" s="2"/>
      <c r="J15" s="2"/>
      <c r="K15" s="21"/>
      <c r="L15" s="6"/>
    </row>
    <row r="16" spans="1:12" ht="15" customHeight="1">
      <c r="A16" s="210"/>
      <c r="B16" s="211"/>
      <c r="C16" s="211"/>
      <c r="D16" s="211"/>
      <c r="E16" s="212"/>
      <c r="F16" s="22"/>
      <c r="G16" s="6"/>
      <c r="H16" s="6"/>
      <c r="I16" s="6"/>
      <c r="J16" s="6"/>
      <c r="K16" s="23"/>
      <c r="L16" s="6"/>
    </row>
    <row r="17" spans="1:12">
      <c r="A17" s="24" t="s">
        <v>13</v>
      </c>
      <c r="B17" s="141" t="s">
        <v>391</v>
      </c>
      <c r="C17" s="142" t="s">
        <v>392</v>
      </c>
      <c r="D17" s="24" t="s">
        <v>14</v>
      </c>
      <c r="E17" s="25" t="s">
        <v>15</v>
      </c>
      <c r="F17" s="22"/>
      <c r="G17" s="6"/>
      <c r="H17" s="6"/>
      <c r="I17" s="6"/>
      <c r="J17" s="6"/>
      <c r="K17" s="23"/>
      <c r="L17" s="6"/>
    </row>
    <row r="18" spans="1:12">
      <c r="A18" s="132">
        <v>41304</v>
      </c>
      <c r="B18" s="47"/>
      <c r="C18" s="47"/>
      <c r="D18" s="26">
        <f>IF(C18=0,0,B18/C18)</f>
        <v>0</v>
      </c>
      <c r="E18" s="27">
        <f>H12</f>
        <v>1</v>
      </c>
      <c r="F18" s="22"/>
      <c r="G18" s="6"/>
      <c r="H18" s="6"/>
      <c r="I18" s="6"/>
      <c r="J18" s="6"/>
      <c r="K18" s="23"/>
      <c r="L18" s="6"/>
    </row>
    <row r="19" spans="1:12">
      <c r="A19" s="132">
        <v>41333</v>
      </c>
      <c r="B19" s="47"/>
      <c r="C19" s="47"/>
      <c r="D19" s="26">
        <f>IF(B19=0,0,IF(C19=0,0,B19/C19))</f>
        <v>0</v>
      </c>
      <c r="E19" s="27">
        <f>E18</f>
        <v>1</v>
      </c>
      <c r="F19" s="22"/>
      <c r="G19" s="6"/>
      <c r="H19" s="6"/>
      <c r="I19" s="6"/>
      <c r="J19" s="6"/>
      <c r="K19" s="23"/>
      <c r="L19" s="6"/>
    </row>
    <row r="20" spans="1:12">
      <c r="A20" s="132">
        <v>41364</v>
      </c>
      <c r="B20" s="47"/>
      <c r="C20" s="47"/>
      <c r="D20" s="26">
        <f>IF(B20=0,0,IF(C20=0,0,B20/C20))</f>
        <v>0</v>
      </c>
      <c r="E20" s="27">
        <f t="shared" ref="E20:E30" si="0">E19</f>
        <v>1</v>
      </c>
      <c r="F20" s="22"/>
      <c r="G20" s="6"/>
      <c r="H20" s="6"/>
      <c r="I20" s="6"/>
      <c r="J20" s="6"/>
      <c r="K20" s="23"/>
      <c r="L20" s="6"/>
    </row>
    <row r="21" spans="1:12">
      <c r="A21" s="132">
        <v>41394</v>
      </c>
      <c r="B21" s="47"/>
      <c r="C21" s="47"/>
      <c r="D21" s="26">
        <f t="shared" ref="D21:D29" si="1">IF(B21=0,0,IF(C21=0,0,B21/C21))</f>
        <v>0</v>
      </c>
      <c r="E21" s="27">
        <f t="shared" si="0"/>
        <v>1</v>
      </c>
      <c r="F21" s="22"/>
      <c r="G21" s="6"/>
      <c r="H21" s="6"/>
      <c r="I21" s="6"/>
      <c r="J21" s="6"/>
      <c r="K21" s="23"/>
      <c r="L21" s="6"/>
    </row>
    <row r="22" spans="1:12">
      <c r="A22" s="132">
        <v>41425</v>
      </c>
      <c r="B22" s="47"/>
      <c r="C22" s="47"/>
      <c r="D22" s="26">
        <f t="shared" si="1"/>
        <v>0</v>
      </c>
      <c r="E22" s="27">
        <f t="shared" si="0"/>
        <v>1</v>
      </c>
      <c r="F22" s="22"/>
      <c r="G22" s="6"/>
      <c r="H22" s="6"/>
      <c r="I22" s="6"/>
      <c r="J22" s="6"/>
      <c r="K22" s="23"/>
      <c r="L22" s="6"/>
    </row>
    <row r="23" spans="1:12">
      <c r="A23" s="132">
        <v>41455</v>
      </c>
      <c r="B23" s="47">
        <v>4.95</v>
      </c>
      <c r="C23" s="47">
        <v>10</v>
      </c>
      <c r="D23" s="26">
        <f t="shared" si="1"/>
        <v>0.495</v>
      </c>
      <c r="E23" s="27">
        <f t="shared" si="0"/>
        <v>1</v>
      </c>
      <c r="F23" s="22"/>
      <c r="G23" s="6"/>
      <c r="H23" s="6"/>
      <c r="I23" s="6"/>
      <c r="J23" s="6"/>
      <c r="K23" s="23"/>
      <c r="L23" s="6"/>
    </row>
    <row r="24" spans="1:12">
      <c r="A24" s="132">
        <v>41486</v>
      </c>
      <c r="B24" s="47"/>
      <c r="C24" s="47"/>
      <c r="D24" s="26">
        <f t="shared" si="1"/>
        <v>0</v>
      </c>
      <c r="E24" s="27">
        <f t="shared" si="0"/>
        <v>1</v>
      </c>
      <c r="F24" s="22"/>
      <c r="G24" s="6"/>
      <c r="H24" s="6"/>
      <c r="I24" s="6"/>
      <c r="J24" s="6"/>
      <c r="K24" s="23"/>
      <c r="L24" s="6"/>
    </row>
    <row r="25" spans="1:12">
      <c r="A25" s="132">
        <v>41517</v>
      </c>
      <c r="B25" s="47"/>
      <c r="C25" s="47"/>
      <c r="D25" s="26">
        <f t="shared" si="1"/>
        <v>0</v>
      </c>
      <c r="E25" s="27">
        <f t="shared" si="0"/>
        <v>1</v>
      </c>
      <c r="F25" s="22"/>
      <c r="G25" s="6"/>
      <c r="H25" s="6"/>
      <c r="I25" s="6"/>
      <c r="J25" s="6"/>
      <c r="K25" s="23"/>
      <c r="L25" s="6"/>
    </row>
    <row r="26" spans="1:12">
      <c r="A26" s="132">
        <v>41547</v>
      </c>
      <c r="B26" s="47"/>
      <c r="C26" s="47"/>
      <c r="D26" s="26">
        <f t="shared" si="1"/>
        <v>0</v>
      </c>
      <c r="E26" s="27">
        <f t="shared" si="0"/>
        <v>1</v>
      </c>
      <c r="F26" s="22"/>
      <c r="G26" s="6"/>
      <c r="H26" s="6"/>
      <c r="I26" s="6"/>
      <c r="J26" s="6"/>
      <c r="K26" s="23"/>
      <c r="L26" s="6"/>
    </row>
    <row r="27" spans="1:12">
      <c r="A27" s="132">
        <v>41578</v>
      </c>
      <c r="B27" s="47"/>
      <c r="C27" s="47"/>
      <c r="D27" s="26">
        <f t="shared" si="1"/>
        <v>0</v>
      </c>
      <c r="E27" s="27">
        <f t="shared" si="0"/>
        <v>1</v>
      </c>
      <c r="F27" s="22"/>
      <c r="G27" s="6"/>
      <c r="H27" s="6"/>
      <c r="I27" s="6"/>
      <c r="J27" s="6"/>
      <c r="K27" s="23"/>
      <c r="L27" s="6"/>
    </row>
    <row r="28" spans="1:12">
      <c r="A28" s="132">
        <v>41608</v>
      </c>
      <c r="B28" s="47"/>
      <c r="C28" s="47"/>
      <c r="D28" s="26">
        <f t="shared" si="1"/>
        <v>0</v>
      </c>
      <c r="E28" s="27">
        <f t="shared" si="0"/>
        <v>1</v>
      </c>
      <c r="F28" s="22"/>
      <c r="G28" s="6"/>
      <c r="H28" s="6"/>
      <c r="I28" s="6"/>
      <c r="J28" s="6"/>
      <c r="K28" s="23"/>
      <c r="L28" s="6"/>
    </row>
    <row r="29" spans="1:12">
      <c r="A29" s="132">
        <v>41639</v>
      </c>
      <c r="B29" s="47"/>
      <c r="C29" s="47"/>
      <c r="D29" s="26">
        <f t="shared" si="1"/>
        <v>0</v>
      </c>
      <c r="E29" s="27">
        <f t="shared" si="0"/>
        <v>1</v>
      </c>
      <c r="F29" s="22"/>
      <c r="G29" s="6"/>
      <c r="H29" s="6"/>
      <c r="I29" s="6"/>
      <c r="J29" s="6"/>
      <c r="K29" s="23"/>
      <c r="L29" s="6"/>
    </row>
    <row r="30" spans="1:12">
      <c r="A30" s="28" t="s">
        <v>16</v>
      </c>
      <c r="B30" s="29">
        <f>SUM(B18:B29)</f>
        <v>4.95</v>
      </c>
      <c r="C30" s="29">
        <f>IF(B30=0,0,SUM(C18:C29)/COUNT(C18:C29))</f>
        <v>10</v>
      </c>
      <c r="D30" s="30">
        <f t="shared" ref="D30" si="2">IF(C30=0,0,B30/C30)</f>
        <v>0.495</v>
      </c>
      <c r="E30" s="31">
        <f t="shared" si="0"/>
        <v>1</v>
      </c>
      <c r="F30" s="22"/>
      <c r="G30" s="6"/>
      <c r="H30" s="6"/>
      <c r="I30" s="6"/>
      <c r="J30" s="6"/>
      <c r="K30" s="23"/>
      <c r="L30" s="6"/>
    </row>
    <row r="31" spans="1:12" ht="15" customHeight="1">
      <c r="A31" s="207"/>
      <c r="B31" s="208"/>
      <c r="C31" s="208"/>
      <c r="D31" s="208"/>
      <c r="E31" s="209"/>
      <c r="F31" s="22"/>
      <c r="G31" s="6"/>
      <c r="H31" s="6"/>
      <c r="I31" s="6"/>
      <c r="J31" s="6"/>
      <c r="K31" s="23"/>
    </row>
    <row r="32" spans="1:12" ht="15" customHeight="1">
      <c r="A32" s="210"/>
      <c r="B32" s="211"/>
      <c r="C32" s="211"/>
      <c r="D32" s="211"/>
      <c r="E32" s="212"/>
      <c r="F32" s="32"/>
      <c r="G32" s="33"/>
      <c r="H32" s="33"/>
      <c r="I32" s="33"/>
      <c r="J32" s="33"/>
      <c r="K32" s="34"/>
    </row>
    <row r="33" spans="1:11">
      <c r="A33" s="213" t="s">
        <v>17</v>
      </c>
      <c r="B33" s="214"/>
      <c r="C33" s="214"/>
      <c r="D33" s="214"/>
      <c r="E33" s="214"/>
      <c r="F33" s="214"/>
      <c r="G33" s="215"/>
      <c r="H33" s="216" t="s">
        <v>18</v>
      </c>
      <c r="I33" s="217"/>
      <c r="J33" s="217"/>
      <c r="K33" s="218"/>
    </row>
    <row r="34" spans="1:11">
      <c r="A34" s="48" t="s">
        <v>19</v>
      </c>
      <c r="B34" s="49"/>
      <c r="C34" s="49"/>
      <c r="D34" s="49"/>
      <c r="E34" s="49"/>
      <c r="F34" s="49"/>
      <c r="G34" s="50"/>
      <c r="H34" s="206"/>
      <c r="I34" s="202"/>
      <c r="J34" s="202"/>
      <c r="K34" s="203"/>
    </row>
    <row r="35" spans="1:11">
      <c r="A35" s="51"/>
      <c r="B35" s="52"/>
      <c r="C35" s="52"/>
      <c r="D35" s="52"/>
      <c r="E35" s="52"/>
      <c r="F35" s="52"/>
      <c r="G35" s="53"/>
      <c r="H35" s="206"/>
      <c r="I35" s="202"/>
      <c r="J35" s="202"/>
      <c r="K35" s="203"/>
    </row>
    <row r="36" spans="1:11">
      <c r="A36" s="54"/>
      <c r="B36" s="55"/>
      <c r="C36" s="55"/>
      <c r="D36" s="55"/>
      <c r="E36" s="55"/>
      <c r="F36" s="55"/>
      <c r="G36" s="56"/>
      <c r="H36" s="201"/>
      <c r="I36" s="202"/>
      <c r="J36" s="202"/>
      <c r="K36" s="203"/>
    </row>
    <row r="37" spans="1:11">
      <c r="A37" s="54"/>
      <c r="B37" s="55"/>
      <c r="C37" s="55"/>
      <c r="D37" s="55"/>
      <c r="E37" s="55"/>
      <c r="F37" s="55"/>
      <c r="G37" s="56"/>
      <c r="H37" s="201"/>
      <c r="I37" s="202"/>
      <c r="J37" s="202"/>
      <c r="K37" s="203"/>
    </row>
    <row r="38" spans="1:11">
      <c r="A38" s="54"/>
      <c r="B38" s="55"/>
      <c r="C38" s="55"/>
      <c r="D38" s="55"/>
      <c r="E38" s="55"/>
      <c r="F38" s="55"/>
      <c r="G38" s="56"/>
      <c r="H38" s="171"/>
      <c r="I38" s="172"/>
      <c r="J38" s="172"/>
      <c r="K38" s="173"/>
    </row>
    <row r="39" spans="1:11">
      <c r="A39" s="54"/>
      <c r="B39" s="55"/>
      <c r="C39" s="55"/>
      <c r="D39" s="55"/>
      <c r="E39" s="55"/>
      <c r="F39" s="55"/>
      <c r="G39" s="56"/>
      <c r="H39" s="171"/>
      <c r="I39" s="172"/>
      <c r="J39" s="172"/>
      <c r="K39" s="173"/>
    </row>
    <row r="40" spans="1:11">
      <c r="A40" s="54"/>
      <c r="B40" s="55"/>
      <c r="C40" s="55"/>
      <c r="D40" s="55"/>
      <c r="E40" s="55"/>
      <c r="F40" s="55"/>
      <c r="G40" s="56"/>
      <c r="H40" s="171"/>
      <c r="I40" s="172"/>
      <c r="J40" s="172"/>
      <c r="K40" s="173"/>
    </row>
    <row r="41" spans="1:11">
      <c r="A41" s="54"/>
      <c r="B41" s="55"/>
      <c r="C41" s="55"/>
      <c r="D41" s="55"/>
      <c r="E41" s="55"/>
      <c r="F41" s="55"/>
      <c r="G41" s="56"/>
      <c r="H41" s="171"/>
      <c r="I41" s="172"/>
      <c r="J41" s="172"/>
      <c r="K41" s="173"/>
    </row>
    <row r="42" spans="1:11">
      <c r="A42" s="54"/>
      <c r="B42" s="55"/>
      <c r="C42" s="55"/>
      <c r="D42" s="55"/>
      <c r="E42" s="55"/>
      <c r="F42" s="55"/>
      <c r="G42" s="56"/>
      <c r="H42" s="171"/>
      <c r="I42" s="172"/>
      <c r="J42" s="172"/>
      <c r="K42" s="173"/>
    </row>
    <row r="43" spans="1:11">
      <c r="A43" s="54"/>
      <c r="B43" s="55"/>
      <c r="C43" s="55"/>
      <c r="D43" s="55"/>
      <c r="E43" s="55"/>
      <c r="F43" s="55"/>
      <c r="G43" s="56"/>
      <c r="H43" s="171"/>
      <c r="I43" s="172"/>
      <c r="J43" s="172"/>
      <c r="K43" s="173"/>
    </row>
    <row r="44" spans="1:11">
      <c r="A44" s="54"/>
      <c r="B44" s="55"/>
      <c r="C44" s="55"/>
      <c r="D44" s="55"/>
      <c r="E44" s="55"/>
      <c r="F44" s="55"/>
      <c r="G44" s="56"/>
      <c r="H44" s="171"/>
      <c r="I44" s="172"/>
      <c r="J44" s="172"/>
      <c r="K44" s="173"/>
    </row>
    <row r="45" spans="1:11">
      <c r="A45" s="54"/>
      <c r="B45" s="55"/>
      <c r="C45" s="55"/>
      <c r="D45" s="55"/>
      <c r="E45" s="55"/>
      <c r="F45" s="55"/>
      <c r="G45" s="56"/>
      <c r="H45" s="171"/>
      <c r="I45" s="172"/>
      <c r="J45" s="172"/>
      <c r="K45" s="173"/>
    </row>
    <row r="46" spans="1:11">
      <c r="A46" s="54"/>
      <c r="B46" s="55"/>
      <c r="C46" s="55"/>
      <c r="D46" s="55"/>
      <c r="E46" s="55"/>
      <c r="F46" s="55"/>
      <c r="G46" s="56"/>
      <c r="H46" s="171"/>
      <c r="I46" s="172"/>
      <c r="J46" s="172"/>
      <c r="K46" s="173"/>
    </row>
    <row r="47" spans="1:11">
      <c r="A47" s="54"/>
      <c r="B47" s="55"/>
      <c r="C47" s="55"/>
      <c r="D47" s="55"/>
      <c r="E47" s="55"/>
      <c r="F47" s="55"/>
      <c r="G47" s="56"/>
      <c r="H47" s="171"/>
      <c r="I47" s="172"/>
      <c r="J47" s="172"/>
      <c r="K47" s="173"/>
    </row>
    <row r="48" spans="1:11">
      <c r="A48" s="57"/>
      <c r="B48" s="58"/>
      <c r="C48" s="58"/>
      <c r="D48" s="58"/>
      <c r="E48" s="58"/>
      <c r="F48" s="58"/>
      <c r="G48" s="59"/>
      <c r="H48" s="171"/>
      <c r="I48" s="172"/>
      <c r="J48" s="172"/>
      <c r="K48" s="173"/>
    </row>
    <row r="51" spans="6:6">
      <c r="F51" s="144" t="s">
        <v>396</v>
      </c>
    </row>
  </sheetData>
  <mergeCells count="27">
    <mergeCell ref="H36:K36"/>
    <mergeCell ref="H37:K37"/>
    <mergeCell ref="H38:K38"/>
    <mergeCell ref="H39:K39"/>
    <mergeCell ref="A10:A11"/>
    <mergeCell ref="H34:K34"/>
    <mergeCell ref="H35:K35"/>
    <mergeCell ref="A15:E16"/>
    <mergeCell ref="A31:E32"/>
    <mergeCell ref="A33:G33"/>
    <mergeCell ref="H33:K33"/>
    <mergeCell ref="I4:K4"/>
    <mergeCell ref="I3:K3"/>
    <mergeCell ref="D6:F6"/>
    <mergeCell ref="H6:K6"/>
    <mergeCell ref="I1:K2"/>
    <mergeCell ref="B1:H2"/>
    <mergeCell ref="B3:H4"/>
    <mergeCell ref="H40:K40"/>
    <mergeCell ref="H48:K48"/>
    <mergeCell ref="H42:K42"/>
    <mergeCell ref="H43:K43"/>
    <mergeCell ref="H44:K44"/>
    <mergeCell ref="H45:K45"/>
    <mergeCell ref="H46:K46"/>
    <mergeCell ref="H47:K47"/>
    <mergeCell ref="H41:K41"/>
  </mergeCells>
  <printOptions horizontalCentered="1"/>
  <pageMargins left="0.39370078740157483" right="0" top="0.39370078740157483" bottom="0.39370078740157483" header="0" footer="0.39370078740157483"/>
  <pageSetup scale="93" orientation="portrait" r:id="rId1"/>
  <headerFooter alignWithMargins="0">
    <oddFooter>&amp;L&amp;G&amp;C&amp;9UN CONCEJO PRESENTE CON LA CIUDAD&amp;R&amp;G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/>
  </sheetViews>
  <sheetFormatPr baseColWidth="10" defaultRowHeight="11.25"/>
  <cols>
    <col min="1" max="1" width="20.7109375" style="4" customWidth="1"/>
    <col min="2" max="3" width="5.7109375" style="4" customWidth="1"/>
    <col min="4" max="5" width="8.7109375" style="4" customWidth="1"/>
    <col min="6" max="7" width="12.7109375" style="4" customWidth="1"/>
    <col min="8" max="9" width="11.7109375" style="4" customWidth="1"/>
    <col min="10" max="10" width="3.7109375" style="4" customWidth="1"/>
    <col min="11" max="11" width="11.7109375" style="4" customWidth="1"/>
    <col min="12" max="16384" width="11.42578125" style="4"/>
  </cols>
  <sheetData>
    <row r="1" spans="1:11">
      <c r="A1" s="1"/>
      <c r="B1" s="189" t="s">
        <v>410</v>
      </c>
      <c r="C1" s="190"/>
      <c r="D1" s="190"/>
      <c r="E1" s="190"/>
      <c r="F1" s="190"/>
      <c r="G1" s="190"/>
      <c r="H1" s="191"/>
      <c r="I1" s="183" t="s">
        <v>102</v>
      </c>
      <c r="J1" s="184"/>
      <c r="K1" s="185"/>
    </row>
    <row r="2" spans="1:11">
      <c r="A2" s="5"/>
      <c r="B2" s="192"/>
      <c r="C2" s="193"/>
      <c r="D2" s="193"/>
      <c r="E2" s="193"/>
      <c r="F2" s="193"/>
      <c r="G2" s="193"/>
      <c r="H2" s="194"/>
      <c r="I2" s="186"/>
      <c r="J2" s="187"/>
      <c r="K2" s="188"/>
    </row>
    <row r="3" spans="1:11">
      <c r="A3" s="5"/>
      <c r="B3" s="195" t="s">
        <v>411</v>
      </c>
      <c r="C3" s="196"/>
      <c r="D3" s="196"/>
      <c r="E3" s="196"/>
      <c r="F3" s="196"/>
      <c r="G3" s="196"/>
      <c r="H3" s="197"/>
      <c r="I3" s="174" t="s">
        <v>394</v>
      </c>
      <c r="J3" s="175"/>
      <c r="K3" s="176"/>
    </row>
    <row r="4" spans="1:11">
      <c r="A4" s="7" t="s">
        <v>412</v>
      </c>
      <c r="B4" s="198"/>
      <c r="C4" s="199"/>
      <c r="D4" s="199"/>
      <c r="E4" s="199"/>
      <c r="F4" s="199"/>
      <c r="G4" s="199"/>
      <c r="H4" s="200"/>
      <c r="I4" s="174" t="s">
        <v>395</v>
      </c>
      <c r="J4" s="175"/>
      <c r="K4" s="176"/>
    </row>
    <row r="6" spans="1:11">
      <c r="A6" s="154" t="s">
        <v>406</v>
      </c>
      <c r="D6" s="154" t="s">
        <v>428</v>
      </c>
      <c r="G6" s="219" t="s">
        <v>429</v>
      </c>
      <c r="H6" s="219" t="s">
        <v>430</v>
      </c>
      <c r="I6" s="157" t="s">
        <v>407</v>
      </c>
      <c r="K6" s="159" t="s">
        <v>15</v>
      </c>
    </row>
    <row r="7" spans="1:11">
      <c r="I7" s="158">
        <v>41517</v>
      </c>
      <c r="K7" s="158">
        <v>41729</v>
      </c>
    </row>
    <row r="8" spans="1:11">
      <c r="A8" s="152" t="s">
        <v>408</v>
      </c>
      <c r="I8" s="150"/>
      <c r="K8" s="150"/>
    </row>
    <row r="9" spans="1:11">
      <c r="A9" s="148" t="s">
        <v>425</v>
      </c>
      <c r="G9" s="146">
        <v>1</v>
      </c>
      <c r="H9" s="146">
        <v>11</v>
      </c>
      <c r="I9" s="149">
        <f>[1]Lista!$I$13</f>
        <v>0.88771604938271609</v>
      </c>
      <c r="K9" s="147">
        <v>1</v>
      </c>
    </row>
    <row r="10" spans="1:11">
      <c r="A10" s="148" t="s">
        <v>426</v>
      </c>
      <c r="G10" s="146">
        <v>12</v>
      </c>
      <c r="H10" s="146">
        <v>13</v>
      </c>
      <c r="I10" s="149">
        <f>[1]Lista!$I$15</f>
        <v>0</v>
      </c>
      <c r="K10" s="147">
        <v>1</v>
      </c>
    </row>
    <row r="11" spans="1:11">
      <c r="A11" s="148" t="s">
        <v>427</v>
      </c>
      <c r="G11" s="146">
        <v>14</v>
      </c>
      <c r="H11" s="146">
        <v>20</v>
      </c>
      <c r="I11" s="149">
        <f>[1]Lista!$I$22</f>
        <v>0.625</v>
      </c>
      <c r="K11" s="147">
        <v>1</v>
      </c>
    </row>
    <row r="12" spans="1:11">
      <c r="A12" s="148" t="s">
        <v>431</v>
      </c>
      <c r="E12" s="146"/>
      <c r="G12" s="146">
        <v>21</v>
      </c>
      <c r="H12" s="146">
        <v>22</v>
      </c>
      <c r="I12" s="149">
        <f>[1]Lista!$I$24</f>
        <v>0.2</v>
      </c>
      <c r="K12" s="147">
        <v>1</v>
      </c>
    </row>
    <row r="13" spans="1:11">
      <c r="A13" s="148" t="s">
        <v>432</v>
      </c>
      <c r="E13" s="146"/>
      <c r="G13" s="146">
        <v>23</v>
      </c>
      <c r="H13" s="146">
        <v>34</v>
      </c>
      <c r="I13" s="149">
        <f>[1]Lista!$I$36</f>
        <v>0.55649999999999999</v>
      </c>
      <c r="K13" s="147">
        <v>1</v>
      </c>
    </row>
    <row r="14" spans="1:11">
      <c r="G14" s="146"/>
      <c r="H14" s="146"/>
    </row>
    <row r="15" spans="1:11">
      <c r="G15" s="151" t="s">
        <v>450</v>
      </c>
      <c r="H15" s="146"/>
      <c r="I15" s="153" t="s">
        <v>402</v>
      </c>
      <c r="K15" s="30">
        <f>AVERAGE(I8:I14)</f>
        <v>0.45384320987654314</v>
      </c>
    </row>
    <row r="16" spans="1:11">
      <c r="A16" s="154" t="s">
        <v>409</v>
      </c>
      <c r="G16" s="146"/>
      <c r="H16" s="146"/>
      <c r="I16" s="155"/>
      <c r="K16" s="156"/>
    </row>
    <row r="17" spans="1:11">
      <c r="A17" s="148" t="s">
        <v>433</v>
      </c>
      <c r="G17" s="146">
        <v>35</v>
      </c>
      <c r="H17" s="146">
        <v>39</v>
      </c>
      <c r="I17" s="149">
        <f>[2]Lista!$H$8</f>
        <v>1</v>
      </c>
      <c r="K17" s="147">
        <v>1</v>
      </c>
    </row>
    <row r="18" spans="1:11">
      <c r="A18" s="148" t="s">
        <v>434</v>
      </c>
      <c r="G18" s="146">
        <f>H17+1</f>
        <v>40</v>
      </c>
      <c r="H18" s="146">
        <v>44</v>
      </c>
      <c r="I18" s="149">
        <f>[3]Lista!$H$8</f>
        <v>0.94000000000000006</v>
      </c>
      <c r="K18" s="147">
        <v>1</v>
      </c>
    </row>
    <row r="19" spans="1:11">
      <c r="A19" s="148" t="s">
        <v>435</v>
      </c>
      <c r="G19" s="146">
        <f t="shared" ref="G19:G33" si="0">H18+1</f>
        <v>45</v>
      </c>
      <c r="H19" s="146">
        <v>60</v>
      </c>
      <c r="I19" s="149">
        <f>[4]Lista!$H$19</f>
        <v>0.625</v>
      </c>
      <c r="K19" s="147">
        <v>1</v>
      </c>
    </row>
    <row r="20" spans="1:11">
      <c r="A20" s="148" t="s">
        <v>436</v>
      </c>
      <c r="G20" s="146">
        <f t="shared" si="0"/>
        <v>61</v>
      </c>
      <c r="H20" s="146">
        <v>63</v>
      </c>
      <c r="I20" s="149">
        <f>[5]Lista!$H$6</f>
        <v>0.81481481481481488</v>
      </c>
      <c r="K20" s="147">
        <v>1</v>
      </c>
    </row>
    <row r="21" spans="1:11">
      <c r="A21" s="148" t="s">
        <v>437</v>
      </c>
      <c r="G21" s="146">
        <f t="shared" si="0"/>
        <v>64</v>
      </c>
      <c r="H21" s="146">
        <v>66</v>
      </c>
      <c r="I21" s="149">
        <f>[6]Lista!$H$6</f>
        <v>0.81481481481481488</v>
      </c>
      <c r="K21" s="147">
        <v>1</v>
      </c>
    </row>
    <row r="22" spans="1:11">
      <c r="A22" s="148" t="s">
        <v>438</v>
      </c>
      <c r="G22" s="146">
        <f t="shared" si="0"/>
        <v>67</v>
      </c>
      <c r="H22" s="146">
        <v>69</v>
      </c>
      <c r="I22" s="149">
        <f>[7]Lista!$H$6</f>
        <v>0.81481481481481488</v>
      </c>
      <c r="K22" s="147">
        <v>1</v>
      </c>
    </row>
    <row r="23" spans="1:11">
      <c r="A23" s="148" t="s">
        <v>441</v>
      </c>
      <c r="G23" s="146">
        <f t="shared" si="0"/>
        <v>70</v>
      </c>
      <c r="H23" s="146">
        <v>87</v>
      </c>
      <c r="I23" s="149">
        <f>[8]Lista!$H$21</f>
        <v>0.58615359173443804</v>
      </c>
      <c r="K23" s="147">
        <v>1</v>
      </c>
    </row>
    <row r="24" spans="1:11">
      <c r="A24" s="148" t="s">
        <v>445</v>
      </c>
      <c r="G24" s="146">
        <f>H23+1</f>
        <v>88</v>
      </c>
      <c r="H24" s="146">
        <v>98</v>
      </c>
      <c r="I24" s="149">
        <f>[13]Lista!$H$15</f>
        <v>0.68263509396000144</v>
      </c>
      <c r="K24" s="147">
        <v>1</v>
      </c>
    </row>
    <row r="25" spans="1:11">
      <c r="A25" s="148" t="s">
        <v>439</v>
      </c>
      <c r="G25" s="146">
        <f>H24+1</f>
        <v>99</v>
      </c>
      <c r="H25" s="146">
        <v>104</v>
      </c>
      <c r="I25" s="149">
        <f>[14]Lista!$H$10</f>
        <v>0.66666666666666663</v>
      </c>
      <c r="K25" s="147">
        <v>1</v>
      </c>
    </row>
    <row r="26" spans="1:11">
      <c r="A26" s="148" t="s">
        <v>446</v>
      </c>
      <c r="G26" s="146">
        <f>H25+1</f>
        <v>105</v>
      </c>
      <c r="H26" s="146">
        <v>109</v>
      </c>
      <c r="I26" s="149">
        <f>[15]Lista!$H$8</f>
        <v>0.80416666666666659</v>
      </c>
      <c r="K26" s="147">
        <v>1</v>
      </c>
    </row>
    <row r="27" spans="1:11">
      <c r="A27" s="148" t="s">
        <v>447</v>
      </c>
      <c r="G27" s="146">
        <f>H26+1</f>
        <v>110</v>
      </c>
      <c r="H27" s="146">
        <v>113</v>
      </c>
      <c r="I27" s="149">
        <f>[16]Lista!$H$7</f>
        <v>0.96941332547169812</v>
      </c>
      <c r="K27" s="147">
        <v>1</v>
      </c>
    </row>
    <row r="28" spans="1:11">
      <c r="A28" s="148" t="s">
        <v>448</v>
      </c>
      <c r="G28" s="146">
        <f>H27+1</f>
        <v>114</v>
      </c>
      <c r="H28" s="146">
        <v>119</v>
      </c>
      <c r="I28" s="149">
        <f>[17]Lista!$H$10</f>
        <v>1</v>
      </c>
      <c r="K28" s="147">
        <v>1</v>
      </c>
    </row>
    <row r="29" spans="1:11">
      <c r="A29" s="148" t="s">
        <v>449</v>
      </c>
      <c r="G29" s="146">
        <f>H28+1</f>
        <v>120</v>
      </c>
      <c r="H29" s="146">
        <v>128</v>
      </c>
      <c r="I29" s="149">
        <f>[18]Lista!$H$12</f>
        <v>0.49107312440645778</v>
      </c>
      <c r="K29" s="147">
        <v>1</v>
      </c>
    </row>
    <row r="30" spans="1:11">
      <c r="A30" s="148" t="s">
        <v>440</v>
      </c>
      <c r="G30" s="146">
        <f>H29+1</f>
        <v>129</v>
      </c>
      <c r="H30" s="146">
        <v>134</v>
      </c>
      <c r="I30" s="149">
        <f>[9]Lista!$H$10</f>
        <v>0.81726750672650206</v>
      </c>
      <c r="K30" s="147">
        <v>1</v>
      </c>
    </row>
    <row r="31" spans="1:11">
      <c r="A31" s="148" t="s">
        <v>442</v>
      </c>
      <c r="G31" s="146">
        <f>H30+1</f>
        <v>135</v>
      </c>
      <c r="H31" s="146">
        <v>146</v>
      </c>
      <c r="I31" s="149">
        <f>[10]Lista!$H$15</f>
        <v>0.91666666666666663</v>
      </c>
      <c r="K31" s="147">
        <v>1</v>
      </c>
    </row>
    <row r="32" spans="1:11">
      <c r="A32" s="148" t="s">
        <v>443</v>
      </c>
      <c r="G32" s="146">
        <f t="shared" ref="G32:G33" si="1">H31+1</f>
        <v>147</v>
      </c>
      <c r="H32" s="146">
        <v>149</v>
      </c>
      <c r="I32" s="149">
        <f>[11]Lista!$H$6</f>
        <v>0.63888888888888895</v>
      </c>
      <c r="K32" s="147">
        <v>1</v>
      </c>
    </row>
    <row r="33" spans="1:11">
      <c r="A33" s="148" t="s">
        <v>444</v>
      </c>
      <c r="G33" s="146">
        <f t="shared" si="1"/>
        <v>150</v>
      </c>
      <c r="H33" s="146">
        <v>154</v>
      </c>
      <c r="I33" s="149">
        <f>[12]Lista!$H$8</f>
        <v>1.0433078963015132</v>
      </c>
      <c r="K33" s="147">
        <v>1</v>
      </c>
    </row>
    <row r="34" spans="1:11">
      <c r="G34" s="146"/>
      <c r="H34" s="146"/>
    </row>
    <row r="35" spans="1:11">
      <c r="G35" s="148" t="s">
        <v>451</v>
      </c>
      <c r="H35" s="146"/>
      <c r="I35" s="153" t="s">
        <v>402</v>
      </c>
      <c r="K35" s="30">
        <f>AVERAGE(I16:I34)</f>
        <v>0.8015108159961144</v>
      </c>
    </row>
    <row r="37" spans="1:11">
      <c r="I37" s="220" t="s">
        <v>413</v>
      </c>
      <c r="K37" s="30">
        <f>AVERAGE(K35,K15)</f>
        <v>0.62767701293632872</v>
      </c>
    </row>
  </sheetData>
  <mergeCells count="5">
    <mergeCell ref="B1:H2"/>
    <mergeCell ref="I1:K2"/>
    <mergeCell ref="B3:H4"/>
    <mergeCell ref="I3:K3"/>
    <mergeCell ref="I4:K4"/>
  </mergeCells>
  <printOptions horizontalCentered="1"/>
  <pageMargins left="0.39370078740157483" right="0" top="0.39370078740157483" bottom="0.39370078740157483" header="0" footer="0.39370078740157483"/>
  <pageSetup scale="90" orientation="portrait" r:id="rId1"/>
  <headerFooter alignWithMargins="0">
    <oddFooter>&amp;L&amp;G&amp;C&amp;9UN CONCEJO PRESENTE CON LA CIUDAD&amp;R&amp;G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0"/>
  <sheetViews>
    <sheetView zoomScaleNormal="100" workbookViewId="0">
      <pane xSplit="3" ySplit="2" topLeftCell="D3" activePane="bottomRight" state="frozen"/>
      <selection activeCell="D5" sqref="D5:K5"/>
      <selection pane="topRight" activeCell="D5" sqref="D5:K5"/>
      <selection pane="bottomLeft" activeCell="D5" sqref="D5:K5"/>
      <selection pane="bottomRight" activeCell="D3" sqref="D3"/>
    </sheetView>
  </sheetViews>
  <sheetFormatPr baseColWidth="10" defaultColWidth="0" defaultRowHeight="11.25"/>
  <cols>
    <col min="1" max="1" width="3.5703125" style="62" bestFit="1" customWidth="1"/>
    <col min="2" max="2" width="16.140625" style="62" customWidth="1"/>
    <col min="3" max="3" width="48.7109375" style="62" bestFit="1" customWidth="1"/>
    <col min="4" max="4" width="41.5703125" style="62" customWidth="1"/>
    <col min="5" max="5" width="28.28515625" style="62" bestFit="1" customWidth="1"/>
    <col min="6" max="7" width="8.7109375" style="62" bestFit="1" customWidth="1"/>
    <col min="8" max="8" width="10.5703125" style="62" bestFit="1" customWidth="1"/>
    <col min="9" max="16384" width="0" style="62" hidden="1"/>
  </cols>
  <sheetData>
    <row r="1" spans="1:8">
      <c r="B1" s="63">
        <v>4</v>
      </c>
      <c r="C1" s="63">
        <v>8</v>
      </c>
      <c r="D1" s="63">
        <v>12</v>
      </c>
      <c r="E1" s="63">
        <v>16</v>
      </c>
      <c r="F1" s="63">
        <v>18</v>
      </c>
      <c r="G1" s="63">
        <v>19</v>
      </c>
      <c r="H1" s="63">
        <v>20</v>
      </c>
    </row>
    <row r="2" spans="1:8" ht="22.5">
      <c r="A2" s="64" t="s">
        <v>1</v>
      </c>
      <c r="B2" s="64" t="s">
        <v>145</v>
      </c>
      <c r="C2" s="64" t="s">
        <v>146</v>
      </c>
      <c r="D2" s="64" t="s">
        <v>147</v>
      </c>
      <c r="E2" s="64" t="s">
        <v>148</v>
      </c>
      <c r="F2" s="64" t="s">
        <v>386</v>
      </c>
      <c r="G2" s="64" t="s">
        <v>387</v>
      </c>
      <c r="H2" s="121" t="s">
        <v>414</v>
      </c>
    </row>
    <row r="3" spans="1:8" ht="22.5">
      <c r="A3" s="65">
        <v>1</v>
      </c>
      <c r="B3" s="66" t="s">
        <v>149</v>
      </c>
      <c r="C3" s="67" t="s">
        <v>105</v>
      </c>
      <c r="D3" s="68" t="s">
        <v>106</v>
      </c>
      <c r="E3" s="69" t="s">
        <v>20</v>
      </c>
      <c r="F3" s="70">
        <v>4.5</v>
      </c>
      <c r="G3" s="70">
        <v>9</v>
      </c>
      <c r="H3" s="106">
        <f t="shared" ref="H3:H66" si="0">IF(G3=0,0,F3/G3)</f>
        <v>0.5</v>
      </c>
    </row>
    <row r="4" spans="1:8" ht="45">
      <c r="A4" s="65">
        <f>A3+1</f>
        <v>2</v>
      </c>
      <c r="B4" s="66" t="s">
        <v>149</v>
      </c>
      <c r="C4" s="67" t="s">
        <v>107</v>
      </c>
      <c r="D4" s="68" t="s">
        <v>109</v>
      </c>
      <c r="E4" s="69" t="s">
        <v>21</v>
      </c>
      <c r="F4" s="70">
        <v>4</v>
      </c>
      <c r="G4" s="70">
        <v>10</v>
      </c>
      <c r="H4" s="106">
        <f t="shared" si="0"/>
        <v>0.4</v>
      </c>
    </row>
    <row r="5" spans="1:8" ht="22.5">
      <c r="A5" s="65">
        <f t="shared" ref="A5:A68" si="1">A4+1</f>
        <v>3</v>
      </c>
      <c r="B5" s="66" t="s">
        <v>149</v>
      </c>
      <c r="C5" s="67" t="s">
        <v>111</v>
      </c>
      <c r="D5" s="68" t="s">
        <v>110</v>
      </c>
      <c r="E5" s="71" t="s">
        <v>112</v>
      </c>
      <c r="F5" s="70">
        <v>1</v>
      </c>
      <c r="G5" s="70">
        <v>1</v>
      </c>
      <c r="H5" s="106">
        <f t="shared" si="0"/>
        <v>1</v>
      </c>
    </row>
    <row r="6" spans="1:8" ht="33.75">
      <c r="A6" s="65">
        <f t="shared" si="1"/>
        <v>4</v>
      </c>
      <c r="B6" s="66" t="s">
        <v>149</v>
      </c>
      <c r="C6" s="67" t="s">
        <v>139</v>
      </c>
      <c r="D6" s="72" t="s">
        <v>140</v>
      </c>
      <c r="E6" s="71" t="s">
        <v>113</v>
      </c>
      <c r="F6" s="70">
        <v>50</v>
      </c>
      <c r="G6" s="70">
        <v>50</v>
      </c>
      <c r="H6" s="106">
        <f t="shared" si="0"/>
        <v>1</v>
      </c>
    </row>
    <row r="7" spans="1:8" ht="33.75">
      <c r="A7" s="65">
        <f t="shared" si="1"/>
        <v>5</v>
      </c>
      <c r="B7" s="66" t="s">
        <v>149</v>
      </c>
      <c r="C7" s="67" t="s">
        <v>142</v>
      </c>
      <c r="D7" s="68" t="s">
        <v>141</v>
      </c>
      <c r="E7" s="71" t="s">
        <v>22</v>
      </c>
      <c r="F7" s="70">
        <v>1</v>
      </c>
      <c r="G7" s="70">
        <v>2</v>
      </c>
      <c r="H7" s="106">
        <f t="shared" si="0"/>
        <v>0.5</v>
      </c>
    </row>
    <row r="8" spans="1:8" ht="45">
      <c r="A8" s="65">
        <f t="shared" si="1"/>
        <v>6</v>
      </c>
      <c r="B8" s="66" t="s">
        <v>149</v>
      </c>
      <c r="C8" s="67" t="s">
        <v>143</v>
      </c>
      <c r="D8" s="68" t="s">
        <v>144</v>
      </c>
      <c r="E8" s="71" t="s">
        <v>114</v>
      </c>
      <c r="F8" s="70">
        <v>1.5</v>
      </c>
      <c r="G8" s="70">
        <v>3</v>
      </c>
      <c r="H8" s="106">
        <f t="shared" si="0"/>
        <v>0.5</v>
      </c>
    </row>
    <row r="9" spans="1:8" ht="33.75">
      <c r="A9" s="65">
        <f t="shared" si="1"/>
        <v>7</v>
      </c>
      <c r="B9" s="66" t="s">
        <v>149</v>
      </c>
      <c r="C9" s="73" t="s">
        <v>150</v>
      </c>
      <c r="D9" s="68" t="s">
        <v>151</v>
      </c>
      <c r="E9" s="74" t="s">
        <v>115</v>
      </c>
      <c r="F9" s="70">
        <v>13</v>
      </c>
      <c r="G9" s="70">
        <v>10</v>
      </c>
      <c r="H9" s="106">
        <f t="shared" si="0"/>
        <v>1.3</v>
      </c>
    </row>
    <row r="10" spans="1:8" ht="45">
      <c r="A10" s="65">
        <f t="shared" si="1"/>
        <v>8</v>
      </c>
      <c r="B10" s="66" t="s">
        <v>149</v>
      </c>
      <c r="C10" s="73" t="s">
        <v>152</v>
      </c>
      <c r="D10" s="68" t="s">
        <v>153</v>
      </c>
      <c r="E10" s="71" t="s">
        <v>23</v>
      </c>
      <c r="F10" s="70">
        <v>1.67</v>
      </c>
      <c r="G10" s="70">
        <v>4</v>
      </c>
      <c r="H10" s="106">
        <f t="shared" si="0"/>
        <v>0.41749999999999998</v>
      </c>
    </row>
    <row r="11" spans="1:8" ht="45">
      <c r="A11" s="65">
        <f t="shared" si="1"/>
        <v>9</v>
      </c>
      <c r="B11" s="66" t="s">
        <v>149</v>
      </c>
      <c r="C11" s="73" t="s">
        <v>154</v>
      </c>
      <c r="D11" s="73" t="s">
        <v>155</v>
      </c>
      <c r="E11" s="35" t="s">
        <v>24</v>
      </c>
      <c r="F11" s="70">
        <v>4</v>
      </c>
      <c r="G11" s="70">
        <v>10</v>
      </c>
      <c r="H11" s="106">
        <f t="shared" si="0"/>
        <v>0.4</v>
      </c>
    </row>
    <row r="12" spans="1:8" ht="45">
      <c r="A12" s="65">
        <f t="shared" si="1"/>
        <v>10</v>
      </c>
      <c r="B12" s="66" t="s">
        <v>149</v>
      </c>
      <c r="C12" s="73" t="s">
        <v>156</v>
      </c>
      <c r="D12" s="73" t="s">
        <v>157</v>
      </c>
      <c r="E12" s="35" t="s">
        <v>25</v>
      </c>
      <c r="F12" s="70">
        <v>2</v>
      </c>
      <c r="G12" s="70">
        <v>2</v>
      </c>
      <c r="H12" s="106">
        <f t="shared" si="0"/>
        <v>1</v>
      </c>
    </row>
    <row r="13" spans="1:8" ht="22.5">
      <c r="A13" s="65">
        <f t="shared" si="1"/>
        <v>11</v>
      </c>
      <c r="B13" s="66" t="s">
        <v>149</v>
      </c>
      <c r="C13" s="73" t="s">
        <v>158</v>
      </c>
      <c r="D13" s="68" t="s">
        <v>151</v>
      </c>
      <c r="E13" s="35" t="s">
        <v>116</v>
      </c>
      <c r="F13" s="70">
        <v>1.64</v>
      </c>
      <c r="G13" s="70">
        <v>4</v>
      </c>
      <c r="H13" s="106">
        <f t="shared" si="0"/>
        <v>0.41</v>
      </c>
    </row>
    <row r="14" spans="1:8" ht="22.5">
      <c r="A14" s="65">
        <f t="shared" si="1"/>
        <v>12</v>
      </c>
      <c r="B14" s="66" t="s">
        <v>149</v>
      </c>
      <c r="C14" s="73" t="s">
        <v>159</v>
      </c>
      <c r="D14" s="73" t="s">
        <v>160</v>
      </c>
      <c r="E14" s="71" t="s">
        <v>117</v>
      </c>
      <c r="F14" s="70">
        <v>0</v>
      </c>
      <c r="G14" s="70">
        <v>0</v>
      </c>
      <c r="H14" s="106">
        <f t="shared" si="0"/>
        <v>0</v>
      </c>
    </row>
    <row r="15" spans="1:8" ht="45">
      <c r="A15" s="65">
        <f t="shared" si="1"/>
        <v>13</v>
      </c>
      <c r="B15" s="66" t="s">
        <v>149</v>
      </c>
      <c r="C15" s="75" t="s">
        <v>161</v>
      </c>
      <c r="D15" s="73" t="s">
        <v>162</v>
      </c>
      <c r="E15" s="76" t="s">
        <v>26</v>
      </c>
      <c r="F15" s="70">
        <v>0</v>
      </c>
      <c r="G15" s="70">
        <v>0</v>
      </c>
      <c r="H15" s="106">
        <f t="shared" si="0"/>
        <v>0</v>
      </c>
    </row>
    <row r="16" spans="1:8" ht="33.75">
      <c r="A16" s="65">
        <f t="shared" si="1"/>
        <v>14</v>
      </c>
      <c r="B16" s="66" t="s">
        <v>149</v>
      </c>
      <c r="C16" s="73" t="s">
        <v>163</v>
      </c>
      <c r="D16" s="73" t="s">
        <v>164</v>
      </c>
      <c r="E16" s="77" t="s">
        <v>27</v>
      </c>
      <c r="F16" s="70">
        <v>7.5</v>
      </c>
      <c r="G16" s="70">
        <v>10</v>
      </c>
      <c r="H16" s="106">
        <f t="shared" si="0"/>
        <v>0.75</v>
      </c>
    </row>
    <row r="17" spans="1:9" ht="33.75">
      <c r="A17" s="65">
        <f t="shared" si="1"/>
        <v>15</v>
      </c>
      <c r="B17" s="66" t="s">
        <v>149</v>
      </c>
      <c r="C17" s="73" t="s">
        <v>165</v>
      </c>
      <c r="D17" s="73" t="s">
        <v>166</v>
      </c>
      <c r="E17" s="71" t="s">
        <v>118</v>
      </c>
      <c r="F17" s="70">
        <v>1</v>
      </c>
      <c r="G17" s="70">
        <v>1</v>
      </c>
      <c r="H17" s="106">
        <f t="shared" si="0"/>
        <v>1</v>
      </c>
    </row>
    <row r="18" spans="1:9" ht="45">
      <c r="A18" s="65">
        <f t="shared" si="1"/>
        <v>16</v>
      </c>
      <c r="B18" s="66" t="s">
        <v>149</v>
      </c>
      <c r="C18" s="73" t="s">
        <v>167</v>
      </c>
      <c r="D18" s="73" t="s">
        <v>168</v>
      </c>
      <c r="E18" s="77" t="s">
        <v>120</v>
      </c>
      <c r="F18" s="70">
        <v>2.5</v>
      </c>
      <c r="G18" s="70">
        <v>5</v>
      </c>
      <c r="H18" s="106">
        <f t="shared" si="0"/>
        <v>0.5</v>
      </c>
    </row>
    <row r="19" spans="1:9" ht="56.25">
      <c r="A19" s="65">
        <f t="shared" si="1"/>
        <v>17</v>
      </c>
      <c r="B19" s="66" t="s">
        <v>149</v>
      </c>
      <c r="C19" s="73" t="s">
        <v>169</v>
      </c>
      <c r="D19" s="73" t="s">
        <v>166</v>
      </c>
      <c r="E19" s="77" t="s">
        <v>121</v>
      </c>
      <c r="F19" s="70">
        <v>2.5</v>
      </c>
      <c r="G19" s="70">
        <v>5</v>
      </c>
      <c r="H19" s="106">
        <f t="shared" si="0"/>
        <v>0.5</v>
      </c>
    </row>
    <row r="20" spans="1:9" ht="33.75">
      <c r="A20" s="65">
        <f t="shared" si="1"/>
        <v>18</v>
      </c>
      <c r="B20" s="66" t="s">
        <v>149</v>
      </c>
      <c r="C20" s="73" t="s">
        <v>170</v>
      </c>
      <c r="D20" s="73" t="s">
        <v>171</v>
      </c>
      <c r="E20" s="77" t="s">
        <v>119</v>
      </c>
      <c r="F20" s="70">
        <v>0</v>
      </c>
      <c r="G20" s="70">
        <v>0</v>
      </c>
      <c r="H20" s="106">
        <f t="shared" si="0"/>
        <v>0</v>
      </c>
    </row>
    <row r="21" spans="1:9" ht="33.75">
      <c r="A21" s="65">
        <f t="shared" si="1"/>
        <v>19</v>
      </c>
      <c r="B21" s="66" t="s">
        <v>149</v>
      </c>
      <c r="C21" s="73" t="s">
        <v>172</v>
      </c>
      <c r="D21" s="73" t="s">
        <v>173</v>
      </c>
      <c r="E21" s="77" t="s">
        <v>30</v>
      </c>
      <c r="F21" s="70">
        <v>1</v>
      </c>
      <c r="G21" s="70">
        <v>1</v>
      </c>
      <c r="H21" s="106">
        <f t="shared" si="0"/>
        <v>1</v>
      </c>
    </row>
    <row r="22" spans="1:9" ht="33.75">
      <c r="A22" s="65">
        <f t="shared" si="1"/>
        <v>20</v>
      </c>
      <c r="B22" s="66" t="s">
        <v>149</v>
      </c>
      <c r="C22" s="73" t="s">
        <v>174</v>
      </c>
      <c r="D22" s="68" t="s">
        <v>175</v>
      </c>
      <c r="E22" s="71" t="s">
        <v>27</v>
      </c>
      <c r="F22" s="70">
        <v>0.5</v>
      </c>
      <c r="G22" s="70">
        <v>2</v>
      </c>
      <c r="H22" s="106">
        <f t="shared" si="0"/>
        <v>0.25</v>
      </c>
    </row>
    <row r="23" spans="1:9" ht="22.5">
      <c r="A23" s="65">
        <f t="shared" si="1"/>
        <v>21</v>
      </c>
      <c r="B23" s="66" t="s">
        <v>149</v>
      </c>
      <c r="C23" s="78" t="s">
        <v>176</v>
      </c>
      <c r="D23" s="68" t="s">
        <v>177</v>
      </c>
      <c r="E23" s="71" t="s">
        <v>31</v>
      </c>
      <c r="F23" s="70">
        <v>0.5</v>
      </c>
      <c r="G23" s="70">
        <v>2</v>
      </c>
      <c r="H23" s="106">
        <f t="shared" si="0"/>
        <v>0.25</v>
      </c>
    </row>
    <row r="24" spans="1:9" ht="33.75">
      <c r="A24" s="65">
        <f t="shared" si="1"/>
        <v>22</v>
      </c>
      <c r="B24" s="66" t="s">
        <v>149</v>
      </c>
      <c r="C24" s="79" t="s">
        <v>178</v>
      </c>
      <c r="D24" s="68" t="s">
        <v>179</v>
      </c>
      <c r="E24" s="80" t="s">
        <v>32</v>
      </c>
      <c r="F24" s="70">
        <v>0.3</v>
      </c>
      <c r="G24" s="81">
        <v>2</v>
      </c>
      <c r="H24" s="106">
        <f t="shared" si="0"/>
        <v>0.15</v>
      </c>
    </row>
    <row r="25" spans="1:9" ht="33.75">
      <c r="A25" s="65">
        <f t="shared" si="1"/>
        <v>23</v>
      </c>
      <c r="B25" s="66" t="s">
        <v>149</v>
      </c>
      <c r="C25" s="82" t="s">
        <v>180</v>
      </c>
      <c r="D25" s="68" t="s">
        <v>181</v>
      </c>
      <c r="E25" s="83" t="s">
        <v>122</v>
      </c>
      <c r="F25" s="70">
        <v>0</v>
      </c>
      <c r="G25" s="81">
        <v>0</v>
      </c>
      <c r="H25" s="106">
        <f t="shared" si="0"/>
        <v>0</v>
      </c>
    </row>
    <row r="26" spans="1:9" ht="33.75">
      <c r="A26" s="65">
        <f t="shared" si="1"/>
        <v>24</v>
      </c>
      <c r="B26" s="66" t="s">
        <v>149</v>
      </c>
      <c r="C26" s="78" t="s">
        <v>182</v>
      </c>
      <c r="D26" s="68" t="s">
        <v>183</v>
      </c>
      <c r="E26" s="83" t="s">
        <v>35</v>
      </c>
      <c r="F26" s="70">
        <v>0</v>
      </c>
      <c r="G26" s="81">
        <v>0</v>
      </c>
      <c r="H26" s="106">
        <f t="shared" si="0"/>
        <v>0</v>
      </c>
    </row>
    <row r="27" spans="1:9" ht="22.5">
      <c r="A27" s="65">
        <f t="shared" si="1"/>
        <v>25</v>
      </c>
      <c r="B27" s="66" t="s">
        <v>149</v>
      </c>
      <c r="C27" s="85" t="s">
        <v>184</v>
      </c>
      <c r="D27" s="68" t="s">
        <v>185</v>
      </c>
      <c r="E27" s="86" t="s">
        <v>36</v>
      </c>
      <c r="F27" s="70">
        <v>0</v>
      </c>
      <c r="G27" s="81">
        <v>0</v>
      </c>
      <c r="H27" s="106">
        <f t="shared" si="0"/>
        <v>0</v>
      </c>
    </row>
    <row r="28" spans="1:9" ht="33.75">
      <c r="A28" s="65">
        <f t="shared" si="1"/>
        <v>26</v>
      </c>
      <c r="B28" s="66" t="s">
        <v>149</v>
      </c>
      <c r="C28" s="87" t="s">
        <v>186</v>
      </c>
      <c r="D28" s="68" t="s">
        <v>187</v>
      </c>
      <c r="E28" s="88" t="s">
        <v>123</v>
      </c>
      <c r="F28" s="70">
        <v>0</v>
      </c>
      <c r="G28" s="81">
        <v>0</v>
      </c>
      <c r="H28" s="106">
        <f t="shared" si="0"/>
        <v>0</v>
      </c>
    </row>
    <row r="29" spans="1:9" ht="45">
      <c r="A29" s="65">
        <f t="shared" si="1"/>
        <v>27</v>
      </c>
      <c r="B29" s="66" t="s">
        <v>149</v>
      </c>
      <c r="C29" s="87" t="s">
        <v>188</v>
      </c>
      <c r="D29" s="68" t="s">
        <v>189</v>
      </c>
      <c r="E29" s="83" t="s">
        <v>98</v>
      </c>
      <c r="F29" s="70">
        <v>0</v>
      </c>
      <c r="G29" s="81">
        <v>0</v>
      </c>
      <c r="H29" s="106">
        <f t="shared" si="0"/>
        <v>0</v>
      </c>
      <c r="I29" s="84">
        <v>0</v>
      </c>
    </row>
    <row r="30" spans="1:9" ht="22.5">
      <c r="A30" s="65">
        <f t="shared" si="1"/>
        <v>28</v>
      </c>
      <c r="B30" s="66" t="s">
        <v>149</v>
      </c>
      <c r="C30" s="90" t="s">
        <v>190</v>
      </c>
      <c r="D30" s="68" t="s">
        <v>191</v>
      </c>
      <c r="E30" s="91" t="s">
        <v>38</v>
      </c>
      <c r="F30" s="92">
        <v>1</v>
      </c>
      <c r="G30" s="93">
        <v>1</v>
      </c>
      <c r="H30" s="106">
        <f t="shared" si="0"/>
        <v>1</v>
      </c>
    </row>
    <row r="31" spans="1:9" ht="45">
      <c r="A31" s="65">
        <f t="shared" si="1"/>
        <v>29</v>
      </c>
      <c r="B31" s="66" t="s">
        <v>149</v>
      </c>
      <c r="C31" s="94" t="s">
        <v>192</v>
      </c>
      <c r="D31" s="68" t="s">
        <v>193</v>
      </c>
      <c r="E31" s="95" t="s">
        <v>38</v>
      </c>
      <c r="F31" s="70">
        <v>0</v>
      </c>
      <c r="G31" s="81">
        <v>0</v>
      </c>
      <c r="H31" s="106">
        <f t="shared" si="0"/>
        <v>0</v>
      </c>
    </row>
    <row r="32" spans="1:9" ht="33.75">
      <c r="A32" s="65">
        <f t="shared" si="1"/>
        <v>30</v>
      </c>
      <c r="B32" s="66" t="s">
        <v>149</v>
      </c>
      <c r="C32" s="94" t="s">
        <v>194</v>
      </c>
      <c r="D32" s="68" t="s">
        <v>195</v>
      </c>
      <c r="E32" s="96" t="s">
        <v>38</v>
      </c>
      <c r="F32" s="70">
        <v>1</v>
      </c>
      <c r="G32" s="81">
        <v>1</v>
      </c>
      <c r="H32" s="106">
        <f t="shared" si="0"/>
        <v>1</v>
      </c>
    </row>
    <row r="33" spans="1:8" ht="25.5">
      <c r="A33" s="65">
        <f t="shared" si="1"/>
        <v>31</v>
      </c>
      <c r="B33" s="66" t="s">
        <v>149</v>
      </c>
      <c r="C33" s="90" t="s">
        <v>196</v>
      </c>
      <c r="D33" s="68" t="s">
        <v>197</v>
      </c>
      <c r="E33" s="95" t="s">
        <v>38</v>
      </c>
      <c r="F33" s="70">
        <v>0</v>
      </c>
      <c r="G33" s="81">
        <v>0</v>
      </c>
      <c r="H33" s="106">
        <f t="shared" si="0"/>
        <v>0</v>
      </c>
    </row>
    <row r="34" spans="1:8" ht="25.5">
      <c r="A34" s="65">
        <f t="shared" si="1"/>
        <v>32</v>
      </c>
      <c r="B34" s="66" t="s">
        <v>149</v>
      </c>
      <c r="C34" s="90" t="s">
        <v>198</v>
      </c>
      <c r="D34" s="68" t="s">
        <v>199</v>
      </c>
      <c r="E34" s="97" t="s">
        <v>38</v>
      </c>
      <c r="F34" s="70">
        <v>0</v>
      </c>
      <c r="G34" s="81">
        <v>0</v>
      </c>
      <c r="H34" s="106">
        <f t="shared" si="0"/>
        <v>0</v>
      </c>
    </row>
    <row r="35" spans="1:8" ht="38.25">
      <c r="A35" s="65">
        <f t="shared" si="1"/>
        <v>33</v>
      </c>
      <c r="B35" s="66" t="s">
        <v>149</v>
      </c>
      <c r="C35" s="87" t="s">
        <v>200</v>
      </c>
      <c r="D35" s="90" t="s">
        <v>201</v>
      </c>
      <c r="E35" s="98" t="s">
        <v>39</v>
      </c>
      <c r="F35" s="70">
        <v>0</v>
      </c>
      <c r="G35" s="81">
        <v>0</v>
      </c>
      <c r="H35" s="106">
        <f t="shared" si="0"/>
        <v>0</v>
      </c>
    </row>
    <row r="36" spans="1:8" ht="38.25">
      <c r="A36" s="65">
        <f t="shared" si="1"/>
        <v>34</v>
      </c>
      <c r="B36" s="66" t="s">
        <v>149</v>
      </c>
      <c r="C36" s="87" t="s">
        <v>202</v>
      </c>
      <c r="D36" s="90" t="s">
        <v>203</v>
      </c>
      <c r="E36" s="122" t="s">
        <v>40</v>
      </c>
      <c r="F36" s="70">
        <v>1</v>
      </c>
      <c r="G36" s="81">
        <v>10</v>
      </c>
      <c r="H36" s="106">
        <f t="shared" si="0"/>
        <v>0.1</v>
      </c>
    </row>
    <row r="37" spans="1:8" ht="25.5">
      <c r="A37" s="65">
        <f t="shared" si="1"/>
        <v>35</v>
      </c>
      <c r="B37" s="66" t="s">
        <v>149</v>
      </c>
      <c r="C37" s="90" t="s">
        <v>204</v>
      </c>
      <c r="D37" s="90" t="s">
        <v>205</v>
      </c>
      <c r="E37" s="99" t="s">
        <v>41</v>
      </c>
      <c r="F37" s="70">
        <v>5</v>
      </c>
      <c r="G37" s="81">
        <v>10</v>
      </c>
      <c r="H37" s="106">
        <f t="shared" si="0"/>
        <v>0.5</v>
      </c>
    </row>
    <row r="38" spans="1:8" ht="25.5">
      <c r="A38" s="65">
        <f t="shared" si="1"/>
        <v>36</v>
      </c>
      <c r="B38" s="66" t="s">
        <v>149</v>
      </c>
      <c r="C38" s="90" t="s">
        <v>206</v>
      </c>
      <c r="D38" s="90" t="s">
        <v>207</v>
      </c>
      <c r="E38" s="100" t="s">
        <v>42</v>
      </c>
      <c r="F38" s="81">
        <v>1</v>
      </c>
      <c r="G38" s="81">
        <v>1</v>
      </c>
      <c r="H38" s="106">
        <f t="shared" si="0"/>
        <v>1</v>
      </c>
    </row>
    <row r="39" spans="1:8" ht="25.5">
      <c r="A39" s="65">
        <f t="shared" si="1"/>
        <v>37</v>
      </c>
      <c r="B39" s="66" t="s">
        <v>149</v>
      </c>
      <c r="C39" s="78" t="s">
        <v>208</v>
      </c>
      <c r="D39" s="78" t="s">
        <v>209</v>
      </c>
      <c r="E39" s="100" t="s">
        <v>43</v>
      </c>
      <c r="F39" s="92">
        <v>5</v>
      </c>
      <c r="G39" s="93">
        <v>10</v>
      </c>
      <c r="H39" s="106">
        <f t="shared" si="0"/>
        <v>0.5</v>
      </c>
    </row>
    <row r="40" spans="1:8" ht="25.5">
      <c r="A40" s="65">
        <f t="shared" si="1"/>
        <v>38</v>
      </c>
      <c r="B40" s="66" t="s">
        <v>149</v>
      </c>
      <c r="C40" s="90" t="s">
        <v>210</v>
      </c>
      <c r="D40" s="90" t="s">
        <v>211</v>
      </c>
      <c r="E40" s="101" t="s">
        <v>44</v>
      </c>
      <c r="F40" s="92">
        <v>0</v>
      </c>
      <c r="G40" s="93">
        <v>0</v>
      </c>
      <c r="H40" s="106">
        <f t="shared" si="0"/>
        <v>0</v>
      </c>
    </row>
    <row r="41" spans="1:8" ht="25.5">
      <c r="A41" s="65">
        <f t="shared" si="1"/>
        <v>39</v>
      </c>
      <c r="B41" s="66" t="s">
        <v>149</v>
      </c>
      <c r="C41" s="94" t="s">
        <v>212</v>
      </c>
      <c r="D41" s="90" t="s">
        <v>213</v>
      </c>
      <c r="E41" s="102" t="s">
        <v>45</v>
      </c>
      <c r="F41" s="70">
        <v>1</v>
      </c>
      <c r="G41" s="81">
        <v>6</v>
      </c>
      <c r="H41" s="106">
        <f t="shared" si="0"/>
        <v>0.16666666666666666</v>
      </c>
    </row>
    <row r="42" spans="1:8" ht="25.5">
      <c r="A42" s="65">
        <f t="shared" si="1"/>
        <v>40</v>
      </c>
      <c r="B42" s="66" t="s">
        <v>149</v>
      </c>
      <c r="C42" s="90" t="s">
        <v>214</v>
      </c>
      <c r="D42" s="90" t="s">
        <v>215</v>
      </c>
      <c r="E42" s="102" t="s">
        <v>46</v>
      </c>
      <c r="F42" s="70">
        <v>1.1000000000000001</v>
      </c>
      <c r="G42" s="81">
        <v>5</v>
      </c>
      <c r="H42" s="106">
        <f t="shared" si="0"/>
        <v>0.22000000000000003</v>
      </c>
    </row>
    <row r="43" spans="1:8" ht="25.5">
      <c r="A43" s="65">
        <f t="shared" si="1"/>
        <v>41</v>
      </c>
      <c r="B43" s="66" t="s">
        <v>149</v>
      </c>
      <c r="C43" s="90" t="s">
        <v>216</v>
      </c>
      <c r="D43" s="90" t="s">
        <v>217</v>
      </c>
      <c r="E43" s="36" t="s">
        <v>47</v>
      </c>
      <c r="F43" s="70">
        <v>3.7</v>
      </c>
      <c r="G43" s="81">
        <v>10</v>
      </c>
      <c r="H43" s="106">
        <f t="shared" si="0"/>
        <v>0.37</v>
      </c>
    </row>
    <row r="44" spans="1:8" ht="25.5">
      <c r="A44" s="65">
        <f t="shared" si="1"/>
        <v>42</v>
      </c>
      <c r="B44" s="66" t="s">
        <v>149</v>
      </c>
      <c r="C44" s="90" t="s">
        <v>143</v>
      </c>
      <c r="D44" s="90" t="s">
        <v>218</v>
      </c>
      <c r="E44" s="36" t="s">
        <v>48</v>
      </c>
      <c r="F44" s="70">
        <v>0</v>
      </c>
      <c r="G44" s="81">
        <v>0</v>
      </c>
      <c r="H44" s="106">
        <f t="shared" si="0"/>
        <v>0</v>
      </c>
    </row>
    <row r="45" spans="1:8" ht="25.5">
      <c r="A45" s="65">
        <f t="shared" si="1"/>
        <v>43</v>
      </c>
      <c r="B45" s="66" t="s">
        <v>149</v>
      </c>
      <c r="C45" s="94" t="s">
        <v>219</v>
      </c>
      <c r="D45" s="90" t="s">
        <v>213</v>
      </c>
      <c r="E45" s="102" t="s">
        <v>45</v>
      </c>
      <c r="F45" s="70">
        <v>1</v>
      </c>
      <c r="G45" s="70">
        <v>6</v>
      </c>
      <c r="H45" s="106">
        <f t="shared" si="0"/>
        <v>0.16666666666666666</v>
      </c>
    </row>
    <row r="46" spans="1:8" ht="25.5">
      <c r="A46" s="65">
        <f t="shared" si="1"/>
        <v>44</v>
      </c>
      <c r="B46" s="66" t="s">
        <v>149</v>
      </c>
      <c r="C46" s="94" t="s">
        <v>220</v>
      </c>
      <c r="D46" s="90" t="s">
        <v>213</v>
      </c>
      <c r="E46" s="102" t="s">
        <v>45</v>
      </c>
      <c r="F46" s="70">
        <v>0</v>
      </c>
      <c r="G46" s="81">
        <v>0</v>
      </c>
      <c r="H46" s="106">
        <f t="shared" si="0"/>
        <v>0</v>
      </c>
    </row>
    <row r="47" spans="1:8" ht="25.5">
      <c r="A47" s="65">
        <f t="shared" si="1"/>
        <v>45</v>
      </c>
      <c r="B47" s="66" t="s">
        <v>149</v>
      </c>
      <c r="C47" s="94" t="s">
        <v>221</v>
      </c>
      <c r="D47" s="90" t="s">
        <v>222</v>
      </c>
      <c r="E47" s="102" t="s">
        <v>49</v>
      </c>
      <c r="F47" s="70">
        <v>1</v>
      </c>
      <c r="G47" s="81">
        <v>1</v>
      </c>
      <c r="H47" s="106">
        <f t="shared" si="0"/>
        <v>1</v>
      </c>
    </row>
    <row r="48" spans="1:8" ht="25.5">
      <c r="A48" s="65">
        <f t="shared" si="1"/>
        <v>46</v>
      </c>
      <c r="B48" s="66" t="s">
        <v>149</v>
      </c>
      <c r="C48" s="90" t="s">
        <v>223</v>
      </c>
      <c r="D48" s="90" t="s">
        <v>224</v>
      </c>
      <c r="E48" s="102" t="s">
        <v>50</v>
      </c>
      <c r="F48" s="92">
        <v>0</v>
      </c>
      <c r="G48" s="92">
        <v>0</v>
      </c>
      <c r="H48" s="106">
        <f t="shared" si="0"/>
        <v>0</v>
      </c>
    </row>
    <row r="49" spans="1:8" ht="25.5">
      <c r="A49" s="65">
        <f t="shared" si="1"/>
        <v>47</v>
      </c>
      <c r="B49" s="66" t="s">
        <v>149</v>
      </c>
      <c r="C49" s="103" t="s">
        <v>225</v>
      </c>
      <c r="D49" s="90" t="s">
        <v>226</v>
      </c>
      <c r="E49" s="102" t="s">
        <v>51</v>
      </c>
      <c r="F49" s="70">
        <v>1</v>
      </c>
      <c r="G49" s="81">
        <v>1</v>
      </c>
      <c r="H49" s="106">
        <f t="shared" si="0"/>
        <v>1</v>
      </c>
    </row>
    <row r="50" spans="1:8" ht="25.5">
      <c r="A50" s="65">
        <f t="shared" si="1"/>
        <v>48</v>
      </c>
      <c r="B50" s="66" t="s">
        <v>149</v>
      </c>
      <c r="C50" s="90" t="s">
        <v>227</v>
      </c>
      <c r="D50" s="90" t="s">
        <v>228</v>
      </c>
      <c r="E50" s="102" t="s">
        <v>124</v>
      </c>
      <c r="F50" s="70">
        <v>1</v>
      </c>
      <c r="G50" s="81">
        <v>1</v>
      </c>
      <c r="H50" s="106">
        <f t="shared" si="0"/>
        <v>1</v>
      </c>
    </row>
    <row r="51" spans="1:8" ht="25.5">
      <c r="A51" s="65">
        <f t="shared" si="1"/>
        <v>49</v>
      </c>
      <c r="B51" s="66" t="s">
        <v>149</v>
      </c>
      <c r="C51" s="90" t="s">
        <v>229</v>
      </c>
      <c r="D51" s="90" t="s">
        <v>230</v>
      </c>
      <c r="E51" s="102" t="s">
        <v>52</v>
      </c>
      <c r="F51" s="81">
        <v>2</v>
      </c>
      <c r="G51" s="81">
        <v>2</v>
      </c>
      <c r="H51" s="106">
        <f t="shared" si="0"/>
        <v>1</v>
      </c>
    </row>
    <row r="52" spans="1:8" ht="25.5">
      <c r="A52" s="65">
        <f t="shared" si="1"/>
        <v>50</v>
      </c>
      <c r="B52" s="66" t="s">
        <v>149</v>
      </c>
      <c r="C52" s="78" t="s">
        <v>231</v>
      </c>
      <c r="D52" s="90" t="s">
        <v>232</v>
      </c>
      <c r="E52" s="102" t="s">
        <v>53</v>
      </c>
      <c r="F52" s="70">
        <v>0</v>
      </c>
      <c r="G52" s="81">
        <v>0</v>
      </c>
      <c r="H52" s="106">
        <f t="shared" si="0"/>
        <v>0</v>
      </c>
    </row>
    <row r="53" spans="1:8" ht="25.5">
      <c r="A53" s="65">
        <f t="shared" si="1"/>
        <v>51</v>
      </c>
      <c r="B53" s="66" t="s">
        <v>149</v>
      </c>
      <c r="C53" s="94" t="s">
        <v>233</v>
      </c>
      <c r="D53" s="90" t="s">
        <v>213</v>
      </c>
      <c r="E53" s="102" t="s">
        <v>45</v>
      </c>
      <c r="F53" s="70">
        <v>1</v>
      </c>
      <c r="G53" s="81">
        <v>6</v>
      </c>
      <c r="H53" s="106">
        <f t="shared" si="0"/>
        <v>0.16666666666666666</v>
      </c>
    </row>
    <row r="54" spans="1:8" ht="25.5">
      <c r="A54" s="65">
        <f t="shared" si="1"/>
        <v>52</v>
      </c>
      <c r="B54" s="66" t="s">
        <v>149</v>
      </c>
      <c r="C54" s="94" t="s">
        <v>234</v>
      </c>
      <c r="D54" s="90" t="s">
        <v>235</v>
      </c>
      <c r="E54" s="102" t="s">
        <v>54</v>
      </c>
      <c r="F54" s="70">
        <v>1</v>
      </c>
      <c r="G54" s="81">
        <v>1</v>
      </c>
      <c r="H54" s="106">
        <f t="shared" si="0"/>
        <v>1</v>
      </c>
    </row>
    <row r="55" spans="1:8" ht="25.5">
      <c r="A55" s="65">
        <f t="shared" si="1"/>
        <v>53</v>
      </c>
      <c r="B55" s="66" t="s">
        <v>149</v>
      </c>
      <c r="C55" s="90" t="s">
        <v>236</v>
      </c>
      <c r="D55" s="90" t="s">
        <v>237</v>
      </c>
      <c r="E55" s="102" t="s">
        <v>55</v>
      </c>
      <c r="F55" s="70">
        <v>0</v>
      </c>
      <c r="G55" s="81">
        <v>0</v>
      </c>
      <c r="H55" s="106">
        <f t="shared" si="0"/>
        <v>0</v>
      </c>
    </row>
    <row r="56" spans="1:8" ht="25.5">
      <c r="A56" s="65">
        <f t="shared" si="1"/>
        <v>54</v>
      </c>
      <c r="B56" s="66" t="s">
        <v>149</v>
      </c>
      <c r="C56" s="90" t="s">
        <v>238</v>
      </c>
      <c r="D56" s="90" t="s">
        <v>239</v>
      </c>
      <c r="E56" s="102" t="s">
        <v>56</v>
      </c>
      <c r="F56" s="70">
        <v>0</v>
      </c>
      <c r="G56" s="81">
        <v>0</v>
      </c>
      <c r="H56" s="106">
        <f t="shared" si="0"/>
        <v>0</v>
      </c>
    </row>
    <row r="57" spans="1:8" ht="25.5">
      <c r="A57" s="65">
        <f t="shared" si="1"/>
        <v>55</v>
      </c>
      <c r="B57" s="66" t="s">
        <v>149</v>
      </c>
      <c r="C57" s="94" t="s">
        <v>240</v>
      </c>
      <c r="D57" s="90" t="s">
        <v>241</v>
      </c>
      <c r="E57" s="102" t="s">
        <v>57</v>
      </c>
      <c r="F57" s="70">
        <v>0</v>
      </c>
      <c r="G57" s="81">
        <v>0</v>
      </c>
      <c r="H57" s="106">
        <f t="shared" si="0"/>
        <v>0</v>
      </c>
    </row>
    <row r="58" spans="1:8" ht="25.5">
      <c r="A58" s="65">
        <f t="shared" si="1"/>
        <v>56</v>
      </c>
      <c r="B58" s="66" t="s">
        <v>149</v>
      </c>
      <c r="C58" s="103" t="s">
        <v>242</v>
      </c>
      <c r="D58" s="94" t="s">
        <v>388</v>
      </c>
      <c r="E58" s="102" t="s">
        <v>58</v>
      </c>
      <c r="F58" s="70">
        <v>3</v>
      </c>
      <c r="G58" s="81">
        <v>3</v>
      </c>
      <c r="H58" s="106">
        <f t="shared" si="0"/>
        <v>1</v>
      </c>
    </row>
    <row r="59" spans="1:8" ht="25.5">
      <c r="A59" s="65">
        <f t="shared" si="1"/>
        <v>57</v>
      </c>
      <c r="B59" s="66" t="s">
        <v>149</v>
      </c>
      <c r="C59" s="90" t="s">
        <v>243</v>
      </c>
      <c r="D59" s="90" t="s">
        <v>244</v>
      </c>
      <c r="E59" s="102" t="s">
        <v>59</v>
      </c>
      <c r="F59" s="92">
        <v>0</v>
      </c>
      <c r="G59" s="93">
        <v>0</v>
      </c>
      <c r="H59" s="106">
        <f t="shared" si="0"/>
        <v>0</v>
      </c>
    </row>
    <row r="60" spans="1:8" ht="25.5">
      <c r="A60" s="65">
        <f t="shared" si="1"/>
        <v>58</v>
      </c>
      <c r="B60" s="66" t="s">
        <v>149</v>
      </c>
      <c r="C60" s="90" t="s">
        <v>245</v>
      </c>
      <c r="D60" s="90" t="s">
        <v>246</v>
      </c>
      <c r="E60" s="102" t="s">
        <v>60</v>
      </c>
      <c r="F60" s="70">
        <v>1</v>
      </c>
      <c r="G60" s="81">
        <v>1</v>
      </c>
      <c r="H60" s="106">
        <f t="shared" si="0"/>
        <v>1</v>
      </c>
    </row>
    <row r="61" spans="1:8" ht="25.5">
      <c r="A61" s="65">
        <f t="shared" si="1"/>
        <v>59</v>
      </c>
      <c r="B61" s="66" t="s">
        <v>149</v>
      </c>
      <c r="C61" s="90" t="s">
        <v>247</v>
      </c>
      <c r="D61" s="94" t="s">
        <v>248</v>
      </c>
      <c r="E61" s="102" t="s">
        <v>61</v>
      </c>
      <c r="F61" s="70">
        <v>0</v>
      </c>
      <c r="G61" s="81">
        <v>0</v>
      </c>
      <c r="H61" s="106">
        <f t="shared" si="0"/>
        <v>0</v>
      </c>
    </row>
    <row r="62" spans="1:8" ht="25.5">
      <c r="A62" s="65">
        <f t="shared" si="1"/>
        <v>60</v>
      </c>
      <c r="B62" s="66" t="s">
        <v>149</v>
      </c>
      <c r="C62" s="90" t="s">
        <v>249</v>
      </c>
      <c r="D62" s="90" t="s">
        <v>250</v>
      </c>
      <c r="E62" s="102" t="s">
        <v>125</v>
      </c>
      <c r="F62" s="70">
        <v>1</v>
      </c>
      <c r="G62" s="81">
        <v>1</v>
      </c>
      <c r="H62" s="106">
        <f t="shared" si="0"/>
        <v>1</v>
      </c>
    </row>
    <row r="63" spans="1:8" ht="25.5">
      <c r="A63" s="65">
        <f t="shared" si="1"/>
        <v>61</v>
      </c>
      <c r="B63" s="66" t="s">
        <v>149</v>
      </c>
      <c r="C63" s="94" t="s">
        <v>251</v>
      </c>
      <c r="D63" s="90" t="s">
        <v>213</v>
      </c>
      <c r="E63" s="102" t="s">
        <v>45</v>
      </c>
      <c r="F63" s="70">
        <v>1</v>
      </c>
      <c r="G63" s="81">
        <v>6</v>
      </c>
      <c r="H63" s="106">
        <f t="shared" si="0"/>
        <v>0.16666666666666666</v>
      </c>
    </row>
    <row r="64" spans="1:8" ht="25.5">
      <c r="A64" s="65">
        <f t="shared" si="1"/>
        <v>62</v>
      </c>
      <c r="B64" s="66" t="s">
        <v>149</v>
      </c>
      <c r="C64" s="94" t="s">
        <v>252</v>
      </c>
      <c r="D64" s="90" t="s">
        <v>213</v>
      </c>
      <c r="E64" s="102" t="s">
        <v>45</v>
      </c>
      <c r="F64" s="70">
        <v>0</v>
      </c>
      <c r="G64" s="81">
        <v>0</v>
      </c>
      <c r="H64" s="106">
        <f t="shared" si="0"/>
        <v>0</v>
      </c>
    </row>
    <row r="65" spans="1:8" ht="25.5">
      <c r="A65" s="65">
        <f t="shared" si="1"/>
        <v>63</v>
      </c>
      <c r="B65" s="66" t="s">
        <v>149</v>
      </c>
      <c r="C65" s="94" t="s">
        <v>253</v>
      </c>
      <c r="D65" s="90" t="s">
        <v>213</v>
      </c>
      <c r="E65" s="102" t="s">
        <v>45</v>
      </c>
      <c r="F65" s="70">
        <v>0</v>
      </c>
      <c r="G65" s="81">
        <v>0</v>
      </c>
      <c r="H65" s="106">
        <f t="shared" si="0"/>
        <v>0</v>
      </c>
    </row>
    <row r="66" spans="1:8" ht="25.5">
      <c r="A66" s="65">
        <f t="shared" si="1"/>
        <v>64</v>
      </c>
      <c r="B66" s="66" t="s">
        <v>149</v>
      </c>
      <c r="C66" s="94" t="s">
        <v>254</v>
      </c>
      <c r="D66" s="90" t="s">
        <v>213</v>
      </c>
      <c r="E66" s="102" t="s">
        <v>45</v>
      </c>
      <c r="F66" s="70">
        <v>1</v>
      </c>
      <c r="G66" s="81">
        <v>6</v>
      </c>
      <c r="H66" s="106">
        <f t="shared" si="0"/>
        <v>0.16666666666666666</v>
      </c>
    </row>
    <row r="67" spans="1:8" ht="25.5">
      <c r="A67" s="65">
        <f t="shared" si="1"/>
        <v>65</v>
      </c>
      <c r="B67" s="66" t="s">
        <v>149</v>
      </c>
      <c r="C67" s="104" t="s">
        <v>255</v>
      </c>
      <c r="D67" s="90" t="s">
        <v>213</v>
      </c>
      <c r="E67" s="102" t="s">
        <v>45</v>
      </c>
      <c r="F67" s="70">
        <v>0</v>
      </c>
      <c r="G67" s="81">
        <v>0</v>
      </c>
      <c r="H67" s="106">
        <f t="shared" ref="H67:H130" si="2">IF(G67=0,0,F67/G67)</f>
        <v>0</v>
      </c>
    </row>
    <row r="68" spans="1:8" ht="25.5">
      <c r="A68" s="65">
        <f t="shared" si="1"/>
        <v>66</v>
      </c>
      <c r="B68" s="66" t="s">
        <v>149</v>
      </c>
      <c r="C68" s="104" t="s">
        <v>256</v>
      </c>
      <c r="D68" s="90" t="s">
        <v>213</v>
      </c>
      <c r="E68" s="102" t="s">
        <v>45</v>
      </c>
      <c r="F68" s="70">
        <v>0</v>
      </c>
      <c r="G68" s="81">
        <v>0</v>
      </c>
      <c r="H68" s="106">
        <f t="shared" si="2"/>
        <v>0</v>
      </c>
    </row>
    <row r="69" spans="1:8" ht="25.5">
      <c r="A69" s="65">
        <f t="shared" ref="A69:A132" si="3">A68+1</f>
        <v>67</v>
      </c>
      <c r="B69" s="66" t="s">
        <v>149</v>
      </c>
      <c r="C69" s="94" t="s">
        <v>257</v>
      </c>
      <c r="D69" s="90" t="s">
        <v>213</v>
      </c>
      <c r="E69" s="102" t="s">
        <v>45</v>
      </c>
      <c r="F69" s="70">
        <v>1</v>
      </c>
      <c r="G69" s="81">
        <v>6</v>
      </c>
      <c r="H69" s="106">
        <f t="shared" si="2"/>
        <v>0.16666666666666666</v>
      </c>
    </row>
    <row r="70" spans="1:8" ht="25.5">
      <c r="A70" s="65">
        <f t="shared" si="3"/>
        <v>68</v>
      </c>
      <c r="B70" s="66" t="s">
        <v>149</v>
      </c>
      <c r="C70" s="94" t="s">
        <v>258</v>
      </c>
      <c r="D70" s="90" t="s">
        <v>213</v>
      </c>
      <c r="E70" s="102" t="s">
        <v>45</v>
      </c>
      <c r="F70" s="70">
        <v>0</v>
      </c>
      <c r="G70" s="81">
        <v>0</v>
      </c>
      <c r="H70" s="106">
        <f t="shared" si="2"/>
        <v>0</v>
      </c>
    </row>
    <row r="71" spans="1:8" ht="25.5">
      <c r="A71" s="65">
        <f t="shared" si="3"/>
        <v>69</v>
      </c>
      <c r="B71" s="66" t="s">
        <v>149</v>
      </c>
      <c r="C71" s="94" t="s">
        <v>259</v>
      </c>
      <c r="D71" s="90" t="s">
        <v>213</v>
      </c>
      <c r="E71" s="102" t="s">
        <v>45</v>
      </c>
      <c r="F71" s="70">
        <v>0</v>
      </c>
      <c r="G71" s="81">
        <v>0</v>
      </c>
      <c r="H71" s="106">
        <f t="shared" si="2"/>
        <v>0</v>
      </c>
    </row>
    <row r="72" spans="1:8" ht="22.5">
      <c r="A72" s="65">
        <f t="shared" si="3"/>
        <v>70</v>
      </c>
      <c r="B72" s="66" t="s">
        <v>149</v>
      </c>
      <c r="C72" s="90" t="s">
        <v>260</v>
      </c>
      <c r="D72" s="90" t="s">
        <v>261</v>
      </c>
      <c r="E72" s="105" t="s">
        <v>62</v>
      </c>
      <c r="F72" s="70">
        <v>8</v>
      </c>
      <c r="G72" s="81">
        <v>13</v>
      </c>
      <c r="H72" s="106">
        <f t="shared" si="2"/>
        <v>0.61538461538461542</v>
      </c>
    </row>
    <row r="73" spans="1:8" ht="25.5">
      <c r="A73" s="65">
        <f t="shared" si="3"/>
        <v>71</v>
      </c>
      <c r="B73" s="66" t="s">
        <v>149</v>
      </c>
      <c r="C73" s="90" t="s">
        <v>262</v>
      </c>
      <c r="D73" s="90" t="s">
        <v>263</v>
      </c>
      <c r="E73" s="102" t="s">
        <v>63</v>
      </c>
      <c r="F73" s="70">
        <v>1</v>
      </c>
      <c r="G73" s="81">
        <v>1</v>
      </c>
      <c r="H73" s="106">
        <f t="shared" si="2"/>
        <v>1</v>
      </c>
    </row>
    <row r="74" spans="1:8" ht="38.25">
      <c r="A74" s="65">
        <f t="shared" si="3"/>
        <v>72</v>
      </c>
      <c r="B74" s="66" t="s">
        <v>149</v>
      </c>
      <c r="C74" s="90" t="s">
        <v>264</v>
      </c>
      <c r="D74" s="90" t="s">
        <v>265</v>
      </c>
      <c r="E74" s="99" t="s">
        <v>126</v>
      </c>
      <c r="F74" s="70">
        <v>3</v>
      </c>
      <c r="G74" s="81">
        <v>13</v>
      </c>
      <c r="H74" s="106">
        <f t="shared" si="2"/>
        <v>0.23076923076923078</v>
      </c>
    </row>
    <row r="75" spans="1:8" ht="25.5">
      <c r="A75" s="65">
        <f t="shared" si="3"/>
        <v>73</v>
      </c>
      <c r="B75" s="66" t="s">
        <v>149</v>
      </c>
      <c r="C75" s="94" t="s">
        <v>266</v>
      </c>
      <c r="D75" s="90" t="s">
        <v>213</v>
      </c>
      <c r="E75" s="102" t="s">
        <v>45</v>
      </c>
      <c r="F75" s="70">
        <v>1</v>
      </c>
      <c r="G75" s="81">
        <v>6</v>
      </c>
      <c r="H75" s="106">
        <f t="shared" si="2"/>
        <v>0.16666666666666666</v>
      </c>
    </row>
    <row r="76" spans="1:8" ht="25.5">
      <c r="A76" s="65">
        <f t="shared" si="3"/>
        <v>74</v>
      </c>
      <c r="B76" s="66" t="s">
        <v>149</v>
      </c>
      <c r="C76" s="90" t="s">
        <v>267</v>
      </c>
      <c r="D76" s="90" t="s">
        <v>268</v>
      </c>
      <c r="E76" s="99" t="s">
        <v>127</v>
      </c>
      <c r="F76" s="70">
        <v>0</v>
      </c>
      <c r="G76" s="81">
        <v>0</v>
      </c>
      <c r="H76" s="106">
        <f t="shared" si="2"/>
        <v>0</v>
      </c>
    </row>
    <row r="77" spans="1:8" ht="38.25">
      <c r="A77" s="65">
        <f t="shared" si="3"/>
        <v>75</v>
      </c>
      <c r="B77" s="66" t="s">
        <v>149</v>
      </c>
      <c r="C77" s="90" t="s">
        <v>269</v>
      </c>
      <c r="D77" s="90" t="s">
        <v>270</v>
      </c>
      <c r="E77" s="99" t="s">
        <v>128</v>
      </c>
      <c r="F77" s="70">
        <v>1</v>
      </c>
      <c r="G77" s="81">
        <v>1</v>
      </c>
      <c r="H77" s="106">
        <f t="shared" si="2"/>
        <v>1</v>
      </c>
    </row>
    <row r="78" spans="1:8" ht="25.5">
      <c r="A78" s="65">
        <f t="shared" si="3"/>
        <v>76</v>
      </c>
      <c r="B78" s="66" t="s">
        <v>149</v>
      </c>
      <c r="C78" s="94" t="s">
        <v>271</v>
      </c>
      <c r="D78" s="90" t="s">
        <v>272</v>
      </c>
      <c r="E78" s="99" t="s">
        <v>129</v>
      </c>
      <c r="F78" s="70">
        <v>0</v>
      </c>
      <c r="G78" s="81">
        <v>0</v>
      </c>
      <c r="H78" s="106">
        <f t="shared" si="2"/>
        <v>0</v>
      </c>
    </row>
    <row r="79" spans="1:8" ht="25.5">
      <c r="A79" s="65">
        <f t="shared" si="3"/>
        <v>77</v>
      </c>
      <c r="B79" s="66" t="s">
        <v>149</v>
      </c>
      <c r="C79" s="94" t="s">
        <v>273</v>
      </c>
      <c r="D79" s="94" t="s">
        <v>274</v>
      </c>
      <c r="E79" s="99" t="s">
        <v>130</v>
      </c>
      <c r="F79" s="70">
        <v>0</v>
      </c>
      <c r="G79" s="81">
        <v>0</v>
      </c>
      <c r="H79" s="106">
        <f t="shared" si="2"/>
        <v>0</v>
      </c>
    </row>
    <row r="80" spans="1:8" ht="25.5">
      <c r="A80" s="65">
        <f t="shared" si="3"/>
        <v>78</v>
      </c>
      <c r="B80" s="66" t="s">
        <v>149</v>
      </c>
      <c r="C80" s="104" t="s">
        <v>275</v>
      </c>
      <c r="D80" s="90" t="s">
        <v>213</v>
      </c>
      <c r="E80" s="102" t="s">
        <v>45</v>
      </c>
      <c r="F80" s="70">
        <v>1</v>
      </c>
      <c r="G80" s="81">
        <v>6</v>
      </c>
      <c r="H80" s="106">
        <f t="shared" si="2"/>
        <v>0.16666666666666666</v>
      </c>
    </row>
    <row r="81" spans="1:8" ht="25.5">
      <c r="A81" s="65">
        <f t="shared" si="3"/>
        <v>79</v>
      </c>
      <c r="B81" s="66" t="s">
        <v>149</v>
      </c>
      <c r="C81" s="104" t="s">
        <v>276</v>
      </c>
      <c r="D81" s="90" t="s">
        <v>213</v>
      </c>
      <c r="E81" s="102" t="s">
        <v>45</v>
      </c>
      <c r="F81" s="70">
        <v>0</v>
      </c>
      <c r="G81" s="81">
        <v>0</v>
      </c>
      <c r="H81" s="106">
        <f t="shared" si="2"/>
        <v>0</v>
      </c>
    </row>
    <row r="82" spans="1:8" ht="25.5">
      <c r="A82" s="65">
        <f t="shared" si="3"/>
        <v>80</v>
      </c>
      <c r="B82" s="66" t="s">
        <v>149</v>
      </c>
      <c r="C82" s="104" t="s">
        <v>277</v>
      </c>
      <c r="D82" s="90" t="s">
        <v>213</v>
      </c>
      <c r="E82" s="102" t="s">
        <v>45</v>
      </c>
      <c r="F82" s="70">
        <v>0</v>
      </c>
      <c r="G82" s="81">
        <v>0</v>
      </c>
      <c r="H82" s="106">
        <f t="shared" si="2"/>
        <v>0</v>
      </c>
    </row>
    <row r="83" spans="1:8" ht="63.75">
      <c r="A83" s="65">
        <f t="shared" si="3"/>
        <v>81</v>
      </c>
      <c r="B83" s="66" t="s">
        <v>149</v>
      </c>
      <c r="C83" s="90" t="s">
        <v>278</v>
      </c>
      <c r="D83" s="104" t="s">
        <v>279</v>
      </c>
      <c r="E83" s="107" t="s">
        <v>131</v>
      </c>
      <c r="F83" s="70">
        <v>1</v>
      </c>
      <c r="G83" s="81">
        <v>1</v>
      </c>
      <c r="H83" s="106">
        <f t="shared" si="2"/>
        <v>1</v>
      </c>
    </row>
    <row r="84" spans="1:8" ht="76.5">
      <c r="A84" s="65">
        <f t="shared" si="3"/>
        <v>82</v>
      </c>
      <c r="B84" s="66" t="s">
        <v>149</v>
      </c>
      <c r="C84" s="90" t="s">
        <v>280</v>
      </c>
      <c r="D84" s="90" t="s">
        <v>281</v>
      </c>
      <c r="E84" s="99" t="s">
        <v>132</v>
      </c>
      <c r="F84" s="70">
        <v>1</v>
      </c>
      <c r="G84" s="81">
        <v>1</v>
      </c>
      <c r="H84" s="106">
        <f t="shared" si="2"/>
        <v>1</v>
      </c>
    </row>
    <row r="85" spans="1:8" ht="76.5">
      <c r="A85" s="65">
        <f t="shared" si="3"/>
        <v>83</v>
      </c>
      <c r="B85" s="66" t="s">
        <v>149</v>
      </c>
      <c r="C85" s="90" t="s">
        <v>282</v>
      </c>
      <c r="D85" s="90" t="s">
        <v>283</v>
      </c>
      <c r="E85" s="108" t="s">
        <v>133</v>
      </c>
      <c r="F85" s="70">
        <v>1</v>
      </c>
      <c r="G85" s="81">
        <v>1</v>
      </c>
      <c r="H85" s="106">
        <f t="shared" si="2"/>
        <v>1</v>
      </c>
    </row>
    <row r="86" spans="1:8" ht="38.25">
      <c r="A86" s="65">
        <f t="shared" si="3"/>
        <v>84</v>
      </c>
      <c r="B86" s="66" t="s">
        <v>149</v>
      </c>
      <c r="C86" s="90" t="s">
        <v>284</v>
      </c>
      <c r="D86" s="90" t="s">
        <v>285</v>
      </c>
      <c r="E86" s="99" t="s">
        <v>64</v>
      </c>
      <c r="F86" s="70">
        <v>2</v>
      </c>
      <c r="G86" s="81">
        <v>10</v>
      </c>
      <c r="H86" s="106">
        <f t="shared" si="2"/>
        <v>0.2</v>
      </c>
    </row>
    <row r="87" spans="1:8" ht="38.25">
      <c r="A87" s="65">
        <f t="shared" si="3"/>
        <v>85</v>
      </c>
      <c r="B87" s="66" t="s">
        <v>149</v>
      </c>
      <c r="C87" s="90" t="s">
        <v>286</v>
      </c>
      <c r="D87" s="90" t="s">
        <v>287</v>
      </c>
      <c r="E87" s="99" t="s">
        <v>134</v>
      </c>
      <c r="F87" s="70">
        <v>1</v>
      </c>
      <c r="G87" s="81">
        <v>9</v>
      </c>
      <c r="H87" s="106">
        <f t="shared" si="2"/>
        <v>0.1111111111111111</v>
      </c>
    </row>
    <row r="88" spans="1:8" ht="25.5">
      <c r="A88" s="65">
        <f t="shared" si="3"/>
        <v>86</v>
      </c>
      <c r="B88" s="66" t="s">
        <v>149</v>
      </c>
      <c r="C88" s="90" t="s">
        <v>288</v>
      </c>
      <c r="D88" s="90" t="s">
        <v>289</v>
      </c>
      <c r="E88" s="109" t="s">
        <v>65</v>
      </c>
      <c r="F88" s="70">
        <v>15</v>
      </c>
      <c r="G88" s="81">
        <v>70</v>
      </c>
      <c r="H88" s="106">
        <f t="shared" si="2"/>
        <v>0.21428571428571427</v>
      </c>
    </row>
    <row r="89" spans="1:8" ht="25.5">
      <c r="A89" s="65">
        <f t="shared" si="3"/>
        <v>87</v>
      </c>
      <c r="B89" s="66" t="s">
        <v>149</v>
      </c>
      <c r="C89" s="94" t="s">
        <v>290</v>
      </c>
      <c r="D89" s="90" t="s">
        <v>213</v>
      </c>
      <c r="E89" s="102" t="s">
        <v>45</v>
      </c>
      <c r="F89" s="70">
        <v>1</v>
      </c>
      <c r="G89" s="81">
        <v>6</v>
      </c>
      <c r="H89" s="106">
        <f t="shared" si="2"/>
        <v>0.16666666666666666</v>
      </c>
    </row>
    <row r="90" spans="1:8" ht="38.25">
      <c r="A90" s="65">
        <f t="shared" si="3"/>
        <v>88</v>
      </c>
      <c r="B90" s="66" t="s">
        <v>149</v>
      </c>
      <c r="C90" s="85" t="s">
        <v>291</v>
      </c>
      <c r="D90" s="78" t="s">
        <v>292</v>
      </c>
      <c r="E90" s="99" t="s">
        <v>66</v>
      </c>
      <c r="F90" s="70">
        <v>1</v>
      </c>
      <c r="G90" s="81">
        <v>1</v>
      </c>
      <c r="H90" s="106">
        <f t="shared" si="2"/>
        <v>1</v>
      </c>
    </row>
    <row r="91" spans="1:8" ht="25.5">
      <c r="A91" s="65">
        <f t="shared" si="3"/>
        <v>89</v>
      </c>
      <c r="B91" s="66" t="s">
        <v>149</v>
      </c>
      <c r="C91" s="94" t="s">
        <v>293</v>
      </c>
      <c r="D91" s="90" t="s">
        <v>213</v>
      </c>
      <c r="E91" s="36" t="s">
        <v>45</v>
      </c>
      <c r="F91" s="70">
        <v>1</v>
      </c>
      <c r="G91" s="81">
        <v>6</v>
      </c>
      <c r="H91" s="106">
        <f t="shared" si="2"/>
        <v>0.16666666666666666</v>
      </c>
    </row>
    <row r="92" spans="1:8" ht="25.5">
      <c r="A92" s="65">
        <f t="shared" si="3"/>
        <v>90</v>
      </c>
      <c r="B92" s="66" t="s">
        <v>149</v>
      </c>
      <c r="C92" s="94" t="s">
        <v>294</v>
      </c>
      <c r="D92" s="90" t="s">
        <v>213</v>
      </c>
      <c r="E92" s="36" t="s">
        <v>45</v>
      </c>
      <c r="F92" s="70">
        <v>0</v>
      </c>
      <c r="G92" s="81">
        <v>0</v>
      </c>
      <c r="H92" s="106">
        <f t="shared" si="2"/>
        <v>0</v>
      </c>
    </row>
    <row r="93" spans="1:8" ht="25.5">
      <c r="A93" s="65">
        <f t="shared" si="3"/>
        <v>91</v>
      </c>
      <c r="B93" s="66" t="s">
        <v>149</v>
      </c>
      <c r="C93" s="85" t="s">
        <v>295</v>
      </c>
      <c r="D93" s="78" t="s">
        <v>296</v>
      </c>
      <c r="E93" s="99" t="s">
        <v>67</v>
      </c>
      <c r="F93" s="70">
        <v>5.92</v>
      </c>
      <c r="G93" s="81">
        <v>10</v>
      </c>
      <c r="H93" s="106">
        <f t="shared" si="2"/>
        <v>0.59199999999999997</v>
      </c>
    </row>
    <row r="94" spans="1:8" ht="25.5">
      <c r="A94" s="65">
        <f t="shared" si="3"/>
        <v>92</v>
      </c>
      <c r="B94" s="66" t="s">
        <v>149</v>
      </c>
      <c r="C94" s="94" t="s">
        <v>297</v>
      </c>
      <c r="D94" s="90" t="s">
        <v>213</v>
      </c>
      <c r="E94" s="36" t="s">
        <v>45</v>
      </c>
      <c r="F94" s="70">
        <v>1</v>
      </c>
      <c r="G94" s="81">
        <v>6</v>
      </c>
      <c r="H94" s="106">
        <f t="shared" si="2"/>
        <v>0.16666666666666666</v>
      </c>
    </row>
    <row r="95" spans="1:8" ht="25.5">
      <c r="A95" s="65">
        <f t="shared" si="3"/>
        <v>93</v>
      </c>
      <c r="B95" s="66" t="s">
        <v>149</v>
      </c>
      <c r="C95" s="94" t="s">
        <v>298</v>
      </c>
      <c r="D95" s="90" t="s">
        <v>213</v>
      </c>
      <c r="E95" s="36" t="s">
        <v>45</v>
      </c>
      <c r="F95" s="70">
        <v>0</v>
      </c>
      <c r="G95" s="81">
        <v>0</v>
      </c>
      <c r="H95" s="106">
        <f t="shared" si="2"/>
        <v>0</v>
      </c>
    </row>
    <row r="96" spans="1:8" ht="38.25">
      <c r="A96" s="65">
        <f t="shared" si="3"/>
        <v>94</v>
      </c>
      <c r="B96" s="66" t="s">
        <v>149</v>
      </c>
      <c r="C96" s="89" t="s">
        <v>299</v>
      </c>
      <c r="D96" s="90" t="s">
        <v>300</v>
      </c>
      <c r="E96" s="99" t="s">
        <v>68</v>
      </c>
      <c r="F96" s="70">
        <v>1</v>
      </c>
      <c r="G96" s="81">
        <v>1</v>
      </c>
      <c r="H96" s="106">
        <f t="shared" si="2"/>
        <v>1</v>
      </c>
    </row>
    <row r="97" spans="1:8" ht="63.75">
      <c r="A97" s="65">
        <f t="shared" si="3"/>
        <v>95</v>
      </c>
      <c r="B97" s="66" t="s">
        <v>149</v>
      </c>
      <c r="C97" s="89" t="s">
        <v>301</v>
      </c>
      <c r="D97" s="90" t="s">
        <v>302</v>
      </c>
      <c r="E97" s="99" t="s">
        <v>69</v>
      </c>
      <c r="F97" s="70">
        <v>1</v>
      </c>
      <c r="G97" s="81">
        <v>1</v>
      </c>
      <c r="H97" s="106">
        <f t="shared" si="2"/>
        <v>1</v>
      </c>
    </row>
    <row r="98" spans="1:8" ht="38.25">
      <c r="A98" s="65">
        <f t="shared" si="3"/>
        <v>96</v>
      </c>
      <c r="B98" s="66" t="s">
        <v>149</v>
      </c>
      <c r="C98" s="89" t="s">
        <v>303</v>
      </c>
      <c r="D98" s="90" t="s">
        <v>304</v>
      </c>
      <c r="E98" s="99" t="s">
        <v>70</v>
      </c>
      <c r="F98" s="70">
        <v>2.71</v>
      </c>
      <c r="G98" s="81">
        <v>10</v>
      </c>
      <c r="H98" s="106">
        <f t="shared" si="2"/>
        <v>0.27100000000000002</v>
      </c>
    </row>
    <row r="99" spans="1:8" ht="25.5">
      <c r="A99" s="65">
        <f t="shared" si="3"/>
        <v>97</v>
      </c>
      <c r="B99" s="66" t="s">
        <v>149</v>
      </c>
      <c r="C99" s="94" t="s">
        <v>305</v>
      </c>
      <c r="D99" s="90" t="s">
        <v>213</v>
      </c>
      <c r="E99" s="36" t="s">
        <v>45</v>
      </c>
      <c r="F99" s="70">
        <v>1</v>
      </c>
      <c r="G99" s="81">
        <v>6</v>
      </c>
      <c r="H99" s="106">
        <f t="shared" si="2"/>
        <v>0.16666666666666666</v>
      </c>
    </row>
    <row r="100" spans="1:8" ht="25.5">
      <c r="A100" s="65">
        <f t="shared" si="3"/>
        <v>98</v>
      </c>
      <c r="B100" s="66" t="s">
        <v>149</v>
      </c>
      <c r="C100" s="94" t="s">
        <v>306</v>
      </c>
      <c r="D100" s="90" t="s">
        <v>213</v>
      </c>
      <c r="E100" s="36" t="s">
        <v>45</v>
      </c>
      <c r="F100" s="70">
        <v>0</v>
      </c>
      <c r="G100" s="81">
        <v>0</v>
      </c>
      <c r="H100" s="106">
        <f t="shared" si="2"/>
        <v>0</v>
      </c>
    </row>
    <row r="101" spans="1:8" ht="25.5">
      <c r="A101" s="65">
        <f t="shared" si="3"/>
        <v>99</v>
      </c>
      <c r="B101" s="66" t="s">
        <v>149</v>
      </c>
      <c r="C101" s="110" t="s">
        <v>307</v>
      </c>
      <c r="D101" s="78" t="s">
        <v>308</v>
      </c>
      <c r="E101" s="99" t="s">
        <v>71</v>
      </c>
      <c r="F101" s="70">
        <v>1</v>
      </c>
      <c r="G101" s="81">
        <v>1</v>
      </c>
      <c r="H101" s="106">
        <f t="shared" si="2"/>
        <v>1</v>
      </c>
    </row>
    <row r="102" spans="1:8" ht="25.5">
      <c r="A102" s="65">
        <f t="shared" si="3"/>
        <v>100</v>
      </c>
      <c r="B102" s="66" t="s">
        <v>149</v>
      </c>
      <c r="C102" s="94" t="s">
        <v>309</v>
      </c>
      <c r="D102" s="90" t="s">
        <v>213</v>
      </c>
      <c r="E102" s="36" t="s">
        <v>45</v>
      </c>
      <c r="F102" s="70">
        <v>1</v>
      </c>
      <c r="G102" s="81">
        <v>6</v>
      </c>
      <c r="H102" s="106">
        <f t="shared" si="2"/>
        <v>0.16666666666666666</v>
      </c>
    </row>
    <row r="103" spans="1:8" ht="25.5">
      <c r="A103" s="65">
        <f t="shared" si="3"/>
        <v>101</v>
      </c>
      <c r="B103" s="66" t="s">
        <v>149</v>
      </c>
      <c r="C103" s="94" t="s">
        <v>310</v>
      </c>
      <c r="D103" s="90" t="s">
        <v>213</v>
      </c>
      <c r="E103" s="36" t="s">
        <v>45</v>
      </c>
      <c r="F103" s="70">
        <v>0</v>
      </c>
      <c r="G103" s="81">
        <v>0</v>
      </c>
      <c r="H103" s="106">
        <f t="shared" si="2"/>
        <v>0</v>
      </c>
    </row>
    <row r="104" spans="1:8" ht="25.5">
      <c r="A104" s="65">
        <f t="shared" si="3"/>
        <v>102</v>
      </c>
      <c r="B104" s="66" t="s">
        <v>149</v>
      </c>
      <c r="C104" s="94" t="s">
        <v>311</v>
      </c>
      <c r="D104" s="90" t="s">
        <v>213</v>
      </c>
      <c r="E104" s="36" t="s">
        <v>45</v>
      </c>
      <c r="F104" s="70">
        <v>0</v>
      </c>
      <c r="G104" s="81">
        <v>0</v>
      </c>
      <c r="H104" s="106">
        <f t="shared" si="2"/>
        <v>0</v>
      </c>
    </row>
    <row r="105" spans="1:8" ht="25.5">
      <c r="A105" s="65">
        <f t="shared" si="3"/>
        <v>103</v>
      </c>
      <c r="B105" s="66" t="s">
        <v>149</v>
      </c>
      <c r="C105" s="160" t="s">
        <v>403</v>
      </c>
      <c r="D105" s="160" t="s">
        <v>404</v>
      </c>
      <c r="E105" s="36" t="s">
        <v>405</v>
      </c>
      <c r="F105" s="70">
        <v>1</v>
      </c>
      <c r="G105" s="81">
        <v>1</v>
      </c>
      <c r="H105" s="106">
        <f t="shared" si="2"/>
        <v>1</v>
      </c>
    </row>
    <row r="106" spans="1:8" ht="25.5">
      <c r="A106" s="65">
        <f t="shared" si="3"/>
        <v>104</v>
      </c>
      <c r="B106" s="66" t="s">
        <v>149</v>
      </c>
      <c r="C106" s="94" t="s">
        <v>312</v>
      </c>
      <c r="D106" s="90" t="s">
        <v>213</v>
      </c>
      <c r="E106" s="36" t="s">
        <v>45</v>
      </c>
      <c r="F106" s="70">
        <v>1</v>
      </c>
      <c r="G106" s="81">
        <v>6</v>
      </c>
      <c r="H106" s="106">
        <f t="shared" si="2"/>
        <v>0.16666666666666666</v>
      </c>
    </row>
    <row r="107" spans="1:8" ht="25.5">
      <c r="A107" s="65">
        <f t="shared" si="3"/>
        <v>105</v>
      </c>
      <c r="B107" s="66" t="s">
        <v>149</v>
      </c>
      <c r="C107" s="89" t="s">
        <v>154</v>
      </c>
      <c r="D107" s="78" t="s">
        <v>313</v>
      </c>
      <c r="E107" s="111" t="s">
        <v>72</v>
      </c>
      <c r="F107" s="70">
        <v>1</v>
      </c>
      <c r="G107" s="81">
        <v>1</v>
      </c>
      <c r="H107" s="106">
        <f t="shared" si="2"/>
        <v>1</v>
      </c>
    </row>
    <row r="108" spans="1:8" ht="25.5">
      <c r="A108" s="65">
        <f t="shared" si="3"/>
        <v>106</v>
      </c>
      <c r="B108" s="66" t="s">
        <v>149</v>
      </c>
      <c r="C108" s="85" t="s">
        <v>314</v>
      </c>
      <c r="D108" s="78" t="s">
        <v>315</v>
      </c>
      <c r="E108" s="111" t="s">
        <v>73</v>
      </c>
      <c r="F108" s="70">
        <v>1</v>
      </c>
      <c r="G108" s="81">
        <v>1</v>
      </c>
      <c r="H108" s="106">
        <f t="shared" si="2"/>
        <v>1</v>
      </c>
    </row>
    <row r="109" spans="1:8" ht="25.5">
      <c r="A109" s="65">
        <f t="shared" si="3"/>
        <v>107</v>
      </c>
      <c r="B109" s="66" t="s">
        <v>149</v>
      </c>
      <c r="C109" s="85" t="s">
        <v>316</v>
      </c>
      <c r="D109" s="78" t="s">
        <v>317</v>
      </c>
      <c r="E109" s="111" t="s">
        <v>74</v>
      </c>
      <c r="F109" s="70">
        <v>1</v>
      </c>
      <c r="G109" s="81">
        <v>1</v>
      </c>
      <c r="H109" s="106">
        <f t="shared" si="2"/>
        <v>1</v>
      </c>
    </row>
    <row r="110" spans="1:8" ht="25.5">
      <c r="A110" s="65">
        <f t="shared" si="3"/>
        <v>108</v>
      </c>
      <c r="B110" s="66" t="s">
        <v>149</v>
      </c>
      <c r="C110" s="89" t="s">
        <v>318</v>
      </c>
      <c r="D110" s="78" t="s">
        <v>319</v>
      </c>
      <c r="E110" s="111" t="s">
        <v>135</v>
      </c>
      <c r="F110" s="70">
        <v>0</v>
      </c>
      <c r="G110" s="81">
        <v>0</v>
      </c>
      <c r="H110" s="106">
        <f t="shared" si="2"/>
        <v>0</v>
      </c>
    </row>
    <row r="111" spans="1:8" ht="25.5">
      <c r="A111" s="65">
        <f t="shared" si="3"/>
        <v>109</v>
      </c>
      <c r="B111" s="66" t="s">
        <v>149</v>
      </c>
      <c r="C111" s="94" t="s">
        <v>320</v>
      </c>
      <c r="D111" s="90" t="s">
        <v>213</v>
      </c>
      <c r="E111" s="36" t="s">
        <v>45</v>
      </c>
      <c r="F111" s="70">
        <v>1</v>
      </c>
      <c r="G111" s="81">
        <v>6</v>
      </c>
      <c r="H111" s="106">
        <f t="shared" si="2"/>
        <v>0.16666666666666666</v>
      </c>
    </row>
    <row r="112" spans="1:8" ht="25.5">
      <c r="A112" s="65">
        <f t="shared" si="3"/>
        <v>110</v>
      </c>
      <c r="B112" s="66" t="s">
        <v>149</v>
      </c>
      <c r="C112" s="112" t="s">
        <v>321</v>
      </c>
      <c r="D112" s="78" t="s">
        <v>322</v>
      </c>
      <c r="E112" s="99" t="s">
        <v>75</v>
      </c>
      <c r="F112" s="70">
        <v>244</v>
      </c>
      <c r="G112" s="81">
        <v>256</v>
      </c>
      <c r="H112" s="106">
        <f t="shared" si="2"/>
        <v>0.953125</v>
      </c>
    </row>
    <row r="113" spans="1:8" ht="25.5">
      <c r="A113" s="65">
        <f t="shared" si="3"/>
        <v>111</v>
      </c>
      <c r="B113" s="66" t="s">
        <v>149</v>
      </c>
      <c r="C113" s="94" t="s">
        <v>323</v>
      </c>
      <c r="D113" s="90" t="s">
        <v>213</v>
      </c>
      <c r="E113" s="36" t="s">
        <v>45</v>
      </c>
      <c r="F113" s="70">
        <v>1</v>
      </c>
      <c r="G113" s="81">
        <v>6</v>
      </c>
      <c r="H113" s="106">
        <f t="shared" si="2"/>
        <v>0.16666666666666666</v>
      </c>
    </row>
    <row r="114" spans="1:8" ht="45">
      <c r="A114" s="65">
        <f t="shared" si="3"/>
        <v>112</v>
      </c>
      <c r="B114" s="66" t="s">
        <v>149</v>
      </c>
      <c r="C114" s="82" t="s">
        <v>324</v>
      </c>
      <c r="D114" s="78" t="s">
        <v>325</v>
      </c>
      <c r="E114" s="99" t="s">
        <v>76</v>
      </c>
      <c r="F114" s="70">
        <v>0</v>
      </c>
      <c r="G114" s="81">
        <v>0</v>
      </c>
      <c r="H114" s="106">
        <f t="shared" si="2"/>
        <v>0</v>
      </c>
    </row>
    <row r="115" spans="1:8" ht="25.5">
      <c r="A115" s="65">
        <f t="shared" si="3"/>
        <v>113</v>
      </c>
      <c r="B115" s="66" t="s">
        <v>149</v>
      </c>
      <c r="C115" s="94" t="s">
        <v>326</v>
      </c>
      <c r="D115" s="90" t="s">
        <v>213</v>
      </c>
      <c r="E115" s="36" t="s">
        <v>45</v>
      </c>
      <c r="F115" s="70">
        <v>1</v>
      </c>
      <c r="G115" s="81">
        <v>6</v>
      </c>
      <c r="H115" s="106">
        <f t="shared" si="2"/>
        <v>0.16666666666666666</v>
      </c>
    </row>
    <row r="116" spans="1:8" ht="51">
      <c r="A116" s="65">
        <f t="shared" si="3"/>
        <v>114</v>
      </c>
      <c r="B116" s="66" t="s">
        <v>149</v>
      </c>
      <c r="C116" s="112" t="s">
        <v>327</v>
      </c>
      <c r="D116" s="78" t="s">
        <v>328</v>
      </c>
      <c r="E116" s="113" t="s">
        <v>77</v>
      </c>
      <c r="F116" s="70">
        <v>0</v>
      </c>
      <c r="G116" s="81">
        <v>0</v>
      </c>
      <c r="H116" s="106">
        <f t="shared" si="2"/>
        <v>0</v>
      </c>
    </row>
    <row r="117" spans="1:8" ht="51">
      <c r="A117" s="65">
        <f t="shared" si="3"/>
        <v>115</v>
      </c>
      <c r="B117" s="66" t="s">
        <v>149</v>
      </c>
      <c r="C117" s="90" t="s">
        <v>329</v>
      </c>
      <c r="D117" s="78" t="s">
        <v>330</v>
      </c>
      <c r="E117" s="114" t="s">
        <v>28</v>
      </c>
      <c r="F117" s="70">
        <v>0</v>
      </c>
      <c r="G117" s="81">
        <v>0</v>
      </c>
      <c r="H117" s="106">
        <f t="shared" si="2"/>
        <v>0</v>
      </c>
    </row>
    <row r="118" spans="1:8" ht="38.25">
      <c r="A118" s="65">
        <f t="shared" si="3"/>
        <v>116</v>
      </c>
      <c r="B118" s="66" t="s">
        <v>149</v>
      </c>
      <c r="C118" s="104" t="s">
        <v>331</v>
      </c>
      <c r="D118" s="112" t="s">
        <v>332</v>
      </c>
      <c r="E118" s="114" t="s">
        <v>29</v>
      </c>
      <c r="F118" s="70">
        <v>0</v>
      </c>
      <c r="G118" s="81">
        <v>0</v>
      </c>
      <c r="H118" s="106">
        <f t="shared" si="2"/>
        <v>0</v>
      </c>
    </row>
    <row r="119" spans="1:8" ht="38.25">
      <c r="A119" s="65">
        <f t="shared" si="3"/>
        <v>117</v>
      </c>
      <c r="B119" s="66" t="s">
        <v>149</v>
      </c>
      <c r="C119" s="90" t="s">
        <v>333</v>
      </c>
      <c r="D119" s="78" t="s">
        <v>334</v>
      </c>
      <c r="E119" s="114" t="s">
        <v>78</v>
      </c>
      <c r="F119" s="70">
        <v>0</v>
      </c>
      <c r="G119" s="81">
        <v>0</v>
      </c>
      <c r="H119" s="106">
        <f t="shared" si="2"/>
        <v>0</v>
      </c>
    </row>
    <row r="120" spans="1:8" ht="25.5">
      <c r="A120" s="65">
        <f t="shared" si="3"/>
        <v>118</v>
      </c>
      <c r="B120" s="66" t="s">
        <v>149</v>
      </c>
      <c r="C120" s="94" t="s">
        <v>335</v>
      </c>
      <c r="D120" s="90" t="s">
        <v>213</v>
      </c>
      <c r="E120" s="36" t="s">
        <v>45</v>
      </c>
      <c r="F120" s="70">
        <v>1</v>
      </c>
      <c r="G120" s="81">
        <v>6</v>
      </c>
      <c r="H120" s="106">
        <f t="shared" si="2"/>
        <v>0.16666666666666666</v>
      </c>
    </row>
    <row r="121" spans="1:8" ht="25.5">
      <c r="A121" s="65">
        <f t="shared" si="3"/>
        <v>119</v>
      </c>
      <c r="B121" s="66" t="s">
        <v>149</v>
      </c>
      <c r="C121" s="94" t="s">
        <v>336</v>
      </c>
      <c r="D121" s="90" t="s">
        <v>213</v>
      </c>
      <c r="E121" s="36" t="s">
        <v>45</v>
      </c>
      <c r="F121" s="70">
        <v>0</v>
      </c>
      <c r="G121" s="81">
        <v>0</v>
      </c>
      <c r="H121" s="106">
        <f t="shared" si="2"/>
        <v>0</v>
      </c>
    </row>
    <row r="122" spans="1:8" ht="56.25">
      <c r="A122" s="65">
        <f t="shared" si="3"/>
        <v>120</v>
      </c>
      <c r="B122" s="66" t="s">
        <v>149</v>
      </c>
      <c r="C122" s="90" t="s">
        <v>337</v>
      </c>
      <c r="D122" s="112" t="s">
        <v>338</v>
      </c>
      <c r="E122" s="115" t="s">
        <v>79</v>
      </c>
      <c r="F122" s="70">
        <v>1</v>
      </c>
      <c r="G122" s="81">
        <v>1</v>
      </c>
      <c r="H122" s="106">
        <f t="shared" si="2"/>
        <v>1</v>
      </c>
    </row>
    <row r="123" spans="1:8" ht="22.5">
      <c r="A123" s="65">
        <f t="shared" si="3"/>
        <v>121</v>
      </c>
      <c r="B123" s="66" t="s">
        <v>149</v>
      </c>
      <c r="C123" s="90" t="s">
        <v>339</v>
      </c>
      <c r="D123" s="78" t="s">
        <v>340</v>
      </c>
      <c r="E123" s="115" t="s">
        <v>80</v>
      </c>
      <c r="F123" s="70">
        <v>5</v>
      </c>
      <c r="G123" s="81">
        <v>10</v>
      </c>
      <c r="H123" s="106">
        <f t="shared" si="2"/>
        <v>0.5</v>
      </c>
    </row>
    <row r="124" spans="1:8" ht="33.75">
      <c r="A124" s="65">
        <f t="shared" si="3"/>
        <v>122</v>
      </c>
      <c r="B124" s="66" t="s">
        <v>149</v>
      </c>
      <c r="C124" s="90" t="s">
        <v>341</v>
      </c>
      <c r="D124" s="78" t="s">
        <v>342</v>
      </c>
      <c r="E124" s="115" t="s">
        <v>81</v>
      </c>
      <c r="F124" s="70">
        <v>9</v>
      </c>
      <c r="G124" s="81">
        <v>10</v>
      </c>
      <c r="H124" s="106">
        <f t="shared" si="2"/>
        <v>0.9</v>
      </c>
    </row>
    <row r="125" spans="1:8" ht="45">
      <c r="A125" s="65">
        <f t="shared" si="3"/>
        <v>123</v>
      </c>
      <c r="B125" s="66" t="s">
        <v>149</v>
      </c>
      <c r="C125" s="90" t="s">
        <v>343</v>
      </c>
      <c r="D125" s="78" t="s">
        <v>344</v>
      </c>
      <c r="E125" s="115" t="s">
        <v>82</v>
      </c>
      <c r="F125" s="70">
        <v>0</v>
      </c>
      <c r="G125" s="81">
        <v>0</v>
      </c>
      <c r="H125" s="106">
        <f t="shared" si="2"/>
        <v>0</v>
      </c>
    </row>
    <row r="126" spans="1:8" ht="12.75">
      <c r="A126" s="65">
        <f t="shared" si="3"/>
        <v>124</v>
      </c>
      <c r="B126" s="66" t="s">
        <v>149</v>
      </c>
      <c r="C126" s="90" t="s">
        <v>345</v>
      </c>
      <c r="D126" s="78" t="s">
        <v>346</v>
      </c>
      <c r="E126" s="115" t="s">
        <v>136</v>
      </c>
      <c r="F126" s="70">
        <v>0</v>
      </c>
      <c r="G126" s="81">
        <v>0</v>
      </c>
      <c r="H126" s="106">
        <f t="shared" si="2"/>
        <v>0</v>
      </c>
    </row>
    <row r="127" spans="1:8" ht="22.5">
      <c r="A127" s="65">
        <f t="shared" si="3"/>
        <v>125</v>
      </c>
      <c r="B127" s="66" t="s">
        <v>149</v>
      </c>
      <c r="C127" s="90" t="s">
        <v>347</v>
      </c>
      <c r="D127" s="78" t="s">
        <v>348</v>
      </c>
      <c r="E127" s="115" t="s">
        <v>83</v>
      </c>
      <c r="F127" s="70">
        <v>2</v>
      </c>
      <c r="G127" s="81">
        <v>10</v>
      </c>
      <c r="H127" s="106">
        <f t="shared" si="2"/>
        <v>0.2</v>
      </c>
    </row>
    <row r="128" spans="1:8" ht="33.75">
      <c r="A128" s="65">
        <f t="shared" si="3"/>
        <v>126</v>
      </c>
      <c r="B128" s="66" t="s">
        <v>149</v>
      </c>
      <c r="C128" s="90" t="s">
        <v>349</v>
      </c>
      <c r="D128" s="78" t="s">
        <v>350</v>
      </c>
      <c r="E128" s="115" t="s">
        <v>84</v>
      </c>
      <c r="F128" s="70">
        <v>0</v>
      </c>
      <c r="G128" s="81">
        <v>0</v>
      </c>
      <c r="H128" s="106">
        <f t="shared" si="2"/>
        <v>0</v>
      </c>
    </row>
    <row r="129" spans="1:8" ht="33.75">
      <c r="A129" s="65">
        <f t="shared" si="3"/>
        <v>127</v>
      </c>
      <c r="B129" s="66" t="s">
        <v>149</v>
      </c>
      <c r="C129" s="90" t="s">
        <v>351</v>
      </c>
      <c r="D129" s="78" t="s">
        <v>352</v>
      </c>
      <c r="E129" s="115" t="s">
        <v>85</v>
      </c>
      <c r="F129" s="70">
        <v>2</v>
      </c>
      <c r="G129" s="81">
        <v>10</v>
      </c>
      <c r="H129" s="106">
        <f t="shared" si="2"/>
        <v>0.2</v>
      </c>
    </row>
    <row r="130" spans="1:8" ht="25.5">
      <c r="A130" s="65">
        <f t="shared" si="3"/>
        <v>128</v>
      </c>
      <c r="B130" s="66" t="s">
        <v>149</v>
      </c>
      <c r="C130" s="94" t="s">
        <v>353</v>
      </c>
      <c r="D130" s="90" t="s">
        <v>213</v>
      </c>
      <c r="E130" s="36" t="s">
        <v>45</v>
      </c>
      <c r="F130" s="70">
        <v>1</v>
      </c>
      <c r="G130" s="81">
        <v>6</v>
      </c>
      <c r="H130" s="106">
        <f t="shared" si="2"/>
        <v>0.16666666666666666</v>
      </c>
    </row>
    <row r="131" spans="1:8" ht="51">
      <c r="A131" s="65">
        <f t="shared" si="3"/>
        <v>129</v>
      </c>
      <c r="B131" s="66" t="s">
        <v>149</v>
      </c>
      <c r="C131" s="94" t="s">
        <v>354</v>
      </c>
      <c r="D131" s="112" t="s">
        <v>355</v>
      </c>
      <c r="E131" s="99" t="s">
        <v>86</v>
      </c>
      <c r="F131" s="70">
        <v>4.95</v>
      </c>
      <c r="G131" s="81">
        <v>10</v>
      </c>
      <c r="H131" s="106">
        <f t="shared" ref="H131:H156" si="4">IF(G131=0,0,F131/G131)</f>
        <v>0.495</v>
      </c>
    </row>
    <row r="132" spans="1:8" ht="51">
      <c r="A132" s="65">
        <f t="shared" si="3"/>
        <v>130</v>
      </c>
      <c r="B132" s="66" t="s">
        <v>149</v>
      </c>
      <c r="C132" s="90" t="s">
        <v>356</v>
      </c>
      <c r="D132" s="112" t="s">
        <v>357</v>
      </c>
      <c r="E132" s="99" t="s">
        <v>87</v>
      </c>
      <c r="F132" s="70">
        <v>4.95</v>
      </c>
      <c r="G132" s="81">
        <v>10</v>
      </c>
      <c r="H132" s="106">
        <f t="shared" si="4"/>
        <v>0.495</v>
      </c>
    </row>
    <row r="133" spans="1:8" ht="38.25">
      <c r="A133" s="65">
        <f t="shared" ref="A133:A151" si="5">A132+1</f>
        <v>131</v>
      </c>
      <c r="B133" s="66" t="s">
        <v>149</v>
      </c>
      <c r="C133" s="90" t="s">
        <v>358</v>
      </c>
      <c r="D133" s="78" t="s">
        <v>359</v>
      </c>
      <c r="E133" s="99" t="s">
        <v>88</v>
      </c>
      <c r="F133" s="70">
        <v>2.4900000000000002</v>
      </c>
      <c r="G133" s="81">
        <v>10</v>
      </c>
      <c r="H133" s="106">
        <f t="shared" si="4"/>
        <v>0.24900000000000003</v>
      </c>
    </row>
    <row r="134" spans="1:8" ht="38.25">
      <c r="A134" s="65">
        <f t="shared" si="5"/>
        <v>132</v>
      </c>
      <c r="B134" s="66" t="s">
        <v>149</v>
      </c>
      <c r="C134" s="90" t="s">
        <v>360</v>
      </c>
      <c r="D134" s="78" t="s">
        <v>361</v>
      </c>
      <c r="E134" s="116" t="s">
        <v>89</v>
      </c>
      <c r="F134" s="70">
        <v>2.4900000000000002</v>
      </c>
      <c r="G134" s="81">
        <v>10</v>
      </c>
      <c r="H134" s="106">
        <f t="shared" si="4"/>
        <v>0.24900000000000003</v>
      </c>
    </row>
    <row r="135" spans="1:8" ht="25.5">
      <c r="A135" s="65">
        <f t="shared" si="5"/>
        <v>133</v>
      </c>
      <c r="B135" s="66" t="s">
        <v>149</v>
      </c>
      <c r="C135" s="94" t="s">
        <v>362</v>
      </c>
      <c r="D135" s="90" t="s">
        <v>213</v>
      </c>
      <c r="E135" s="36" t="s">
        <v>45</v>
      </c>
      <c r="F135" s="70">
        <v>1</v>
      </c>
      <c r="G135" s="81">
        <v>6</v>
      </c>
      <c r="H135" s="106">
        <f t="shared" si="4"/>
        <v>0.16666666666666666</v>
      </c>
    </row>
    <row r="136" spans="1:8" ht="25.5">
      <c r="A136" s="65">
        <f t="shared" si="5"/>
        <v>134</v>
      </c>
      <c r="B136" s="66" t="s">
        <v>149</v>
      </c>
      <c r="C136" s="94" t="s">
        <v>363</v>
      </c>
      <c r="D136" s="90" t="s">
        <v>213</v>
      </c>
      <c r="E136" s="36" t="s">
        <v>45</v>
      </c>
      <c r="F136" s="70">
        <v>0</v>
      </c>
      <c r="G136" s="81">
        <v>0</v>
      </c>
      <c r="H136" s="106">
        <f t="shared" si="4"/>
        <v>0</v>
      </c>
    </row>
    <row r="137" spans="1:8" ht="25.5">
      <c r="A137" s="65">
        <f t="shared" si="5"/>
        <v>135</v>
      </c>
      <c r="B137" s="66" t="s">
        <v>149</v>
      </c>
      <c r="C137" s="90" t="s">
        <v>364</v>
      </c>
      <c r="D137" s="90" t="s">
        <v>365</v>
      </c>
      <c r="E137" s="99" t="s">
        <v>137</v>
      </c>
      <c r="F137" s="70">
        <v>5</v>
      </c>
      <c r="G137" s="81">
        <v>10</v>
      </c>
      <c r="H137" s="106">
        <f t="shared" si="4"/>
        <v>0.5</v>
      </c>
    </row>
    <row r="138" spans="1:8" ht="25.5">
      <c r="A138" s="65">
        <f t="shared" si="5"/>
        <v>136</v>
      </c>
      <c r="B138" s="66" t="s">
        <v>149</v>
      </c>
      <c r="C138" s="90" t="s">
        <v>366</v>
      </c>
      <c r="D138" s="90" t="s">
        <v>367</v>
      </c>
      <c r="E138" s="99" t="s">
        <v>90</v>
      </c>
      <c r="F138" s="70">
        <v>5.625</v>
      </c>
      <c r="G138" s="81">
        <v>10</v>
      </c>
      <c r="H138" s="106">
        <f t="shared" si="4"/>
        <v>0.5625</v>
      </c>
    </row>
    <row r="139" spans="1:8" ht="38.25">
      <c r="A139" s="65">
        <f t="shared" si="5"/>
        <v>137</v>
      </c>
      <c r="B139" s="66" t="s">
        <v>149</v>
      </c>
      <c r="C139" s="90" t="s">
        <v>368</v>
      </c>
      <c r="D139" s="90" t="s">
        <v>369</v>
      </c>
      <c r="E139" s="116" t="s">
        <v>138</v>
      </c>
      <c r="F139" s="70">
        <v>5</v>
      </c>
      <c r="G139" s="81">
        <v>10</v>
      </c>
      <c r="H139" s="106">
        <f t="shared" si="4"/>
        <v>0.5</v>
      </c>
    </row>
    <row r="140" spans="1:8" ht="25.5">
      <c r="A140" s="65">
        <f t="shared" si="5"/>
        <v>138</v>
      </c>
      <c r="B140" s="66" t="s">
        <v>149</v>
      </c>
      <c r="C140" s="90" t="s">
        <v>370</v>
      </c>
      <c r="D140" s="90" t="s">
        <v>371</v>
      </c>
      <c r="E140" s="99" t="s">
        <v>91</v>
      </c>
      <c r="F140" s="70">
        <v>5</v>
      </c>
      <c r="G140" s="81">
        <v>10</v>
      </c>
      <c r="H140" s="106">
        <f t="shared" si="4"/>
        <v>0.5</v>
      </c>
    </row>
    <row r="141" spans="1:8" ht="51">
      <c r="A141" s="65">
        <f t="shared" si="5"/>
        <v>139</v>
      </c>
      <c r="B141" s="66" t="s">
        <v>149</v>
      </c>
      <c r="C141" s="90" t="s">
        <v>372</v>
      </c>
      <c r="D141" s="90" t="s">
        <v>373</v>
      </c>
      <c r="E141" s="99" t="s">
        <v>92</v>
      </c>
      <c r="F141" s="70">
        <v>2.5</v>
      </c>
      <c r="G141" s="81">
        <v>10</v>
      </c>
      <c r="H141" s="106">
        <f t="shared" si="4"/>
        <v>0.25</v>
      </c>
    </row>
    <row r="142" spans="1:8" ht="25.5">
      <c r="A142" s="65">
        <f t="shared" si="5"/>
        <v>140</v>
      </c>
      <c r="B142" s="66" t="s">
        <v>149</v>
      </c>
      <c r="C142" s="90" t="s">
        <v>374</v>
      </c>
      <c r="D142" s="78" t="s">
        <v>375</v>
      </c>
      <c r="E142" s="99" t="s">
        <v>93</v>
      </c>
      <c r="F142" s="70">
        <v>8</v>
      </c>
      <c r="G142" s="81">
        <v>10</v>
      </c>
      <c r="H142" s="106">
        <f t="shared" si="4"/>
        <v>0.8</v>
      </c>
    </row>
    <row r="143" spans="1:8" ht="38.25">
      <c r="A143" s="65">
        <f t="shared" si="5"/>
        <v>141</v>
      </c>
      <c r="B143" s="66" t="s">
        <v>149</v>
      </c>
      <c r="C143" s="90" t="s">
        <v>376</v>
      </c>
      <c r="D143" s="90" t="s">
        <v>377</v>
      </c>
      <c r="E143" s="99" t="s">
        <v>94</v>
      </c>
      <c r="F143" s="70">
        <v>5.33</v>
      </c>
      <c r="G143" s="81">
        <v>10</v>
      </c>
      <c r="H143" s="106">
        <f t="shared" si="4"/>
        <v>0.53300000000000003</v>
      </c>
    </row>
    <row r="144" spans="1:8" ht="25.5">
      <c r="A144" s="65">
        <f t="shared" si="5"/>
        <v>142</v>
      </c>
      <c r="B144" s="66" t="s">
        <v>149</v>
      </c>
      <c r="C144" s="94" t="s">
        <v>378</v>
      </c>
      <c r="D144" s="90" t="s">
        <v>213</v>
      </c>
      <c r="E144" s="36" t="s">
        <v>45</v>
      </c>
      <c r="F144" s="70">
        <v>0</v>
      </c>
      <c r="G144" s="81">
        <v>0</v>
      </c>
      <c r="H144" s="106">
        <f t="shared" si="4"/>
        <v>0</v>
      </c>
    </row>
    <row r="145" spans="1:13" ht="25.5">
      <c r="A145" s="65">
        <f t="shared" si="5"/>
        <v>143</v>
      </c>
      <c r="B145" s="66" t="s">
        <v>149</v>
      </c>
      <c r="C145" s="94" t="s">
        <v>379</v>
      </c>
      <c r="D145" s="90" t="s">
        <v>213</v>
      </c>
      <c r="E145" s="36" t="s">
        <v>45</v>
      </c>
      <c r="F145" s="70">
        <v>0</v>
      </c>
      <c r="G145" s="81">
        <v>0</v>
      </c>
      <c r="H145" s="106">
        <f t="shared" si="4"/>
        <v>0</v>
      </c>
    </row>
    <row r="146" spans="1:13" ht="25.5">
      <c r="A146" s="65">
        <f t="shared" si="5"/>
        <v>144</v>
      </c>
      <c r="B146" s="66" t="s">
        <v>149</v>
      </c>
      <c r="C146" s="90" t="s">
        <v>380</v>
      </c>
      <c r="D146" s="78" t="s">
        <v>381</v>
      </c>
      <c r="E146" s="99" t="s">
        <v>95</v>
      </c>
      <c r="F146" s="70">
        <v>6.66</v>
      </c>
      <c r="G146" s="81">
        <v>10</v>
      </c>
      <c r="H146" s="106">
        <f t="shared" si="4"/>
        <v>0.66600000000000004</v>
      </c>
    </row>
    <row r="147" spans="1:13" ht="25.5">
      <c r="A147" s="65">
        <f t="shared" si="5"/>
        <v>145</v>
      </c>
      <c r="B147" s="66" t="s">
        <v>149</v>
      </c>
      <c r="C147" s="90" t="s">
        <v>382</v>
      </c>
      <c r="D147" s="90" t="s">
        <v>383</v>
      </c>
      <c r="E147" s="99" t="s">
        <v>96</v>
      </c>
      <c r="F147" s="70">
        <v>2.5</v>
      </c>
      <c r="G147" s="81">
        <v>10</v>
      </c>
      <c r="H147" s="106">
        <f t="shared" si="4"/>
        <v>0.25</v>
      </c>
    </row>
    <row r="148" spans="1:13" ht="25.5">
      <c r="A148" s="65">
        <f t="shared" si="5"/>
        <v>146</v>
      </c>
      <c r="B148" s="66" t="s">
        <v>149</v>
      </c>
      <c r="C148" s="90" t="s">
        <v>384</v>
      </c>
      <c r="D148" s="78" t="s">
        <v>385</v>
      </c>
      <c r="E148" s="99" t="s">
        <v>97</v>
      </c>
      <c r="F148" s="70">
        <v>0</v>
      </c>
      <c r="G148" s="81">
        <v>0</v>
      </c>
      <c r="H148" s="106">
        <f t="shared" si="4"/>
        <v>0</v>
      </c>
    </row>
    <row r="149" spans="1:13" ht="22.5">
      <c r="A149" s="65">
        <f t="shared" si="5"/>
        <v>147</v>
      </c>
      <c r="B149" s="66" t="s">
        <v>149</v>
      </c>
      <c r="C149" s="89" t="s">
        <v>397</v>
      </c>
      <c r="D149" s="85" t="s">
        <v>398</v>
      </c>
      <c r="E149" s="161" t="s">
        <v>399</v>
      </c>
      <c r="F149" s="145">
        <v>0</v>
      </c>
      <c r="G149" s="145">
        <v>0</v>
      </c>
      <c r="H149" s="106">
        <f t="shared" si="4"/>
        <v>0</v>
      </c>
    </row>
    <row r="150" spans="1:13" ht="22.5">
      <c r="A150" s="65">
        <f t="shared" si="5"/>
        <v>148</v>
      </c>
      <c r="B150" s="66" t="s">
        <v>149</v>
      </c>
      <c r="C150" s="89" t="s">
        <v>397</v>
      </c>
      <c r="D150" s="85" t="s">
        <v>398</v>
      </c>
      <c r="E150" s="161" t="s">
        <v>400</v>
      </c>
      <c r="F150" s="145">
        <v>0</v>
      </c>
      <c r="G150" s="145">
        <v>0</v>
      </c>
      <c r="H150" s="106">
        <f t="shared" si="4"/>
        <v>0</v>
      </c>
    </row>
    <row r="151" spans="1:13" ht="22.5">
      <c r="A151" s="65">
        <f t="shared" si="5"/>
        <v>149</v>
      </c>
      <c r="B151" s="66" t="s">
        <v>149</v>
      </c>
      <c r="C151" s="89" t="s">
        <v>397</v>
      </c>
      <c r="D151" s="85" t="s">
        <v>398</v>
      </c>
      <c r="E151" s="162" t="s">
        <v>401</v>
      </c>
      <c r="F151" s="145">
        <v>0</v>
      </c>
      <c r="G151" s="145">
        <v>0</v>
      </c>
      <c r="H151" s="106">
        <f t="shared" si="4"/>
        <v>0</v>
      </c>
    </row>
    <row r="152" spans="1:13" s="125" customFormat="1" ht="45">
      <c r="A152" s="65">
        <v>150</v>
      </c>
      <c r="B152" s="66" t="s">
        <v>149</v>
      </c>
      <c r="C152" s="90" t="s">
        <v>415</v>
      </c>
      <c r="D152" s="78" t="s">
        <v>416</v>
      </c>
      <c r="E152" s="161" t="s">
        <v>417</v>
      </c>
      <c r="F152" s="145">
        <f>'[12]150'!$B$30</f>
        <v>3872.3999999999996</v>
      </c>
      <c r="G152" s="145">
        <f>'[12]150'!$C$30</f>
        <v>2621</v>
      </c>
      <c r="H152" s="106">
        <f t="shared" si="4"/>
        <v>1.4774513544448682</v>
      </c>
    </row>
    <row r="153" spans="1:13" s="125" customFormat="1" ht="22.5">
      <c r="A153" s="65">
        <f>A152+1</f>
        <v>151</v>
      </c>
      <c r="B153" s="66" t="s">
        <v>149</v>
      </c>
      <c r="C153" s="85" t="s">
        <v>418</v>
      </c>
      <c r="D153" s="163" t="s">
        <v>191</v>
      </c>
      <c r="E153" s="161" t="s">
        <v>419</v>
      </c>
      <c r="F153" s="145">
        <f>'[12]151'!$B$30</f>
        <v>20</v>
      </c>
      <c r="G153" s="145">
        <f>'[12]151'!$C$30</f>
        <v>20</v>
      </c>
      <c r="H153" s="106">
        <f t="shared" si="4"/>
        <v>1</v>
      </c>
      <c r="I153" s="164"/>
      <c r="J153" s="164"/>
      <c r="K153" s="164"/>
      <c r="L153" s="164"/>
      <c r="M153" s="164"/>
    </row>
    <row r="154" spans="1:13" s="125" customFormat="1" ht="33.75">
      <c r="A154" s="65">
        <f t="shared" ref="A154:A156" si="6">A153+1</f>
        <v>152</v>
      </c>
      <c r="B154" s="66" t="s">
        <v>149</v>
      </c>
      <c r="C154" s="165" t="s">
        <v>420</v>
      </c>
      <c r="D154" s="163" t="s">
        <v>421</v>
      </c>
      <c r="E154" s="161" t="s">
        <v>422</v>
      </c>
      <c r="F154" s="145">
        <f>'[12]152'!$B$30</f>
        <v>5274</v>
      </c>
      <c r="G154" s="145">
        <f>'[12]152'!$C$30</f>
        <v>4878</v>
      </c>
      <c r="H154" s="106">
        <f t="shared" si="4"/>
        <v>1.0811808118081181</v>
      </c>
      <c r="I154" s="164"/>
      <c r="J154" s="164"/>
      <c r="K154" s="164"/>
      <c r="L154" s="164"/>
      <c r="M154" s="164"/>
    </row>
    <row r="155" spans="1:13" s="125" customFormat="1" ht="33.75">
      <c r="A155" s="65">
        <f t="shared" si="6"/>
        <v>153</v>
      </c>
      <c r="B155" s="66" t="s">
        <v>149</v>
      </c>
      <c r="C155" s="85" t="s">
        <v>423</v>
      </c>
      <c r="D155" s="163" t="s">
        <v>424</v>
      </c>
      <c r="E155" s="161" t="s">
        <v>422</v>
      </c>
      <c r="F155" s="145">
        <f>'[12]153'!$B$30</f>
        <v>290260.60000000003</v>
      </c>
      <c r="G155" s="145">
        <f>'[12]153'!$C$30</f>
        <v>292825.56199999998</v>
      </c>
      <c r="H155" s="106">
        <f t="shared" si="4"/>
        <v>0.99124064858791272</v>
      </c>
      <c r="I155" s="164"/>
      <c r="J155" s="164"/>
      <c r="K155" s="164"/>
      <c r="L155" s="164"/>
      <c r="M155" s="164"/>
    </row>
    <row r="156" spans="1:13" s="125" customFormat="1" ht="22.5">
      <c r="A156" s="65">
        <f t="shared" si="6"/>
        <v>154</v>
      </c>
      <c r="B156" s="66" t="s">
        <v>149</v>
      </c>
      <c r="C156" s="85" t="s">
        <v>190</v>
      </c>
      <c r="D156" s="166" t="s">
        <v>191</v>
      </c>
      <c r="E156" s="162" t="s">
        <v>419</v>
      </c>
      <c r="F156" s="145">
        <f>'[12]154'!$B$30</f>
        <v>2</v>
      </c>
      <c r="G156" s="145">
        <f>'[12]154'!$C$30</f>
        <v>3</v>
      </c>
      <c r="H156" s="106">
        <f t="shared" si="4"/>
        <v>0.66666666666666663</v>
      </c>
      <c r="I156" s="164"/>
      <c r="J156" s="164"/>
      <c r="K156" s="164"/>
      <c r="L156" s="164"/>
      <c r="M156" s="164"/>
    </row>
    <row r="157" spans="1:13">
      <c r="A157" s="117"/>
      <c r="B157" s="117"/>
      <c r="C157" s="167"/>
      <c r="D157" s="168"/>
      <c r="E157" s="168"/>
      <c r="F157" s="168"/>
      <c r="G157" s="168"/>
      <c r="H157" s="168"/>
    </row>
    <row r="158" spans="1:13" ht="12.75">
      <c r="B158" s="117"/>
      <c r="C158" s="118"/>
      <c r="D158" s="118"/>
      <c r="E158" s="119"/>
      <c r="F158" s="169" t="s">
        <v>402</v>
      </c>
      <c r="H158" s="170">
        <f>AVERAGE(H3:H157)</f>
        <v>0.37730226289864638</v>
      </c>
    </row>
    <row r="159" spans="1:13" ht="12.75">
      <c r="B159" s="117"/>
      <c r="C159" s="118"/>
      <c r="D159" s="118"/>
      <c r="E159" s="119"/>
      <c r="F159" s="118"/>
      <c r="H159" s="120"/>
    </row>
    <row r="160" spans="1:13" ht="12.75">
      <c r="B160" s="117"/>
      <c r="C160" s="118"/>
      <c r="D160" s="118"/>
      <c r="E160" s="119"/>
      <c r="F160" s="118"/>
      <c r="H160" s="120"/>
    </row>
    <row r="161" spans="2:8" ht="12.75">
      <c r="B161" s="117"/>
      <c r="C161" s="118"/>
      <c r="D161" s="118"/>
      <c r="E161" s="119"/>
      <c r="F161" s="118"/>
      <c r="H161" s="120"/>
    </row>
    <row r="162" spans="2:8" ht="12.75">
      <c r="B162" s="117"/>
      <c r="C162" s="118"/>
      <c r="D162" s="118"/>
      <c r="E162" s="119"/>
      <c r="F162" s="118"/>
      <c r="H162" s="120"/>
    </row>
    <row r="163" spans="2:8" ht="12.75">
      <c r="B163" s="117"/>
      <c r="C163" s="118"/>
      <c r="D163" s="118"/>
      <c r="E163" s="119"/>
      <c r="F163" s="118"/>
      <c r="H163" s="120"/>
    </row>
    <row r="164" spans="2:8" ht="12.75">
      <c r="B164" s="117"/>
      <c r="C164" s="118"/>
      <c r="D164" s="118"/>
      <c r="E164" s="119"/>
      <c r="F164" s="118"/>
      <c r="H164" s="120"/>
    </row>
    <row r="165" spans="2:8" ht="12.75">
      <c r="B165" s="117"/>
      <c r="C165" s="118"/>
      <c r="D165" s="118"/>
      <c r="E165" s="119"/>
      <c r="F165" s="118"/>
      <c r="H165" s="120"/>
    </row>
    <row r="166" spans="2:8" ht="12.75">
      <c r="B166" s="117"/>
      <c r="C166" s="118"/>
      <c r="D166" s="118"/>
      <c r="E166" s="119"/>
      <c r="F166" s="118"/>
      <c r="H166" s="120"/>
    </row>
    <row r="167" spans="2:8" ht="12.75">
      <c r="B167" s="117"/>
      <c r="C167" s="118"/>
      <c r="D167" s="118"/>
      <c r="E167" s="119"/>
      <c r="F167" s="118"/>
      <c r="H167" s="120"/>
    </row>
    <row r="168" spans="2:8" ht="12.75">
      <c r="B168" s="117"/>
      <c r="C168" s="118"/>
      <c r="D168" s="118"/>
      <c r="E168" s="119"/>
      <c r="F168" s="118"/>
      <c r="H168" s="120"/>
    </row>
    <row r="169" spans="2:8" ht="12.75">
      <c r="B169" s="117"/>
      <c r="C169" s="118"/>
      <c r="D169" s="118"/>
      <c r="E169" s="119"/>
      <c r="F169" s="118"/>
      <c r="H169" s="120"/>
    </row>
    <row r="170" spans="2:8" ht="12.75">
      <c r="B170" s="117"/>
      <c r="C170" s="118"/>
      <c r="D170" s="118"/>
      <c r="E170" s="119"/>
      <c r="F170" s="118"/>
      <c r="H170" s="120"/>
    </row>
    <row r="171" spans="2:8">
      <c r="B171" s="118"/>
      <c r="C171" s="118"/>
      <c r="D171" s="118"/>
      <c r="E171" s="118"/>
      <c r="F171" s="118"/>
      <c r="H171" s="118"/>
    </row>
    <row r="172" spans="2:8">
      <c r="B172" s="118"/>
      <c r="C172" s="118"/>
      <c r="D172" s="118"/>
      <c r="E172" s="118"/>
      <c r="F172" s="118"/>
    </row>
    <row r="173" spans="2:8">
      <c r="C173" s="118"/>
      <c r="D173" s="118"/>
    </row>
    <row r="174" spans="2:8">
      <c r="C174" s="118"/>
      <c r="D174" s="118"/>
    </row>
    <row r="175" spans="2:8">
      <c r="C175" s="118"/>
      <c r="D175" s="118"/>
    </row>
    <row r="176" spans="2:8">
      <c r="C176" s="118"/>
      <c r="D176" s="118"/>
    </row>
    <row r="177" spans="3:4">
      <c r="C177" s="118"/>
      <c r="D177" s="118"/>
    </row>
    <row r="178" spans="3:4">
      <c r="C178" s="118"/>
      <c r="D178" s="118"/>
    </row>
    <row r="179" spans="3:4">
      <c r="C179" s="118"/>
      <c r="D179" s="118"/>
    </row>
    <row r="180" spans="3:4">
      <c r="C180" s="118"/>
      <c r="D180" s="118"/>
    </row>
    <row r="181" spans="3:4">
      <c r="C181" s="118"/>
      <c r="D181" s="118"/>
    </row>
    <row r="182" spans="3:4">
      <c r="C182" s="118"/>
      <c r="D182" s="118"/>
    </row>
    <row r="183" spans="3:4">
      <c r="C183" s="118"/>
      <c r="D183" s="118"/>
    </row>
    <row r="184" spans="3:4">
      <c r="C184" s="118"/>
      <c r="D184" s="118"/>
    </row>
    <row r="185" spans="3:4">
      <c r="C185" s="118"/>
      <c r="D185" s="118"/>
    </row>
    <row r="186" spans="3:4">
      <c r="C186" s="118"/>
      <c r="D186" s="118"/>
    </row>
    <row r="187" spans="3:4">
      <c r="C187" s="118"/>
      <c r="D187" s="118"/>
    </row>
    <row r="188" spans="3:4">
      <c r="C188" s="118"/>
      <c r="D188" s="118"/>
    </row>
    <row r="189" spans="3:4">
      <c r="C189" s="118"/>
      <c r="D189" s="118"/>
    </row>
    <row r="190" spans="3:4">
      <c r="C190" s="118"/>
      <c r="D190" s="118"/>
    </row>
  </sheetData>
  <dataValidations count="1">
    <dataValidation type="textLength" allowBlank="1" showInputMessage="1" showErrorMessage="1" error="Escriba un texto " promptTitle="Cualquier contenido" sqref="D11:D21 C3:D10 C22:D22 A157 IX152:IX156 ST152:ST156 ACP152:ACP156 AML152:AML156 AWH152:AWH156 BGD152:BGD156 BPZ152:BPZ156 BZV152:BZV156 CJR152:CJR156 CTN152:CTN156 DDJ152:DDJ156 DNF152:DNF156 DXB152:DXB156 EGX152:EGX156 EQT152:EQT156 FAP152:FAP156 FKL152:FKL156 FUH152:FUH156 GED152:GED156 GNZ152:GNZ156 GXV152:GXV156 HHR152:HHR156 HRN152:HRN156 IBJ152:IBJ156 ILF152:ILF156 IVB152:IVB156 JEX152:JEX156 JOT152:JOT156 JYP152:JYP156 KIL152:KIL156 KSH152:KSH156 LCD152:LCD156 LLZ152:LLZ156 LVV152:LVV156 MFR152:MFR156 MPN152:MPN156 MZJ152:MZJ156 NJF152:NJF156 NTB152:NTB156 OCX152:OCX156 OMT152:OMT156 OWP152:OWP156 PGL152:PGL156 PQH152:PQH156 QAD152:QAD156 QJZ152:QJZ156 QTV152:QTV156 RDR152:RDR156 RNN152:RNN156 RXJ152:RXJ156 SHF152:SHF156 SRB152:SRB156 TAX152:TAX156 TKT152:TKT156 TUP152:TUP156 UEL152:UEL156 UOH152:UOH156 UYD152:UYD156 VHZ152:VHZ156 VRV152:VRV156 WBR152:WBR156 WLN152:WLN156 WVJ152:WVJ156 B3:B170 E3:G22">
      <formula1>0</formula1>
      <formula2>3500</formula2>
    </dataValidation>
  </dataValidations>
  <pageMargins left="0.75" right="0.75" top="1" bottom="1" header="0.5" footer="0.5"/>
  <pageSetup paperSize="11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</vt:lpstr>
      <vt:lpstr>Informe</vt:lpstr>
      <vt:lpstr>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DV5-1254</dc:creator>
  <cp:lastModifiedBy>DV5-1254</cp:lastModifiedBy>
  <cp:lastPrinted>2013-10-01T15:05:12Z</cp:lastPrinted>
  <dcterms:created xsi:type="dcterms:W3CDTF">2013-06-18T19:44:37Z</dcterms:created>
  <dcterms:modified xsi:type="dcterms:W3CDTF">2013-10-01T18:40:33Z</dcterms:modified>
</cp:coreProperties>
</file>