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55" tabRatio="775"/>
  </bookViews>
  <sheets>
    <sheet name="J.Informacion" sheetId="3" r:id="rId1"/>
    <sheet name="J.Educacion" sheetId="5" r:id="rId2"/>
    <sheet name="A.Comunicacion-Masiva" sheetId="6" r:id="rId3"/>
    <sheet name="Piezas-Com" sheetId="7" r:id="rId4"/>
    <sheet name="Contactar-Personas" sheetId="9" r:id="rId5"/>
    <sheet name="Reporte-Alertas" sheetId="11" r:id="rId6"/>
    <sheet name="Puntajes-Totales" sheetId="13" r:id="rId7"/>
  </sheets>
  <definedNames>
    <definedName name="_xlnm._FilterDatabase" localSheetId="2" hidden="1">'A.Comunicacion-Masiva'!$A$5:$S$101</definedName>
    <definedName name="_xlnm._FilterDatabase" localSheetId="4" hidden="1">'Contactar-Personas'!$A$5:$H$5</definedName>
    <definedName name="_xlnm._FilterDatabase" localSheetId="1" hidden="1">J.Educacion!$A$5:$U$101</definedName>
    <definedName name="_xlnm._FilterDatabase" localSheetId="0" hidden="1">J.Informacion!$A$5:$V$5</definedName>
    <definedName name="_xlnm._FilterDatabase" localSheetId="3" hidden="1">'Piezas-Com'!$A$5:$U$5</definedName>
    <definedName name="_xlnm.Print_Area" localSheetId="2">'A.Comunicacion-Masiva'!$A$1:$S$101</definedName>
    <definedName name="_xlnm.Print_Area" localSheetId="4">'Contactar-Personas'!$A$1:$H$101</definedName>
    <definedName name="_xlnm.Print_Area" localSheetId="1">J.Educacion!$A$1:$U$101</definedName>
    <definedName name="_xlnm.Print_Area" localSheetId="0">J.Informacion!$A$1:$V$106</definedName>
    <definedName name="_xlnm.Print_Area" localSheetId="3">'Piezas-Com'!$A$1:$S$101</definedName>
    <definedName name="_xlnm.Print_Area" localSheetId="5">'Reporte-Alertas'!$A$1:$K$101</definedName>
  </definedNames>
  <calcPr calcId="145621"/>
</workbook>
</file>

<file path=xl/calcChain.xml><?xml version="1.0" encoding="utf-8"?>
<calcChain xmlns="http://schemas.openxmlformats.org/spreadsheetml/2006/main">
  <c r="G14" i="3" l="1"/>
  <c r="G8" i="3"/>
  <c r="G7" i="3"/>
  <c r="J7" i="11" l="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M58" i="3"/>
  <c r="N58" i="3" s="1"/>
  <c r="M59" i="3"/>
  <c r="N59" i="3" s="1"/>
  <c r="M60" i="3"/>
  <c r="N60" i="3" s="1"/>
  <c r="M61" i="3"/>
  <c r="N61" i="3" s="1"/>
  <c r="M62" i="3"/>
  <c r="N62" i="3" s="1"/>
  <c r="M63" i="3"/>
  <c r="N63" i="3" s="1"/>
  <c r="M64" i="3"/>
  <c r="N64" i="3" s="1"/>
  <c r="M65" i="3"/>
  <c r="N65" i="3" s="1"/>
  <c r="M66" i="3"/>
  <c r="N66" i="3" s="1"/>
  <c r="M67" i="3"/>
  <c r="N67" i="3" s="1"/>
  <c r="M68" i="3"/>
  <c r="N68" i="3" s="1"/>
  <c r="M69" i="3"/>
  <c r="N69" i="3" s="1"/>
  <c r="M70" i="3"/>
  <c r="N70" i="3" s="1"/>
  <c r="M71" i="3"/>
  <c r="N71" i="3" s="1"/>
  <c r="M72" i="3"/>
  <c r="N72" i="3" s="1"/>
  <c r="M73" i="3"/>
  <c r="N73" i="3" s="1"/>
  <c r="M74" i="3"/>
  <c r="N74" i="3" s="1"/>
  <c r="M75" i="3"/>
  <c r="N75" i="3" s="1"/>
  <c r="M76" i="3"/>
  <c r="N76" i="3" s="1"/>
  <c r="M77" i="3"/>
  <c r="N77" i="3" s="1"/>
  <c r="M78" i="3"/>
  <c r="N78" i="3" s="1"/>
  <c r="M79" i="3"/>
  <c r="N79" i="3" s="1"/>
  <c r="M80" i="3"/>
  <c r="N80" i="3" s="1"/>
  <c r="M81" i="3"/>
  <c r="N81" i="3" s="1"/>
  <c r="M82" i="3"/>
  <c r="N82" i="3" s="1"/>
  <c r="M83" i="3"/>
  <c r="N83" i="3" s="1"/>
  <c r="M84" i="3"/>
  <c r="N84" i="3" s="1"/>
  <c r="M85" i="3"/>
  <c r="N85" i="3" s="1"/>
  <c r="M86" i="3"/>
  <c r="N86" i="3" s="1"/>
  <c r="M87" i="3"/>
  <c r="N87" i="3" s="1"/>
  <c r="M88" i="3"/>
  <c r="N88" i="3" s="1"/>
  <c r="M89" i="3"/>
  <c r="N89" i="3" s="1"/>
  <c r="M90" i="3"/>
  <c r="N90" i="3" s="1"/>
  <c r="M91" i="3"/>
  <c r="N91" i="3" s="1"/>
  <c r="M92" i="3"/>
  <c r="N92" i="3" s="1"/>
  <c r="M93" i="3"/>
  <c r="N93" i="3" s="1"/>
  <c r="M94" i="3"/>
  <c r="N94" i="3" s="1"/>
  <c r="M95" i="3"/>
  <c r="N95" i="3" s="1"/>
  <c r="M96" i="3"/>
  <c r="N96" i="3" s="1"/>
  <c r="M97" i="3"/>
  <c r="N97" i="3" s="1"/>
  <c r="M98" i="3"/>
  <c r="N98" i="3" s="1"/>
  <c r="M99" i="3"/>
  <c r="N99" i="3" s="1"/>
  <c r="M100" i="3"/>
  <c r="N100" i="3" s="1"/>
  <c r="M101" i="3"/>
  <c r="N101" i="3" s="1"/>
  <c r="M102" i="3"/>
  <c r="N102" i="3" s="1"/>
  <c r="M103" i="3"/>
  <c r="N103" i="3" s="1"/>
  <c r="M104" i="3"/>
  <c r="N104" i="3" s="1"/>
  <c r="M105" i="3"/>
  <c r="N105" i="3" s="1"/>
  <c r="M7" i="3"/>
  <c r="N7" i="3" s="1"/>
  <c r="M6" i="3"/>
  <c r="N6" i="3" s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F7" i="11"/>
  <c r="F8" i="11"/>
  <c r="H8" i="11" s="1"/>
  <c r="K8" i="11" s="1"/>
  <c r="L8" i="13" s="1"/>
  <c r="F9" i="11"/>
  <c r="H9" i="11" s="1"/>
  <c r="K9" i="11" s="1"/>
  <c r="L9" i="13" s="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H7" i="11"/>
  <c r="K7" i="11" s="1"/>
  <c r="L7" i="13" s="1"/>
  <c r="H11" i="11"/>
  <c r="K11" i="11" s="1"/>
  <c r="L11" i="13" s="1"/>
  <c r="H12" i="11"/>
  <c r="K12" i="11" s="1"/>
  <c r="L12" i="13" s="1"/>
  <c r="H13" i="11"/>
  <c r="K13" i="11" s="1"/>
  <c r="L13" i="13" s="1"/>
  <c r="H14" i="11"/>
  <c r="K14" i="11" s="1"/>
  <c r="L14" i="13" s="1"/>
  <c r="H15" i="11"/>
  <c r="K15" i="11" s="1"/>
  <c r="L15" i="13" s="1"/>
  <c r="H16" i="11"/>
  <c r="K16" i="11" s="1"/>
  <c r="L16" i="13" s="1"/>
  <c r="H17" i="11"/>
  <c r="K17" i="11" s="1"/>
  <c r="L17" i="13" s="1"/>
  <c r="H18" i="11"/>
  <c r="K18" i="11" s="1"/>
  <c r="L18" i="13" s="1"/>
  <c r="H19" i="11"/>
  <c r="K19" i="11" s="1"/>
  <c r="L19" i="13" s="1"/>
  <c r="H20" i="11"/>
  <c r="K20" i="11" s="1"/>
  <c r="L20" i="13" s="1"/>
  <c r="H21" i="11"/>
  <c r="K21" i="11" s="1"/>
  <c r="L21" i="13" s="1"/>
  <c r="H22" i="11"/>
  <c r="K22" i="11" s="1"/>
  <c r="L22" i="13" s="1"/>
  <c r="H23" i="11"/>
  <c r="K23" i="11" s="1"/>
  <c r="L23" i="13" s="1"/>
  <c r="H24" i="11"/>
  <c r="K24" i="11" s="1"/>
  <c r="L24" i="13" s="1"/>
  <c r="H25" i="11"/>
  <c r="K25" i="11" s="1"/>
  <c r="L25" i="13" s="1"/>
  <c r="H26" i="11"/>
  <c r="K26" i="11" s="1"/>
  <c r="L26" i="13" s="1"/>
  <c r="H27" i="11"/>
  <c r="K27" i="11" s="1"/>
  <c r="L27" i="13" s="1"/>
  <c r="H28" i="11"/>
  <c r="K28" i="11" s="1"/>
  <c r="L28" i="13" s="1"/>
  <c r="H29" i="11"/>
  <c r="K29" i="11" s="1"/>
  <c r="L29" i="13" s="1"/>
  <c r="H30" i="11"/>
  <c r="K30" i="11" s="1"/>
  <c r="L30" i="13" s="1"/>
  <c r="H31" i="11"/>
  <c r="K31" i="11" s="1"/>
  <c r="L31" i="13" s="1"/>
  <c r="H32" i="11"/>
  <c r="K32" i="11" s="1"/>
  <c r="L32" i="13" s="1"/>
  <c r="H33" i="11"/>
  <c r="K33" i="11" s="1"/>
  <c r="L33" i="13" s="1"/>
  <c r="H34" i="11"/>
  <c r="K34" i="11" s="1"/>
  <c r="L34" i="13" s="1"/>
  <c r="H35" i="11"/>
  <c r="K35" i="11" s="1"/>
  <c r="L35" i="13" s="1"/>
  <c r="H36" i="11"/>
  <c r="K36" i="11" s="1"/>
  <c r="L36" i="13" s="1"/>
  <c r="H37" i="11"/>
  <c r="K37" i="11" s="1"/>
  <c r="L37" i="13" s="1"/>
  <c r="H38" i="11"/>
  <c r="K38" i="11" s="1"/>
  <c r="L38" i="13" s="1"/>
  <c r="H39" i="11"/>
  <c r="K39" i="11" s="1"/>
  <c r="L39" i="13" s="1"/>
  <c r="H40" i="11"/>
  <c r="K40" i="11" s="1"/>
  <c r="L40" i="13" s="1"/>
  <c r="H41" i="11"/>
  <c r="K41" i="11" s="1"/>
  <c r="L41" i="13" s="1"/>
  <c r="H42" i="11"/>
  <c r="K42" i="11" s="1"/>
  <c r="L42" i="13" s="1"/>
  <c r="H43" i="11"/>
  <c r="K43" i="11" s="1"/>
  <c r="L43" i="13" s="1"/>
  <c r="H44" i="11"/>
  <c r="K44" i="11" s="1"/>
  <c r="L44" i="13" s="1"/>
  <c r="H45" i="11"/>
  <c r="K45" i="11" s="1"/>
  <c r="L45" i="13" s="1"/>
  <c r="H46" i="11"/>
  <c r="K46" i="11" s="1"/>
  <c r="L46" i="13" s="1"/>
  <c r="H47" i="11"/>
  <c r="K47" i="11" s="1"/>
  <c r="L47" i="13" s="1"/>
  <c r="H48" i="11"/>
  <c r="K48" i="11" s="1"/>
  <c r="L48" i="13" s="1"/>
  <c r="H49" i="11"/>
  <c r="K49" i="11" s="1"/>
  <c r="L49" i="13" s="1"/>
  <c r="H50" i="11"/>
  <c r="K50" i="11" s="1"/>
  <c r="L50" i="13" s="1"/>
  <c r="H51" i="11"/>
  <c r="K51" i="11" s="1"/>
  <c r="L51" i="13" s="1"/>
  <c r="H52" i="11"/>
  <c r="K52" i="11" s="1"/>
  <c r="L52" i="13" s="1"/>
  <c r="H53" i="11"/>
  <c r="K53" i="11" s="1"/>
  <c r="L53" i="13" s="1"/>
  <c r="H54" i="11"/>
  <c r="K54" i="11" s="1"/>
  <c r="L54" i="13" s="1"/>
  <c r="H55" i="11"/>
  <c r="K55" i="11" s="1"/>
  <c r="L55" i="13" s="1"/>
  <c r="H56" i="11"/>
  <c r="K56" i="11" s="1"/>
  <c r="L56" i="13" s="1"/>
  <c r="H57" i="11"/>
  <c r="K57" i="11" s="1"/>
  <c r="L57" i="13" s="1"/>
  <c r="H58" i="11"/>
  <c r="K58" i="11" s="1"/>
  <c r="L58" i="13" s="1"/>
  <c r="H59" i="11"/>
  <c r="K59" i="11" s="1"/>
  <c r="L59" i="13" s="1"/>
  <c r="H60" i="11"/>
  <c r="K60" i="11" s="1"/>
  <c r="L60" i="13" s="1"/>
  <c r="H61" i="11"/>
  <c r="K61" i="11" s="1"/>
  <c r="L61" i="13" s="1"/>
  <c r="H62" i="11"/>
  <c r="K62" i="11" s="1"/>
  <c r="L62" i="13" s="1"/>
  <c r="H63" i="11"/>
  <c r="K63" i="11" s="1"/>
  <c r="L63" i="13" s="1"/>
  <c r="H64" i="11"/>
  <c r="K64" i="11" s="1"/>
  <c r="L64" i="13" s="1"/>
  <c r="H65" i="11"/>
  <c r="K65" i="11" s="1"/>
  <c r="L65" i="13" s="1"/>
  <c r="H66" i="11"/>
  <c r="K66" i="11" s="1"/>
  <c r="L66" i="13" s="1"/>
  <c r="H67" i="11"/>
  <c r="K67" i="11" s="1"/>
  <c r="L67" i="13" s="1"/>
  <c r="H68" i="11"/>
  <c r="K68" i="11" s="1"/>
  <c r="L68" i="13" s="1"/>
  <c r="H69" i="11"/>
  <c r="K69" i="11" s="1"/>
  <c r="L69" i="13" s="1"/>
  <c r="H70" i="11"/>
  <c r="K70" i="11" s="1"/>
  <c r="L70" i="13" s="1"/>
  <c r="H71" i="11"/>
  <c r="K71" i="11" s="1"/>
  <c r="L71" i="13" s="1"/>
  <c r="H72" i="11"/>
  <c r="K72" i="11" s="1"/>
  <c r="L72" i="13" s="1"/>
  <c r="H73" i="11"/>
  <c r="K73" i="11" s="1"/>
  <c r="L73" i="13" s="1"/>
  <c r="H74" i="11"/>
  <c r="K74" i="11" s="1"/>
  <c r="L74" i="13" s="1"/>
  <c r="H75" i="11"/>
  <c r="K75" i="11" s="1"/>
  <c r="L75" i="13" s="1"/>
  <c r="H76" i="11"/>
  <c r="K76" i="11" s="1"/>
  <c r="L76" i="13" s="1"/>
  <c r="H77" i="11"/>
  <c r="K77" i="11" s="1"/>
  <c r="L77" i="13" s="1"/>
  <c r="H78" i="11"/>
  <c r="K78" i="11" s="1"/>
  <c r="L78" i="13" s="1"/>
  <c r="H79" i="11"/>
  <c r="K79" i="11" s="1"/>
  <c r="L79" i="13" s="1"/>
  <c r="H80" i="11"/>
  <c r="K80" i="11" s="1"/>
  <c r="L80" i="13" s="1"/>
  <c r="H81" i="11"/>
  <c r="K81" i="11" s="1"/>
  <c r="L81" i="13" s="1"/>
  <c r="H82" i="11"/>
  <c r="K82" i="11" s="1"/>
  <c r="L82" i="13" s="1"/>
  <c r="H83" i="11"/>
  <c r="K83" i="11" s="1"/>
  <c r="L83" i="13" s="1"/>
  <c r="H84" i="11"/>
  <c r="K84" i="11" s="1"/>
  <c r="L84" i="13" s="1"/>
  <c r="H85" i="11"/>
  <c r="K85" i="11" s="1"/>
  <c r="L85" i="13" s="1"/>
  <c r="H86" i="11"/>
  <c r="K86" i="11" s="1"/>
  <c r="L86" i="13" s="1"/>
  <c r="H87" i="11"/>
  <c r="K87" i="11" s="1"/>
  <c r="L87" i="13" s="1"/>
  <c r="H88" i="11"/>
  <c r="K88" i="11" s="1"/>
  <c r="L88" i="13" s="1"/>
  <c r="H89" i="11"/>
  <c r="K89" i="11" s="1"/>
  <c r="L89" i="13" s="1"/>
  <c r="H90" i="11"/>
  <c r="K90" i="11" s="1"/>
  <c r="L90" i="13" s="1"/>
  <c r="H91" i="11"/>
  <c r="K91" i="11" s="1"/>
  <c r="L91" i="13" s="1"/>
  <c r="H92" i="11"/>
  <c r="K92" i="11" s="1"/>
  <c r="L92" i="13" s="1"/>
  <c r="H93" i="11"/>
  <c r="K93" i="11" s="1"/>
  <c r="L93" i="13" s="1"/>
  <c r="H94" i="11"/>
  <c r="K94" i="11" s="1"/>
  <c r="L94" i="13" s="1"/>
  <c r="H95" i="11"/>
  <c r="K95" i="11" s="1"/>
  <c r="L95" i="13" s="1"/>
  <c r="H96" i="11"/>
  <c r="K96" i="11" s="1"/>
  <c r="L96" i="13" s="1"/>
  <c r="H97" i="11"/>
  <c r="K97" i="11" s="1"/>
  <c r="L97" i="13" s="1"/>
  <c r="H98" i="11"/>
  <c r="K98" i="11" s="1"/>
  <c r="L98" i="13" s="1"/>
  <c r="H99" i="11"/>
  <c r="K99" i="11" s="1"/>
  <c r="L99" i="13" s="1"/>
  <c r="H100" i="11"/>
  <c r="K100" i="11" s="1"/>
  <c r="L100" i="13" s="1"/>
  <c r="I101" i="11"/>
  <c r="G335" i="11"/>
  <c r="G334" i="11"/>
  <c r="G333" i="11"/>
  <c r="D333" i="13"/>
  <c r="D332" i="13"/>
  <c r="D331" i="13"/>
  <c r="D330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M106" i="3" l="1"/>
  <c r="H10" i="11"/>
  <c r="K10" i="11" s="1"/>
  <c r="L10" i="13" s="1"/>
  <c r="G332" i="11"/>
  <c r="G331" i="11"/>
  <c r="G330" i="11"/>
  <c r="G6" i="11" s="1"/>
  <c r="G101" i="11" s="1"/>
  <c r="D330" i="11"/>
  <c r="J330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6" i="5"/>
  <c r="D6" i="1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T6" i="5"/>
  <c r="G6" i="13" s="1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6" i="9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L100" i="6" l="1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F100" i="6"/>
  <c r="S100" i="6" s="1"/>
  <c r="I100" i="13" s="1"/>
  <c r="F99" i="6"/>
  <c r="S99" i="6" s="1"/>
  <c r="I99" i="13" s="1"/>
  <c r="F98" i="6"/>
  <c r="S98" i="6" s="1"/>
  <c r="I98" i="13" s="1"/>
  <c r="F97" i="6"/>
  <c r="S97" i="6" s="1"/>
  <c r="I97" i="13" s="1"/>
  <c r="F96" i="6"/>
  <c r="S96" i="6" s="1"/>
  <c r="I96" i="13" s="1"/>
  <c r="F95" i="6"/>
  <c r="S95" i="6" s="1"/>
  <c r="I95" i="13" s="1"/>
  <c r="F94" i="6"/>
  <c r="S94" i="6" s="1"/>
  <c r="I94" i="13" s="1"/>
  <c r="F93" i="6"/>
  <c r="S93" i="6" s="1"/>
  <c r="I93" i="13" s="1"/>
  <c r="F92" i="6"/>
  <c r="S92" i="6" s="1"/>
  <c r="I92" i="13" s="1"/>
  <c r="F91" i="6"/>
  <c r="S91" i="6" s="1"/>
  <c r="I91" i="13" s="1"/>
  <c r="F90" i="6"/>
  <c r="S90" i="6" s="1"/>
  <c r="I90" i="13" s="1"/>
  <c r="F89" i="6"/>
  <c r="S89" i="6" s="1"/>
  <c r="I89" i="13" s="1"/>
  <c r="F88" i="6"/>
  <c r="S88" i="6" s="1"/>
  <c r="I88" i="13" s="1"/>
  <c r="F87" i="6"/>
  <c r="S87" i="6" s="1"/>
  <c r="I87" i="13" s="1"/>
  <c r="F86" i="6"/>
  <c r="S86" i="6" s="1"/>
  <c r="I86" i="13" s="1"/>
  <c r="F85" i="6"/>
  <c r="S85" i="6" s="1"/>
  <c r="I85" i="13" s="1"/>
  <c r="F84" i="6"/>
  <c r="S84" i="6" s="1"/>
  <c r="I84" i="13" s="1"/>
  <c r="F83" i="6"/>
  <c r="S83" i="6" s="1"/>
  <c r="I83" i="13" s="1"/>
  <c r="F82" i="6"/>
  <c r="S82" i="6" s="1"/>
  <c r="I82" i="13" s="1"/>
  <c r="F81" i="6"/>
  <c r="S81" i="6" s="1"/>
  <c r="I81" i="13" s="1"/>
  <c r="F80" i="6"/>
  <c r="S80" i="6" s="1"/>
  <c r="I80" i="13" s="1"/>
  <c r="F79" i="6"/>
  <c r="S79" i="6" s="1"/>
  <c r="I79" i="13" s="1"/>
  <c r="F78" i="6"/>
  <c r="S78" i="6" s="1"/>
  <c r="I78" i="13" s="1"/>
  <c r="F77" i="6"/>
  <c r="S77" i="6" s="1"/>
  <c r="I77" i="13" s="1"/>
  <c r="F76" i="6"/>
  <c r="S76" i="6" s="1"/>
  <c r="I76" i="13" s="1"/>
  <c r="F75" i="6"/>
  <c r="S75" i="6" s="1"/>
  <c r="I75" i="13" s="1"/>
  <c r="F74" i="6"/>
  <c r="S74" i="6" s="1"/>
  <c r="I74" i="13" s="1"/>
  <c r="F73" i="6"/>
  <c r="S73" i="6" s="1"/>
  <c r="I73" i="13" s="1"/>
  <c r="F72" i="6"/>
  <c r="S72" i="6" s="1"/>
  <c r="I72" i="13" s="1"/>
  <c r="F71" i="6"/>
  <c r="S71" i="6" s="1"/>
  <c r="I71" i="13" s="1"/>
  <c r="F70" i="6"/>
  <c r="S70" i="6" s="1"/>
  <c r="I70" i="13" s="1"/>
  <c r="F69" i="6"/>
  <c r="S69" i="6" s="1"/>
  <c r="I69" i="13" s="1"/>
  <c r="F68" i="6"/>
  <c r="S68" i="6" s="1"/>
  <c r="I68" i="13" s="1"/>
  <c r="F67" i="6"/>
  <c r="S67" i="6" s="1"/>
  <c r="I67" i="13" s="1"/>
  <c r="F66" i="6"/>
  <c r="S66" i="6" s="1"/>
  <c r="I66" i="13" s="1"/>
  <c r="F65" i="6"/>
  <c r="S65" i="6" s="1"/>
  <c r="I65" i="13" s="1"/>
  <c r="F64" i="6"/>
  <c r="S64" i="6" s="1"/>
  <c r="I64" i="13" s="1"/>
  <c r="F63" i="6"/>
  <c r="S63" i="6" s="1"/>
  <c r="I63" i="13" s="1"/>
  <c r="F62" i="6"/>
  <c r="S62" i="6" s="1"/>
  <c r="I62" i="13" s="1"/>
  <c r="F61" i="6"/>
  <c r="S61" i="6" s="1"/>
  <c r="I61" i="13" s="1"/>
  <c r="F60" i="6"/>
  <c r="S60" i="6" s="1"/>
  <c r="I60" i="13" s="1"/>
  <c r="F59" i="6"/>
  <c r="S59" i="6" s="1"/>
  <c r="I59" i="13" s="1"/>
  <c r="F58" i="6"/>
  <c r="S58" i="6" s="1"/>
  <c r="I58" i="13" s="1"/>
  <c r="F57" i="6"/>
  <c r="S57" i="6" s="1"/>
  <c r="I57" i="13" s="1"/>
  <c r="F56" i="6"/>
  <c r="S56" i="6" s="1"/>
  <c r="I56" i="13" s="1"/>
  <c r="F55" i="6"/>
  <c r="S55" i="6" s="1"/>
  <c r="I55" i="13" s="1"/>
  <c r="F54" i="6"/>
  <c r="S54" i="6" s="1"/>
  <c r="I54" i="13" s="1"/>
  <c r="F53" i="6"/>
  <c r="S53" i="6" s="1"/>
  <c r="I53" i="13" s="1"/>
  <c r="F52" i="6"/>
  <c r="S52" i="6" s="1"/>
  <c r="I52" i="13" s="1"/>
  <c r="F51" i="6"/>
  <c r="S51" i="6" s="1"/>
  <c r="I51" i="13" s="1"/>
  <c r="F50" i="6"/>
  <c r="S50" i="6" s="1"/>
  <c r="I50" i="13" s="1"/>
  <c r="F49" i="6"/>
  <c r="S49" i="6" s="1"/>
  <c r="I49" i="13" s="1"/>
  <c r="F48" i="6"/>
  <c r="S48" i="6" s="1"/>
  <c r="I48" i="13" s="1"/>
  <c r="F47" i="6"/>
  <c r="S47" i="6" s="1"/>
  <c r="I47" i="13" s="1"/>
  <c r="F46" i="6"/>
  <c r="S46" i="6" s="1"/>
  <c r="I46" i="13" s="1"/>
  <c r="F45" i="6"/>
  <c r="S45" i="6" s="1"/>
  <c r="I45" i="13" s="1"/>
  <c r="F44" i="6"/>
  <c r="S44" i="6" s="1"/>
  <c r="I44" i="13" s="1"/>
  <c r="F43" i="6"/>
  <c r="S43" i="6" s="1"/>
  <c r="I43" i="13" s="1"/>
  <c r="F42" i="6"/>
  <c r="S42" i="6" s="1"/>
  <c r="I42" i="13" s="1"/>
  <c r="F41" i="6"/>
  <c r="S41" i="6" s="1"/>
  <c r="I41" i="13" s="1"/>
  <c r="F40" i="6"/>
  <c r="S40" i="6" s="1"/>
  <c r="I40" i="13" s="1"/>
  <c r="F39" i="6"/>
  <c r="S39" i="6" s="1"/>
  <c r="I39" i="13" s="1"/>
  <c r="F38" i="6"/>
  <c r="S38" i="6" s="1"/>
  <c r="I38" i="13" s="1"/>
  <c r="F37" i="6"/>
  <c r="S37" i="6" s="1"/>
  <c r="I37" i="13" s="1"/>
  <c r="F36" i="6"/>
  <c r="S36" i="6" s="1"/>
  <c r="I36" i="13" s="1"/>
  <c r="F35" i="6"/>
  <c r="S35" i="6" s="1"/>
  <c r="I35" i="13" s="1"/>
  <c r="F34" i="6"/>
  <c r="S34" i="6" s="1"/>
  <c r="I34" i="13" s="1"/>
  <c r="F33" i="6"/>
  <c r="S33" i="6" s="1"/>
  <c r="I33" i="13" s="1"/>
  <c r="F32" i="6"/>
  <c r="S32" i="6" s="1"/>
  <c r="I32" i="13" s="1"/>
  <c r="F31" i="6"/>
  <c r="S31" i="6" s="1"/>
  <c r="I31" i="13" s="1"/>
  <c r="F30" i="6"/>
  <c r="S30" i="6" s="1"/>
  <c r="I30" i="13" s="1"/>
  <c r="F29" i="6"/>
  <c r="S29" i="6" s="1"/>
  <c r="I29" i="13" s="1"/>
  <c r="F28" i="6"/>
  <c r="S28" i="6" s="1"/>
  <c r="I28" i="13" s="1"/>
  <c r="F27" i="6"/>
  <c r="S27" i="6" s="1"/>
  <c r="I27" i="13" s="1"/>
  <c r="F26" i="6"/>
  <c r="S26" i="6" s="1"/>
  <c r="I26" i="13" s="1"/>
  <c r="F25" i="6"/>
  <c r="S25" i="6" s="1"/>
  <c r="I25" i="13" s="1"/>
  <c r="F24" i="6"/>
  <c r="S24" i="6" s="1"/>
  <c r="I24" i="13" s="1"/>
  <c r="F23" i="6"/>
  <c r="S23" i="6" s="1"/>
  <c r="I23" i="13" s="1"/>
  <c r="F22" i="6"/>
  <c r="S22" i="6" s="1"/>
  <c r="I22" i="13" s="1"/>
  <c r="F21" i="6"/>
  <c r="S21" i="6" s="1"/>
  <c r="I21" i="13" s="1"/>
  <c r="F20" i="6"/>
  <c r="S20" i="6" s="1"/>
  <c r="I20" i="13" s="1"/>
  <c r="F19" i="6"/>
  <c r="S19" i="6" s="1"/>
  <c r="I19" i="13" s="1"/>
  <c r="F18" i="6"/>
  <c r="S18" i="6" s="1"/>
  <c r="I18" i="13" s="1"/>
  <c r="F17" i="6"/>
  <c r="S17" i="6" s="1"/>
  <c r="I17" i="13" s="1"/>
  <c r="F16" i="6"/>
  <c r="S16" i="6" s="1"/>
  <c r="I16" i="13" s="1"/>
  <c r="F15" i="6"/>
  <c r="S15" i="6" s="1"/>
  <c r="I15" i="13" s="1"/>
  <c r="F14" i="6"/>
  <c r="S14" i="6" s="1"/>
  <c r="I14" i="13" s="1"/>
  <c r="F13" i="6"/>
  <c r="S13" i="6" s="1"/>
  <c r="I13" i="13" s="1"/>
  <c r="F12" i="6"/>
  <c r="S12" i="6" s="1"/>
  <c r="I12" i="13" s="1"/>
  <c r="F11" i="6"/>
  <c r="S11" i="6" s="1"/>
  <c r="I11" i="13" s="1"/>
  <c r="F10" i="6"/>
  <c r="F9" i="6"/>
  <c r="S9" i="6" s="1"/>
  <c r="I9" i="13" s="1"/>
  <c r="F8" i="6"/>
  <c r="S8" i="6" s="1"/>
  <c r="I8" i="13" s="1"/>
  <c r="F7" i="6"/>
  <c r="S7" i="6" s="1"/>
  <c r="I7" i="13" s="1"/>
  <c r="F6" i="6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6" i="7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6" i="6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6" i="3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6" i="5"/>
  <c r="H7" i="9"/>
  <c r="H8" i="9"/>
  <c r="H9" i="9"/>
  <c r="H10" i="9"/>
  <c r="H11" i="9"/>
  <c r="I11" i="9" s="1"/>
  <c r="K11" i="13" s="1"/>
  <c r="H12" i="9"/>
  <c r="H13" i="9"/>
  <c r="H14" i="9"/>
  <c r="I14" i="9" s="1"/>
  <c r="K14" i="13" s="1"/>
  <c r="H15" i="9"/>
  <c r="H16" i="9"/>
  <c r="H17" i="9"/>
  <c r="I17" i="9" s="1"/>
  <c r="K17" i="13" s="1"/>
  <c r="H18" i="9"/>
  <c r="H19" i="9"/>
  <c r="H20" i="9"/>
  <c r="I20" i="9" s="1"/>
  <c r="K20" i="13" s="1"/>
  <c r="H21" i="9"/>
  <c r="H22" i="9"/>
  <c r="H23" i="9"/>
  <c r="I23" i="9" s="1"/>
  <c r="K23" i="13" s="1"/>
  <c r="H24" i="9"/>
  <c r="H25" i="9"/>
  <c r="H26" i="9"/>
  <c r="I26" i="9" s="1"/>
  <c r="K26" i="13" s="1"/>
  <c r="H27" i="9"/>
  <c r="H28" i="9"/>
  <c r="H29" i="9"/>
  <c r="I29" i="9" s="1"/>
  <c r="K29" i="13" s="1"/>
  <c r="H30" i="9"/>
  <c r="H31" i="9"/>
  <c r="H32" i="9"/>
  <c r="I32" i="9" s="1"/>
  <c r="K32" i="13" s="1"/>
  <c r="H33" i="9"/>
  <c r="H34" i="9"/>
  <c r="H35" i="9"/>
  <c r="I35" i="9" s="1"/>
  <c r="K35" i="13" s="1"/>
  <c r="H36" i="9"/>
  <c r="H37" i="9"/>
  <c r="H38" i="9"/>
  <c r="I38" i="9" s="1"/>
  <c r="K38" i="13" s="1"/>
  <c r="H39" i="9"/>
  <c r="H40" i="9"/>
  <c r="H41" i="9"/>
  <c r="I41" i="9" s="1"/>
  <c r="K41" i="13" s="1"/>
  <c r="H42" i="9"/>
  <c r="H43" i="9"/>
  <c r="H44" i="9"/>
  <c r="I44" i="9" s="1"/>
  <c r="K44" i="13" s="1"/>
  <c r="H45" i="9"/>
  <c r="H46" i="9"/>
  <c r="H47" i="9"/>
  <c r="I47" i="9" s="1"/>
  <c r="K47" i="13" s="1"/>
  <c r="H48" i="9"/>
  <c r="H49" i="9"/>
  <c r="H50" i="9"/>
  <c r="I50" i="9" s="1"/>
  <c r="K50" i="13" s="1"/>
  <c r="H51" i="9"/>
  <c r="H52" i="9"/>
  <c r="H53" i="9"/>
  <c r="I53" i="9" s="1"/>
  <c r="K53" i="13" s="1"/>
  <c r="H54" i="9"/>
  <c r="H55" i="9"/>
  <c r="H56" i="9"/>
  <c r="I56" i="9" s="1"/>
  <c r="K56" i="13" s="1"/>
  <c r="H57" i="9"/>
  <c r="H58" i="9"/>
  <c r="H59" i="9"/>
  <c r="I59" i="9" s="1"/>
  <c r="K59" i="13" s="1"/>
  <c r="H60" i="9"/>
  <c r="H61" i="9"/>
  <c r="H62" i="9"/>
  <c r="I62" i="9" s="1"/>
  <c r="K62" i="13" s="1"/>
  <c r="H63" i="9"/>
  <c r="H64" i="9"/>
  <c r="H65" i="9"/>
  <c r="I65" i="9" s="1"/>
  <c r="K65" i="13" s="1"/>
  <c r="H66" i="9"/>
  <c r="H67" i="9"/>
  <c r="H68" i="9"/>
  <c r="I68" i="9" s="1"/>
  <c r="K68" i="13" s="1"/>
  <c r="H69" i="9"/>
  <c r="H70" i="9"/>
  <c r="H71" i="9"/>
  <c r="I71" i="9" s="1"/>
  <c r="K71" i="13" s="1"/>
  <c r="H72" i="9"/>
  <c r="H73" i="9"/>
  <c r="H74" i="9"/>
  <c r="I74" i="9" s="1"/>
  <c r="K74" i="13" s="1"/>
  <c r="H75" i="9"/>
  <c r="H76" i="9"/>
  <c r="H77" i="9"/>
  <c r="I77" i="9" s="1"/>
  <c r="K77" i="13" s="1"/>
  <c r="H78" i="9"/>
  <c r="H79" i="9"/>
  <c r="H80" i="9"/>
  <c r="I80" i="9" s="1"/>
  <c r="K80" i="13" s="1"/>
  <c r="H81" i="9"/>
  <c r="H82" i="9"/>
  <c r="H83" i="9"/>
  <c r="I83" i="9" s="1"/>
  <c r="K83" i="13" s="1"/>
  <c r="H84" i="9"/>
  <c r="H85" i="9"/>
  <c r="H86" i="9"/>
  <c r="I86" i="9" s="1"/>
  <c r="K86" i="13" s="1"/>
  <c r="H87" i="9"/>
  <c r="H88" i="9"/>
  <c r="H89" i="9"/>
  <c r="I89" i="9" s="1"/>
  <c r="K89" i="13" s="1"/>
  <c r="H90" i="9"/>
  <c r="H91" i="9"/>
  <c r="H92" i="9"/>
  <c r="I92" i="9" s="1"/>
  <c r="K92" i="13" s="1"/>
  <c r="H93" i="9"/>
  <c r="H94" i="9"/>
  <c r="H95" i="9"/>
  <c r="I95" i="9" s="1"/>
  <c r="K95" i="13" s="1"/>
  <c r="H96" i="9"/>
  <c r="H97" i="9"/>
  <c r="H98" i="9"/>
  <c r="I98" i="9" s="1"/>
  <c r="K98" i="13" s="1"/>
  <c r="H99" i="9"/>
  <c r="H100" i="9"/>
  <c r="H6" i="9"/>
  <c r="I6" i="9" s="1"/>
  <c r="K6" i="13" s="1"/>
  <c r="G7" i="9"/>
  <c r="I7" i="9" s="1"/>
  <c r="K7" i="13" s="1"/>
  <c r="G8" i="9"/>
  <c r="I8" i="9" s="1"/>
  <c r="K8" i="13" s="1"/>
  <c r="G9" i="9"/>
  <c r="G10" i="9"/>
  <c r="I10" i="9" s="1"/>
  <c r="K10" i="13" s="1"/>
  <c r="G11" i="9"/>
  <c r="G12" i="9"/>
  <c r="I12" i="9" s="1"/>
  <c r="K12" i="13" s="1"/>
  <c r="G13" i="9"/>
  <c r="I13" i="9" s="1"/>
  <c r="K13" i="13" s="1"/>
  <c r="G14" i="9"/>
  <c r="G15" i="9"/>
  <c r="I15" i="9" s="1"/>
  <c r="K15" i="13" s="1"/>
  <c r="G16" i="9"/>
  <c r="I16" i="9" s="1"/>
  <c r="K16" i="13" s="1"/>
  <c r="G17" i="9"/>
  <c r="G18" i="9"/>
  <c r="I18" i="9" s="1"/>
  <c r="K18" i="13" s="1"/>
  <c r="G19" i="9"/>
  <c r="I19" i="9" s="1"/>
  <c r="K19" i="13" s="1"/>
  <c r="G20" i="9"/>
  <c r="G21" i="9"/>
  <c r="I21" i="9" s="1"/>
  <c r="K21" i="13" s="1"/>
  <c r="G22" i="9"/>
  <c r="I22" i="9" s="1"/>
  <c r="K22" i="13" s="1"/>
  <c r="G23" i="9"/>
  <c r="G24" i="9"/>
  <c r="I24" i="9" s="1"/>
  <c r="K24" i="13" s="1"/>
  <c r="G25" i="9"/>
  <c r="I25" i="9" s="1"/>
  <c r="K25" i="13" s="1"/>
  <c r="G26" i="9"/>
  <c r="G27" i="9"/>
  <c r="I27" i="9" s="1"/>
  <c r="K27" i="13" s="1"/>
  <c r="G28" i="9"/>
  <c r="I28" i="9" s="1"/>
  <c r="K28" i="13" s="1"/>
  <c r="G29" i="9"/>
  <c r="G30" i="9"/>
  <c r="I30" i="9" s="1"/>
  <c r="K30" i="13" s="1"/>
  <c r="G31" i="9"/>
  <c r="I31" i="9" s="1"/>
  <c r="K31" i="13" s="1"/>
  <c r="G32" i="9"/>
  <c r="G33" i="9"/>
  <c r="I33" i="9" s="1"/>
  <c r="K33" i="13" s="1"/>
  <c r="G34" i="9"/>
  <c r="I34" i="9" s="1"/>
  <c r="K34" i="13" s="1"/>
  <c r="G35" i="9"/>
  <c r="G36" i="9"/>
  <c r="I36" i="9" s="1"/>
  <c r="K36" i="13" s="1"/>
  <c r="G37" i="9"/>
  <c r="I37" i="9" s="1"/>
  <c r="K37" i="13" s="1"/>
  <c r="G38" i="9"/>
  <c r="G39" i="9"/>
  <c r="I39" i="9" s="1"/>
  <c r="K39" i="13" s="1"/>
  <c r="G40" i="9"/>
  <c r="I40" i="9" s="1"/>
  <c r="K40" i="13" s="1"/>
  <c r="G41" i="9"/>
  <c r="G42" i="9"/>
  <c r="I42" i="9" s="1"/>
  <c r="K42" i="13" s="1"/>
  <c r="G43" i="9"/>
  <c r="I43" i="9" s="1"/>
  <c r="K43" i="13" s="1"/>
  <c r="G44" i="9"/>
  <c r="G45" i="9"/>
  <c r="I45" i="9" s="1"/>
  <c r="K45" i="13" s="1"/>
  <c r="G46" i="9"/>
  <c r="I46" i="9" s="1"/>
  <c r="K46" i="13" s="1"/>
  <c r="G47" i="9"/>
  <c r="G48" i="9"/>
  <c r="I48" i="9" s="1"/>
  <c r="K48" i="13" s="1"/>
  <c r="G49" i="9"/>
  <c r="I49" i="9" s="1"/>
  <c r="K49" i="13" s="1"/>
  <c r="G50" i="9"/>
  <c r="G51" i="9"/>
  <c r="I51" i="9" s="1"/>
  <c r="K51" i="13" s="1"/>
  <c r="G52" i="9"/>
  <c r="I52" i="9" s="1"/>
  <c r="K52" i="13" s="1"/>
  <c r="G53" i="9"/>
  <c r="G54" i="9"/>
  <c r="I54" i="9" s="1"/>
  <c r="K54" i="13" s="1"/>
  <c r="G55" i="9"/>
  <c r="I55" i="9" s="1"/>
  <c r="K55" i="13" s="1"/>
  <c r="G56" i="9"/>
  <c r="G57" i="9"/>
  <c r="I57" i="9" s="1"/>
  <c r="K57" i="13" s="1"/>
  <c r="G58" i="9"/>
  <c r="I58" i="9" s="1"/>
  <c r="K58" i="13" s="1"/>
  <c r="G59" i="9"/>
  <c r="G60" i="9"/>
  <c r="I60" i="9" s="1"/>
  <c r="K60" i="13" s="1"/>
  <c r="G61" i="9"/>
  <c r="I61" i="9" s="1"/>
  <c r="K61" i="13" s="1"/>
  <c r="G62" i="9"/>
  <c r="G63" i="9"/>
  <c r="I63" i="9" s="1"/>
  <c r="K63" i="13" s="1"/>
  <c r="G64" i="9"/>
  <c r="I64" i="9" s="1"/>
  <c r="K64" i="13" s="1"/>
  <c r="G65" i="9"/>
  <c r="G66" i="9"/>
  <c r="I66" i="9" s="1"/>
  <c r="K66" i="13" s="1"/>
  <c r="G67" i="9"/>
  <c r="I67" i="9" s="1"/>
  <c r="K67" i="13" s="1"/>
  <c r="G68" i="9"/>
  <c r="G69" i="9"/>
  <c r="I69" i="9" s="1"/>
  <c r="K69" i="13" s="1"/>
  <c r="G70" i="9"/>
  <c r="I70" i="9" s="1"/>
  <c r="K70" i="13" s="1"/>
  <c r="G71" i="9"/>
  <c r="G72" i="9"/>
  <c r="I72" i="9" s="1"/>
  <c r="K72" i="13" s="1"/>
  <c r="G73" i="9"/>
  <c r="I73" i="9" s="1"/>
  <c r="K73" i="13" s="1"/>
  <c r="G74" i="9"/>
  <c r="G75" i="9"/>
  <c r="I75" i="9" s="1"/>
  <c r="K75" i="13" s="1"/>
  <c r="G76" i="9"/>
  <c r="I76" i="9" s="1"/>
  <c r="K76" i="13" s="1"/>
  <c r="G77" i="9"/>
  <c r="G78" i="9"/>
  <c r="I78" i="9" s="1"/>
  <c r="K78" i="13" s="1"/>
  <c r="G79" i="9"/>
  <c r="I79" i="9" s="1"/>
  <c r="K79" i="13" s="1"/>
  <c r="G80" i="9"/>
  <c r="G81" i="9"/>
  <c r="I81" i="9" s="1"/>
  <c r="K81" i="13" s="1"/>
  <c r="G82" i="9"/>
  <c r="I82" i="9" s="1"/>
  <c r="K82" i="13" s="1"/>
  <c r="G83" i="9"/>
  <c r="G84" i="9"/>
  <c r="I84" i="9" s="1"/>
  <c r="K84" i="13" s="1"/>
  <c r="G85" i="9"/>
  <c r="I85" i="9" s="1"/>
  <c r="K85" i="13" s="1"/>
  <c r="G86" i="9"/>
  <c r="G87" i="9"/>
  <c r="I87" i="9" s="1"/>
  <c r="K87" i="13" s="1"/>
  <c r="G88" i="9"/>
  <c r="I88" i="9" s="1"/>
  <c r="K88" i="13" s="1"/>
  <c r="G89" i="9"/>
  <c r="G90" i="9"/>
  <c r="I90" i="9" s="1"/>
  <c r="K90" i="13" s="1"/>
  <c r="G91" i="9"/>
  <c r="I91" i="9" s="1"/>
  <c r="K91" i="13" s="1"/>
  <c r="G92" i="9"/>
  <c r="G93" i="9"/>
  <c r="I93" i="9" s="1"/>
  <c r="K93" i="13" s="1"/>
  <c r="G94" i="9"/>
  <c r="I94" i="9" s="1"/>
  <c r="K94" i="13" s="1"/>
  <c r="G95" i="9"/>
  <c r="G96" i="9"/>
  <c r="I96" i="9" s="1"/>
  <c r="K96" i="13" s="1"/>
  <c r="G97" i="9"/>
  <c r="I97" i="9" s="1"/>
  <c r="K97" i="13" s="1"/>
  <c r="G98" i="9"/>
  <c r="G99" i="9"/>
  <c r="I99" i="9" s="1"/>
  <c r="K99" i="13" s="1"/>
  <c r="G100" i="9"/>
  <c r="I100" i="9" s="1"/>
  <c r="K100" i="13" s="1"/>
  <c r="G6" i="9"/>
  <c r="J7" i="5"/>
  <c r="U7" i="3"/>
  <c r="E7" i="13" s="1"/>
  <c r="U8" i="3"/>
  <c r="E8" i="13" s="1"/>
  <c r="U9" i="3"/>
  <c r="E9" i="13" s="1"/>
  <c r="U10" i="3"/>
  <c r="E10" i="13" s="1"/>
  <c r="U11" i="3"/>
  <c r="E11" i="13" s="1"/>
  <c r="U12" i="3"/>
  <c r="E12" i="13" s="1"/>
  <c r="U13" i="3"/>
  <c r="E13" i="13" s="1"/>
  <c r="U14" i="3"/>
  <c r="E14" i="13" s="1"/>
  <c r="U15" i="3"/>
  <c r="E15" i="13" s="1"/>
  <c r="U16" i="3"/>
  <c r="E16" i="13" s="1"/>
  <c r="U17" i="3"/>
  <c r="E17" i="13" s="1"/>
  <c r="U18" i="3"/>
  <c r="E18" i="13" s="1"/>
  <c r="U19" i="3"/>
  <c r="E19" i="13" s="1"/>
  <c r="U20" i="3"/>
  <c r="E20" i="13" s="1"/>
  <c r="U21" i="3"/>
  <c r="E21" i="13" s="1"/>
  <c r="U22" i="3"/>
  <c r="E22" i="13" s="1"/>
  <c r="U23" i="3"/>
  <c r="E23" i="13" s="1"/>
  <c r="U24" i="3"/>
  <c r="E24" i="13" s="1"/>
  <c r="U25" i="3"/>
  <c r="E25" i="13" s="1"/>
  <c r="U26" i="3"/>
  <c r="E26" i="13" s="1"/>
  <c r="U27" i="3"/>
  <c r="E27" i="13" s="1"/>
  <c r="U28" i="3"/>
  <c r="E28" i="13" s="1"/>
  <c r="U29" i="3"/>
  <c r="E29" i="13" s="1"/>
  <c r="U30" i="3"/>
  <c r="E30" i="13" s="1"/>
  <c r="U31" i="3"/>
  <c r="E31" i="13" s="1"/>
  <c r="U32" i="3"/>
  <c r="E32" i="13" s="1"/>
  <c r="U33" i="3"/>
  <c r="E33" i="13" s="1"/>
  <c r="U34" i="3"/>
  <c r="E34" i="13" s="1"/>
  <c r="U35" i="3"/>
  <c r="E35" i="13" s="1"/>
  <c r="U36" i="3"/>
  <c r="E36" i="13" s="1"/>
  <c r="U37" i="3"/>
  <c r="E37" i="13" s="1"/>
  <c r="U38" i="3"/>
  <c r="E38" i="13" s="1"/>
  <c r="U39" i="3"/>
  <c r="E39" i="13" s="1"/>
  <c r="U40" i="3"/>
  <c r="E40" i="13" s="1"/>
  <c r="U41" i="3"/>
  <c r="E41" i="13" s="1"/>
  <c r="U42" i="3"/>
  <c r="E42" i="13" s="1"/>
  <c r="U43" i="3"/>
  <c r="E43" i="13" s="1"/>
  <c r="U44" i="3"/>
  <c r="E44" i="13" s="1"/>
  <c r="U45" i="3"/>
  <c r="E45" i="13" s="1"/>
  <c r="U46" i="3"/>
  <c r="E46" i="13" s="1"/>
  <c r="U47" i="3"/>
  <c r="E47" i="13" s="1"/>
  <c r="U48" i="3"/>
  <c r="E48" i="13" s="1"/>
  <c r="U49" i="3"/>
  <c r="E49" i="13" s="1"/>
  <c r="U50" i="3"/>
  <c r="E50" i="13" s="1"/>
  <c r="U51" i="3"/>
  <c r="E51" i="13" s="1"/>
  <c r="U52" i="3"/>
  <c r="E52" i="13" s="1"/>
  <c r="U53" i="3"/>
  <c r="E53" i="13" s="1"/>
  <c r="U54" i="3"/>
  <c r="E54" i="13" s="1"/>
  <c r="U55" i="3"/>
  <c r="E55" i="13" s="1"/>
  <c r="U56" i="3"/>
  <c r="E56" i="13" s="1"/>
  <c r="U57" i="3"/>
  <c r="E57" i="13" s="1"/>
  <c r="U58" i="3"/>
  <c r="E58" i="13" s="1"/>
  <c r="U59" i="3"/>
  <c r="E59" i="13" s="1"/>
  <c r="U60" i="3"/>
  <c r="E60" i="13" s="1"/>
  <c r="U61" i="3"/>
  <c r="E61" i="13" s="1"/>
  <c r="U62" i="3"/>
  <c r="E62" i="13" s="1"/>
  <c r="U63" i="3"/>
  <c r="E63" i="13" s="1"/>
  <c r="U64" i="3"/>
  <c r="E64" i="13" s="1"/>
  <c r="U65" i="3"/>
  <c r="E65" i="13" s="1"/>
  <c r="U66" i="3"/>
  <c r="E66" i="13" s="1"/>
  <c r="U67" i="3"/>
  <c r="E67" i="13" s="1"/>
  <c r="U68" i="3"/>
  <c r="E68" i="13" s="1"/>
  <c r="U69" i="3"/>
  <c r="E69" i="13" s="1"/>
  <c r="U70" i="3"/>
  <c r="E70" i="13" s="1"/>
  <c r="U71" i="3"/>
  <c r="E71" i="13" s="1"/>
  <c r="U72" i="3"/>
  <c r="E72" i="13" s="1"/>
  <c r="U73" i="3"/>
  <c r="E73" i="13" s="1"/>
  <c r="U74" i="3"/>
  <c r="E74" i="13" s="1"/>
  <c r="U75" i="3"/>
  <c r="E75" i="13" s="1"/>
  <c r="U76" i="3"/>
  <c r="E76" i="13" s="1"/>
  <c r="U77" i="3"/>
  <c r="E77" i="13" s="1"/>
  <c r="U78" i="3"/>
  <c r="E78" i="13" s="1"/>
  <c r="U79" i="3"/>
  <c r="E79" i="13" s="1"/>
  <c r="U80" i="3"/>
  <c r="E80" i="13" s="1"/>
  <c r="U81" i="3"/>
  <c r="E81" i="13" s="1"/>
  <c r="U82" i="3"/>
  <c r="E82" i="13" s="1"/>
  <c r="U83" i="3"/>
  <c r="E83" i="13" s="1"/>
  <c r="U84" i="3"/>
  <c r="E84" i="13" s="1"/>
  <c r="U85" i="3"/>
  <c r="E85" i="13" s="1"/>
  <c r="U86" i="3"/>
  <c r="E86" i="13" s="1"/>
  <c r="U87" i="3"/>
  <c r="E87" i="13" s="1"/>
  <c r="U88" i="3"/>
  <c r="E88" i="13" s="1"/>
  <c r="U89" i="3"/>
  <c r="E89" i="13" s="1"/>
  <c r="U90" i="3"/>
  <c r="E90" i="13" s="1"/>
  <c r="U91" i="3"/>
  <c r="E91" i="13" s="1"/>
  <c r="U92" i="3"/>
  <c r="E92" i="13" s="1"/>
  <c r="U93" i="3"/>
  <c r="E93" i="13" s="1"/>
  <c r="U94" i="3"/>
  <c r="E94" i="13" s="1"/>
  <c r="U95" i="3"/>
  <c r="E95" i="13" s="1"/>
  <c r="U96" i="3"/>
  <c r="E96" i="13" s="1"/>
  <c r="U97" i="3"/>
  <c r="E97" i="13" s="1"/>
  <c r="U98" i="3"/>
  <c r="E98" i="13" s="1"/>
  <c r="U99" i="3"/>
  <c r="E99" i="13" s="1"/>
  <c r="U100" i="3"/>
  <c r="E100" i="13" s="1"/>
  <c r="U101" i="3"/>
  <c r="U102" i="3"/>
  <c r="U103" i="3"/>
  <c r="U104" i="3"/>
  <c r="U105" i="3"/>
  <c r="N10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G9" i="3"/>
  <c r="G10" i="3"/>
  <c r="G11" i="3"/>
  <c r="G12" i="3"/>
  <c r="G13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U6" i="3"/>
  <c r="E6" i="13" s="1"/>
  <c r="L106" i="3"/>
  <c r="K106" i="3"/>
  <c r="G101" i="9" l="1"/>
  <c r="I9" i="9"/>
  <c r="H101" i="9"/>
  <c r="K9" i="13"/>
  <c r="K101" i="13" s="1"/>
  <c r="I101" i="9"/>
  <c r="E101" i="13"/>
  <c r="S10" i="6"/>
  <c r="I10" i="13" s="1"/>
  <c r="P8" i="7"/>
  <c r="T15" i="3" l="1"/>
  <c r="J331" i="11"/>
  <c r="J332" i="11"/>
  <c r="J6" i="11" s="1"/>
  <c r="J101" i="11" s="1"/>
  <c r="J333" i="11"/>
  <c r="N6" i="7"/>
  <c r="L6" i="7"/>
  <c r="J6" i="7"/>
  <c r="H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" i="7"/>
  <c r="H106" i="3" l="1"/>
  <c r="O106" i="3"/>
  <c r="R106" i="3"/>
  <c r="U106" i="3" l="1"/>
  <c r="D333" i="11" l="1"/>
  <c r="F6" i="11" s="1"/>
  <c r="D332" i="11"/>
  <c r="D331" i="11"/>
  <c r="M6" i="5"/>
  <c r="F101" i="11" l="1"/>
  <c r="H6" i="11"/>
  <c r="D435" i="7"/>
  <c r="D434" i="7"/>
  <c r="D433" i="7"/>
  <c r="D432" i="7"/>
  <c r="D431" i="7"/>
  <c r="D430" i="7"/>
  <c r="D429" i="7"/>
  <c r="D428" i="7"/>
  <c r="D427" i="7"/>
  <c r="D426" i="7"/>
  <c r="D425" i="7"/>
  <c r="D424" i="7"/>
  <c r="D423" i="7"/>
  <c r="D422" i="7"/>
  <c r="D421" i="7"/>
  <c r="D420" i="7"/>
  <c r="D419" i="7"/>
  <c r="D418" i="7"/>
  <c r="D417" i="7"/>
  <c r="D416" i="7"/>
  <c r="D415" i="7"/>
  <c r="D414" i="7"/>
  <c r="D413" i="7"/>
  <c r="D412" i="7"/>
  <c r="D411" i="7"/>
  <c r="D410" i="7"/>
  <c r="D409" i="7"/>
  <c r="D408" i="7"/>
  <c r="D407" i="7"/>
  <c r="D406" i="7"/>
  <c r="D405" i="7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E332" i="7"/>
  <c r="E333" i="7" s="1"/>
  <c r="E334" i="7" s="1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E358" i="7" s="1"/>
  <c r="E359" i="7" s="1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E377" i="7" s="1"/>
  <c r="E378" i="7" s="1"/>
  <c r="E379" i="7" s="1"/>
  <c r="E380" i="7" s="1"/>
  <c r="E381" i="7" s="1"/>
  <c r="E382" i="7" s="1"/>
  <c r="E383" i="7" s="1"/>
  <c r="E384" i="7" s="1"/>
  <c r="E385" i="7" s="1"/>
  <c r="E386" i="7" s="1"/>
  <c r="E387" i="7" s="1"/>
  <c r="E388" i="7" s="1"/>
  <c r="E389" i="7" s="1"/>
  <c r="E390" i="7" s="1"/>
  <c r="E391" i="7" s="1"/>
  <c r="E392" i="7" s="1"/>
  <c r="E393" i="7" s="1"/>
  <c r="E394" i="7" s="1"/>
  <c r="E395" i="7" s="1"/>
  <c r="E396" i="7" s="1"/>
  <c r="E397" i="7" s="1"/>
  <c r="E398" i="7" s="1"/>
  <c r="E399" i="7" s="1"/>
  <c r="E400" i="7" s="1"/>
  <c r="E401" i="7" s="1"/>
  <c r="E402" i="7" s="1"/>
  <c r="E403" i="7" s="1"/>
  <c r="E404" i="7" s="1"/>
  <c r="E405" i="7" s="1"/>
  <c r="E406" i="7" s="1"/>
  <c r="E407" i="7" s="1"/>
  <c r="E408" i="7" s="1"/>
  <c r="E409" i="7" s="1"/>
  <c r="E410" i="7" s="1"/>
  <c r="E411" i="7" s="1"/>
  <c r="E412" i="7" s="1"/>
  <c r="E413" i="7" s="1"/>
  <c r="E414" i="7" s="1"/>
  <c r="E415" i="7" s="1"/>
  <c r="E416" i="7" s="1"/>
  <c r="E417" i="7" s="1"/>
  <c r="E418" i="7" s="1"/>
  <c r="E419" i="7" s="1"/>
  <c r="E420" i="7" s="1"/>
  <c r="E421" i="7" s="1"/>
  <c r="E422" i="7" s="1"/>
  <c r="E423" i="7" s="1"/>
  <c r="E424" i="7" s="1"/>
  <c r="E425" i="7" s="1"/>
  <c r="E426" i="7" s="1"/>
  <c r="E427" i="7" s="1"/>
  <c r="E428" i="7" s="1"/>
  <c r="E429" i="7" s="1"/>
  <c r="E430" i="7" s="1"/>
  <c r="E431" i="7" s="1"/>
  <c r="E432" i="7" s="1"/>
  <c r="E433" i="7" s="1"/>
  <c r="E434" i="7" s="1"/>
  <c r="E435" i="7" s="1"/>
  <c r="K6" i="11" l="1"/>
  <c r="L6" i="13" s="1"/>
  <c r="L101" i="13" s="1"/>
  <c r="H101" i="11"/>
  <c r="K101" i="11"/>
  <c r="E101" i="1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D334" i="7" l="1"/>
  <c r="E101" i="9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G101" i="7"/>
  <c r="I101" i="7"/>
  <c r="K101" i="7"/>
  <c r="M101" i="7"/>
  <c r="O101" i="7"/>
  <c r="Q101" i="7"/>
  <c r="E101" i="7"/>
  <c r="G101" i="6"/>
  <c r="I101" i="6"/>
  <c r="K101" i="6"/>
  <c r="M101" i="6"/>
  <c r="O101" i="6"/>
  <c r="Q101" i="6"/>
  <c r="E101" i="6"/>
  <c r="F101" i="5"/>
  <c r="H101" i="5"/>
  <c r="I101" i="5"/>
  <c r="K101" i="5"/>
  <c r="L101" i="5"/>
  <c r="N101" i="5"/>
  <c r="O101" i="5"/>
  <c r="Q101" i="5"/>
  <c r="R101" i="5"/>
  <c r="E101" i="5"/>
  <c r="I106" i="3"/>
  <c r="P106" i="3"/>
  <c r="S106" i="3"/>
  <c r="F106" i="3"/>
  <c r="E106" i="3"/>
  <c r="D338" i="7" l="1"/>
  <c r="D337" i="7"/>
  <c r="D336" i="7"/>
  <c r="D335" i="7"/>
  <c r="D333" i="7"/>
  <c r="D332" i="7"/>
  <c r="D331" i="7"/>
  <c r="H6" i="6"/>
  <c r="T7" i="5"/>
  <c r="G7" i="13" s="1"/>
  <c r="T8" i="5"/>
  <c r="G8" i="13" s="1"/>
  <c r="T9" i="5"/>
  <c r="G9" i="13" s="1"/>
  <c r="T10" i="5"/>
  <c r="G10" i="13" s="1"/>
  <c r="T11" i="5"/>
  <c r="G11" i="13" s="1"/>
  <c r="T12" i="5"/>
  <c r="G12" i="13" s="1"/>
  <c r="T13" i="5"/>
  <c r="G13" i="13" s="1"/>
  <c r="T14" i="5"/>
  <c r="G14" i="13" s="1"/>
  <c r="T15" i="5"/>
  <c r="G15" i="13" s="1"/>
  <c r="T16" i="5"/>
  <c r="G16" i="13" s="1"/>
  <c r="T17" i="5"/>
  <c r="G17" i="13" s="1"/>
  <c r="T18" i="5"/>
  <c r="G18" i="13" s="1"/>
  <c r="T19" i="5"/>
  <c r="G19" i="13" s="1"/>
  <c r="T20" i="5"/>
  <c r="G20" i="13" s="1"/>
  <c r="T21" i="5"/>
  <c r="G21" i="13" s="1"/>
  <c r="T22" i="5"/>
  <c r="G22" i="13" s="1"/>
  <c r="T23" i="5"/>
  <c r="G23" i="13" s="1"/>
  <c r="T24" i="5"/>
  <c r="G24" i="13" s="1"/>
  <c r="T25" i="5"/>
  <c r="G25" i="13" s="1"/>
  <c r="T26" i="5"/>
  <c r="G26" i="13" s="1"/>
  <c r="T27" i="5"/>
  <c r="G27" i="13" s="1"/>
  <c r="T28" i="5"/>
  <c r="G28" i="13" s="1"/>
  <c r="T29" i="5"/>
  <c r="G29" i="13" s="1"/>
  <c r="T30" i="5"/>
  <c r="G30" i="13" s="1"/>
  <c r="T31" i="5"/>
  <c r="G31" i="13" s="1"/>
  <c r="T32" i="5"/>
  <c r="G32" i="13" s="1"/>
  <c r="T33" i="5"/>
  <c r="G33" i="13" s="1"/>
  <c r="T34" i="5"/>
  <c r="G34" i="13" s="1"/>
  <c r="T35" i="5"/>
  <c r="G35" i="13" s="1"/>
  <c r="T36" i="5"/>
  <c r="G36" i="13" s="1"/>
  <c r="T37" i="5"/>
  <c r="G37" i="13" s="1"/>
  <c r="T38" i="5"/>
  <c r="G38" i="13" s="1"/>
  <c r="T39" i="5"/>
  <c r="G39" i="13" s="1"/>
  <c r="T40" i="5"/>
  <c r="G40" i="13" s="1"/>
  <c r="T41" i="5"/>
  <c r="G41" i="13" s="1"/>
  <c r="T42" i="5"/>
  <c r="G42" i="13" s="1"/>
  <c r="T43" i="5"/>
  <c r="G43" i="13" s="1"/>
  <c r="T44" i="5"/>
  <c r="G44" i="13" s="1"/>
  <c r="T45" i="5"/>
  <c r="G45" i="13" s="1"/>
  <c r="T46" i="5"/>
  <c r="G46" i="13" s="1"/>
  <c r="T47" i="5"/>
  <c r="G47" i="13" s="1"/>
  <c r="T48" i="5"/>
  <c r="G48" i="13" s="1"/>
  <c r="T49" i="5"/>
  <c r="G49" i="13" s="1"/>
  <c r="T50" i="5"/>
  <c r="G50" i="13" s="1"/>
  <c r="T51" i="5"/>
  <c r="G51" i="13" s="1"/>
  <c r="T52" i="5"/>
  <c r="G52" i="13" s="1"/>
  <c r="T53" i="5"/>
  <c r="G53" i="13" s="1"/>
  <c r="T54" i="5"/>
  <c r="G54" i="13" s="1"/>
  <c r="T55" i="5"/>
  <c r="G55" i="13" s="1"/>
  <c r="T56" i="5"/>
  <c r="G56" i="13" s="1"/>
  <c r="T57" i="5"/>
  <c r="G57" i="13" s="1"/>
  <c r="T58" i="5"/>
  <c r="G58" i="13" s="1"/>
  <c r="T59" i="5"/>
  <c r="G59" i="13" s="1"/>
  <c r="T60" i="5"/>
  <c r="G60" i="13" s="1"/>
  <c r="T61" i="5"/>
  <c r="G61" i="13" s="1"/>
  <c r="T62" i="5"/>
  <c r="G62" i="13" s="1"/>
  <c r="T63" i="5"/>
  <c r="G63" i="13" s="1"/>
  <c r="T64" i="5"/>
  <c r="G64" i="13" s="1"/>
  <c r="T65" i="5"/>
  <c r="G65" i="13" s="1"/>
  <c r="T66" i="5"/>
  <c r="G66" i="13" s="1"/>
  <c r="T67" i="5"/>
  <c r="G67" i="13" s="1"/>
  <c r="T68" i="5"/>
  <c r="G68" i="13" s="1"/>
  <c r="T69" i="5"/>
  <c r="G69" i="13" s="1"/>
  <c r="T70" i="5"/>
  <c r="G70" i="13" s="1"/>
  <c r="T71" i="5"/>
  <c r="G71" i="13" s="1"/>
  <c r="T72" i="5"/>
  <c r="G72" i="13" s="1"/>
  <c r="T73" i="5"/>
  <c r="G73" i="13" s="1"/>
  <c r="T74" i="5"/>
  <c r="G74" i="13" s="1"/>
  <c r="T75" i="5"/>
  <c r="G75" i="13" s="1"/>
  <c r="T76" i="5"/>
  <c r="G76" i="13" s="1"/>
  <c r="T77" i="5"/>
  <c r="G77" i="13" s="1"/>
  <c r="T78" i="5"/>
  <c r="G78" i="13" s="1"/>
  <c r="T79" i="5"/>
  <c r="G79" i="13" s="1"/>
  <c r="T80" i="5"/>
  <c r="G80" i="13" s="1"/>
  <c r="T81" i="5"/>
  <c r="G81" i="13" s="1"/>
  <c r="T82" i="5"/>
  <c r="G82" i="13" s="1"/>
  <c r="T83" i="5"/>
  <c r="G83" i="13" s="1"/>
  <c r="T84" i="5"/>
  <c r="G84" i="13" s="1"/>
  <c r="T85" i="5"/>
  <c r="G85" i="13" s="1"/>
  <c r="T86" i="5"/>
  <c r="G86" i="13" s="1"/>
  <c r="T87" i="5"/>
  <c r="G87" i="13" s="1"/>
  <c r="T88" i="5"/>
  <c r="G88" i="13" s="1"/>
  <c r="T89" i="5"/>
  <c r="G89" i="13" s="1"/>
  <c r="T90" i="5"/>
  <c r="G90" i="13" s="1"/>
  <c r="T91" i="5"/>
  <c r="G91" i="13" s="1"/>
  <c r="T92" i="5"/>
  <c r="G92" i="13" s="1"/>
  <c r="T93" i="5"/>
  <c r="G93" i="13" s="1"/>
  <c r="T94" i="5"/>
  <c r="G94" i="13" s="1"/>
  <c r="T95" i="5"/>
  <c r="G95" i="13" s="1"/>
  <c r="T96" i="5"/>
  <c r="G96" i="13" s="1"/>
  <c r="T97" i="5"/>
  <c r="G97" i="13" s="1"/>
  <c r="T98" i="5"/>
  <c r="G98" i="13" s="1"/>
  <c r="T99" i="5"/>
  <c r="G99" i="13" s="1"/>
  <c r="T100" i="5"/>
  <c r="G100" i="13" s="1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6" i="5"/>
  <c r="G6" i="3"/>
  <c r="J6" i="3"/>
  <c r="J106" i="3" s="1"/>
  <c r="Q6" i="3"/>
  <c r="T6" i="3"/>
  <c r="A7" i="3"/>
  <c r="A8" i="3" s="1"/>
  <c r="A9" i="3" s="1"/>
  <c r="A10" i="3" s="1"/>
  <c r="A11" i="3" s="1"/>
  <c r="A12" i="3" s="1"/>
  <c r="A13" i="3" s="1"/>
  <c r="A14" i="3" s="1"/>
  <c r="Q7" i="3"/>
  <c r="V7" i="3" s="1"/>
  <c r="F7" i="13" s="1"/>
  <c r="T7" i="3"/>
  <c r="Q8" i="3"/>
  <c r="T8" i="3"/>
  <c r="Q9" i="3"/>
  <c r="T9" i="3"/>
  <c r="Q10" i="3"/>
  <c r="V10" i="3" s="1"/>
  <c r="F10" i="13" s="1"/>
  <c r="T10" i="3"/>
  <c r="Q11" i="3"/>
  <c r="T11" i="3"/>
  <c r="Q12" i="3"/>
  <c r="T12" i="3"/>
  <c r="Q13" i="3"/>
  <c r="V13" i="3" s="1"/>
  <c r="F13" i="13" s="1"/>
  <c r="T13" i="3"/>
  <c r="Q14" i="3"/>
  <c r="T14" i="3"/>
  <c r="V14" i="3" l="1"/>
  <c r="F14" i="13" s="1"/>
  <c r="V11" i="3"/>
  <c r="F11" i="13" s="1"/>
  <c r="V12" i="3"/>
  <c r="F12" i="13" s="1"/>
  <c r="V9" i="3"/>
  <c r="F9" i="13" s="1"/>
  <c r="G106" i="3"/>
  <c r="V6" i="3"/>
  <c r="F6" i="13" s="1"/>
  <c r="G101" i="13"/>
  <c r="V8" i="3"/>
  <c r="F8" i="13" s="1"/>
  <c r="P101" i="5"/>
  <c r="M101" i="5"/>
  <c r="J101" i="5"/>
  <c r="G101" i="5"/>
  <c r="T101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G356" i="3"/>
  <c r="D34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D335" i="3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6" i="7"/>
  <c r="P7" i="7"/>
  <c r="P9" i="7"/>
  <c r="P10" i="7"/>
  <c r="S10" i="7" s="1"/>
  <c r="J10" i="13" s="1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S30" i="7" s="1"/>
  <c r="J30" i="13" s="1"/>
  <c r="P31" i="7"/>
  <c r="P32" i="7"/>
  <c r="P33" i="7"/>
  <c r="P34" i="7"/>
  <c r="P35" i="7"/>
  <c r="P36" i="7"/>
  <c r="P37" i="7"/>
  <c r="P38" i="7"/>
  <c r="P39" i="7"/>
  <c r="P40" i="7"/>
  <c r="P41" i="7"/>
  <c r="P42" i="7"/>
  <c r="S42" i="7" s="1"/>
  <c r="J42" i="13" s="1"/>
  <c r="P43" i="7"/>
  <c r="P44" i="7"/>
  <c r="P45" i="7"/>
  <c r="P46" i="7"/>
  <c r="S46" i="7" s="1"/>
  <c r="J46" i="13" s="1"/>
  <c r="P47" i="7"/>
  <c r="P48" i="7"/>
  <c r="P49" i="7"/>
  <c r="P50" i="7"/>
  <c r="P51" i="7"/>
  <c r="P52" i="7"/>
  <c r="P53" i="7"/>
  <c r="P54" i="7"/>
  <c r="P55" i="7"/>
  <c r="P56" i="7"/>
  <c r="P57" i="7"/>
  <c r="P58" i="7"/>
  <c r="S58" i="7" s="1"/>
  <c r="J58" i="13" s="1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S78" i="7" s="1"/>
  <c r="J78" i="13" s="1"/>
  <c r="P79" i="7"/>
  <c r="P80" i="7"/>
  <c r="P81" i="7"/>
  <c r="P82" i="7"/>
  <c r="P83" i="7"/>
  <c r="P84" i="7"/>
  <c r="P85" i="7"/>
  <c r="P86" i="7"/>
  <c r="P87" i="7"/>
  <c r="P88" i="7"/>
  <c r="P89" i="7"/>
  <c r="P90" i="7"/>
  <c r="S90" i="7" s="1"/>
  <c r="J90" i="13" s="1"/>
  <c r="P91" i="7"/>
  <c r="P92" i="7"/>
  <c r="P93" i="7"/>
  <c r="P94" i="7"/>
  <c r="S94" i="7" s="1"/>
  <c r="J94" i="13" s="1"/>
  <c r="P95" i="7"/>
  <c r="P96" i="7"/>
  <c r="P97" i="7"/>
  <c r="P98" i="7"/>
  <c r="P99" i="7"/>
  <c r="P100" i="7"/>
  <c r="P6" i="7"/>
  <c r="D330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P6" i="6"/>
  <c r="N6" i="6"/>
  <c r="J6" i="6"/>
  <c r="S6" i="6" s="1"/>
  <c r="I6" i="13" s="1"/>
  <c r="I101" i="13" s="1"/>
  <c r="D341" i="6"/>
  <c r="D340" i="6"/>
  <c r="D339" i="6"/>
  <c r="D338" i="6"/>
  <c r="D337" i="6"/>
  <c r="D336" i="6"/>
  <c r="D335" i="6"/>
  <c r="D334" i="6"/>
  <c r="D333" i="6"/>
  <c r="D332" i="6"/>
  <c r="D331" i="6"/>
  <c r="D330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R6" i="6"/>
  <c r="L6" i="6"/>
  <c r="U100" i="5"/>
  <c r="H100" i="13" s="1"/>
  <c r="U99" i="5"/>
  <c r="H99" i="13" s="1"/>
  <c r="U98" i="5"/>
  <c r="H98" i="13" s="1"/>
  <c r="U97" i="5"/>
  <c r="H97" i="13" s="1"/>
  <c r="U96" i="5"/>
  <c r="H96" i="13" s="1"/>
  <c r="U95" i="5"/>
  <c r="H95" i="13" s="1"/>
  <c r="U94" i="5"/>
  <c r="H94" i="13" s="1"/>
  <c r="U93" i="5"/>
  <c r="H93" i="13" s="1"/>
  <c r="U92" i="5"/>
  <c r="H92" i="13" s="1"/>
  <c r="U91" i="5"/>
  <c r="H91" i="13" s="1"/>
  <c r="U90" i="5"/>
  <c r="H90" i="13" s="1"/>
  <c r="U89" i="5"/>
  <c r="H89" i="13" s="1"/>
  <c r="U88" i="5"/>
  <c r="H88" i="13" s="1"/>
  <c r="U87" i="5"/>
  <c r="H87" i="13" s="1"/>
  <c r="U86" i="5"/>
  <c r="H86" i="13" s="1"/>
  <c r="U85" i="5"/>
  <c r="H85" i="13" s="1"/>
  <c r="U84" i="5"/>
  <c r="H84" i="13" s="1"/>
  <c r="U83" i="5"/>
  <c r="H83" i="13" s="1"/>
  <c r="U82" i="5"/>
  <c r="H82" i="13" s="1"/>
  <c r="U81" i="5"/>
  <c r="H81" i="13" s="1"/>
  <c r="U80" i="5"/>
  <c r="H80" i="13" s="1"/>
  <c r="U79" i="5"/>
  <c r="H79" i="13" s="1"/>
  <c r="U78" i="5"/>
  <c r="H78" i="13" s="1"/>
  <c r="U77" i="5"/>
  <c r="H77" i="13" s="1"/>
  <c r="U76" i="5"/>
  <c r="H76" i="13" s="1"/>
  <c r="U75" i="5"/>
  <c r="H75" i="13" s="1"/>
  <c r="U74" i="5"/>
  <c r="H74" i="13" s="1"/>
  <c r="U73" i="5"/>
  <c r="H73" i="13" s="1"/>
  <c r="U72" i="5"/>
  <c r="H72" i="13" s="1"/>
  <c r="U71" i="5"/>
  <c r="H71" i="13" s="1"/>
  <c r="U70" i="5"/>
  <c r="H70" i="13" s="1"/>
  <c r="U69" i="5"/>
  <c r="H69" i="13" s="1"/>
  <c r="U68" i="5"/>
  <c r="H68" i="13" s="1"/>
  <c r="U67" i="5"/>
  <c r="H67" i="13" s="1"/>
  <c r="U66" i="5"/>
  <c r="H66" i="13" s="1"/>
  <c r="U65" i="5"/>
  <c r="H65" i="13" s="1"/>
  <c r="U64" i="5"/>
  <c r="H64" i="13" s="1"/>
  <c r="U63" i="5"/>
  <c r="H63" i="13" s="1"/>
  <c r="U62" i="5"/>
  <c r="H62" i="13" s="1"/>
  <c r="U61" i="5"/>
  <c r="H61" i="13" s="1"/>
  <c r="U60" i="5"/>
  <c r="H60" i="13" s="1"/>
  <c r="U59" i="5"/>
  <c r="H59" i="13" s="1"/>
  <c r="U58" i="5"/>
  <c r="H58" i="13" s="1"/>
  <c r="U57" i="5"/>
  <c r="H57" i="13" s="1"/>
  <c r="U56" i="5"/>
  <c r="H56" i="13" s="1"/>
  <c r="U55" i="5"/>
  <c r="H55" i="13" s="1"/>
  <c r="U54" i="5"/>
  <c r="H54" i="13" s="1"/>
  <c r="U53" i="5"/>
  <c r="H53" i="13" s="1"/>
  <c r="U52" i="5"/>
  <c r="H52" i="13" s="1"/>
  <c r="U51" i="5"/>
  <c r="H51" i="13" s="1"/>
  <c r="U50" i="5"/>
  <c r="H50" i="13" s="1"/>
  <c r="U49" i="5"/>
  <c r="H49" i="13" s="1"/>
  <c r="U48" i="5"/>
  <c r="H48" i="13" s="1"/>
  <c r="U47" i="5"/>
  <c r="H47" i="13" s="1"/>
  <c r="U46" i="5"/>
  <c r="H46" i="13" s="1"/>
  <c r="U45" i="5"/>
  <c r="H45" i="13" s="1"/>
  <c r="U44" i="5"/>
  <c r="H44" i="13" s="1"/>
  <c r="U43" i="5"/>
  <c r="H43" i="13" s="1"/>
  <c r="U42" i="5"/>
  <c r="H42" i="13" s="1"/>
  <c r="U41" i="5"/>
  <c r="H41" i="13" s="1"/>
  <c r="U40" i="5"/>
  <c r="H40" i="13" s="1"/>
  <c r="U39" i="5"/>
  <c r="H39" i="13" s="1"/>
  <c r="U38" i="5"/>
  <c r="H38" i="13" s="1"/>
  <c r="U37" i="5"/>
  <c r="H37" i="13" s="1"/>
  <c r="U36" i="5"/>
  <c r="H36" i="13" s="1"/>
  <c r="U35" i="5"/>
  <c r="H35" i="13" s="1"/>
  <c r="U34" i="5"/>
  <c r="H34" i="13" s="1"/>
  <c r="U33" i="5"/>
  <c r="H33" i="13" s="1"/>
  <c r="U32" i="5"/>
  <c r="H32" i="13" s="1"/>
  <c r="U31" i="5"/>
  <c r="H31" i="13" s="1"/>
  <c r="U30" i="5"/>
  <c r="H30" i="13" s="1"/>
  <c r="U29" i="5"/>
  <c r="H29" i="13" s="1"/>
  <c r="U28" i="5"/>
  <c r="H28" i="13" s="1"/>
  <c r="U27" i="5"/>
  <c r="H27" i="13" s="1"/>
  <c r="U26" i="5"/>
  <c r="H26" i="13" s="1"/>
  <c r="U25" i="5"/>
  <c r="H25" i="13" s="1"/>
  <c r="U24" i="5"/>
  <c r="H24" i="13" s="1"/>
  <c r="U23" i="5"/>
  <c r="H23" i="13" s="1"/>
  <c r="U22" i="5"/>
  <c r="H22" i="13" s="1"/>
  <c r="U21" i="5"/>
  <c r="H21" i="13" s="1"/>
  <c r="U20" i="5"/>
  <c r="H20" i="13" s="1"/>
  <c r="U19" i="5"/>
  <c r="H19" i="13" s="1"/>
  <c r="U18" i="5"/>
  <c r="H18" i="13" s="1"/>
  <c r="U17" i="5"/>
  <c r="H17" i="13" s="1"/>
  <c r="U16" i="5"/>
  <c r="H16" i="13" s="1"/>
  <c r="U15" i="5"/>
  <c r="H15" i="13" s="1"/>
  <c r="U14" i="5"/>
  <c r="H14" i="13" s="1"/>
  <c r="U13" i="5"/>
  <c r="H13" i="13" s="1"/>
  <c r="U12" i="5"/>
  <c r="H12" i="13" s="1"/>
  <c r="U11" i="5"/>
  <c r="H11" i="13" s="1"/>
  <c r="U10" i="5"/>
  <c r="H10" i="13" s="1"/>
  <c r="M10" i="13" s="1"/>
  <c r="U9" i="5"/>
  <c r="H9" i="13" s="1"/>
  <c r="U8" i="5"/>
  <c r="H8" i="13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G340" i="3"/>
  <c r="G339" i="3"/>
  <c r="G338" i="3"/>
  <c r="G337" i="3"/>
  <c r="G336" i="3"/>
  <c r="G335" i="3"/>
  <c r="D345" i="3"/>
  <c r="D344" i="3"/>
  <c r="D343" i="3"/>
  <c r="D342" i="3"/>
  <c r="D341" i="3"/>
  <c r="D340" i="3"/>
  <c r="D339" i="3"/>
  <c r="D338" i="3"/>
  <c r="D337" i="3"/>
  <c r="D336" i="3"/>
  <c r="Q15" i="3"/>
  <c r="V15" i="3" s="1"/>
  <c r="F15" i="13" s="1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V54" i="3" s="1"/>
  <c r="F54" i="13" s="1"/>
  <c r="Q55" i="3"/>
  <c r="Q56" i="3"/>
  <c r="Q57" i="3"/>
  <c r="V57" i="3" s="1"/>
  <c r="F57" i="13" s="1"/>
  <c r="Q58" i="3"/>
  <c r="Q59" i="3"/>
  <c r="Q60" i="3"/>
  <c r="V60" i="3" s="1"/>
  <c r="F60" i="13" s="1"/>
  <c r="Q61" i="3"/>
  <c r="Q62" i="3"/>
  <c r="Q63" i="3"/>
  <c r="V63" i="3" s="1"/>
  <c r="F63" i="13" s="1"/>
  <c r="Q64" i="3"/>
  <c r="Q65" i="3"/>
  <c r="Q66" i="3"/>
  <c r="V66" i="3" s="1"/>
  <c r="F66" i="13" s="1"/>
  <c r="Q67" i="3"/>
  <c r="Q68" i="3"/>
  <c r="Q69" i="3"/>
  <c r="V69" i="3" s="1"/>
  <c r="F69" i="13" s="1"/>
  <c r="Q70" i="3"/>
  <c r="Q71" i="3"/>
  <c r="Q72" i="3"/>
  <c r="V72" i="3" s="1"/>
  <c r="F72" i="13" s="1"/>
  <c r="Q73" i="3"/>
  <c r="Q74" i="3"/>
  <c r="Q75" i="3"/>
  <c r="V75" i="3" s="1"/>
  <c r="F75" i="13" s="1"/>
  <c r="Q76" i="3"/>
  <c r="Q77" i="3"/>
  <c r="Q78" i="3"/>
  <c r="V78" i="3" s="1"/>
  <c r="F78" i="13" s="1"/>
  <c r="M78" i="13" s="1"/>
  <c r="Q79" i="3"/>
  <c r="Q80" i="3"/>
  <c r="Q81" i="3"/>
  <c r="V81" i="3" s="1"/>
  <c r="F81" i="13" s="1"/>
  <c r="Q82" i="3"/>
  <c r="Q83" i="3"/>
  <c r="Q84" i="3"/>
  <c r="V84" i="3" s="1"/>
  <c r="F84" i="13" s="1"/>
  <c r="Q85" i="3"/>
  <c r="Q86" i="3"/>
  <c r="Q87" i="3"/>
  <c r="V87" i="3" s="1"/>
  <c r="F87" i="13" s="1"/>
  <c r="Q88" i="3"/>
  <c r="Q89" i="3"/>
  <c r="Q90" i="3"/>
  <c r="V90" i="3" s="1"/>
  <c r="F90" i="13" s="1"/>
  <c r="M90" i="13" s="1"/>
  <c r="Q91" i="3"/>
  <c r="Q92" i="3"/>
  <c r="Q93" i="3"/>
  <c r="V93" i="3" s="1"/>
  <c r="F93" i="13" s="1"/>
  <c r="Q94" i="3"/>
  <c r="Q95" i="3"/>
  <c r="Q96" i="3"/>
  <c r="V96" i="3" s="1"/>
  <c r="F96" i="13" s="1"/>
  <c r="Q97" i="3"/>
  <c r="Q98" i="3"/>
  <c r="Q99" i="3"/>
  <c r="V99" i="3" s="1"/>
  <c r="F99" i="13" s="1"/>
  <c r="Q100" i="3"/>
  <c r="Q101" i="3"/>
  <c r="Q102" i="3"/>
  <c r="V102" i="3" s="1"/>
  <c r="Q103" i="3"/>
  <c r="Q104" i="3"/>
  <c r="Q105" i="3"/>
  <c r="V105" i="3" s="1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V103" i="3" l="1"/>
  <c r="V100" i="3"/>
  <c r="F100" i="13" s="1"/>
  <c r="V97" i="3"/>
  <c r="F97" i="13" s="1"/>
  <c r="V94" i="3"/>
  <c r="F94" i="13" s="1"/>
  <c r="M94" i="13" s="1"/>
  <c r="V91" i="3"/>
  <c r="F91" i="13" s="1"/>
  <c r="V88" i="3"/>
  <c r="F88" i="13" s="1"/>
  <c r="V85" i="3"/>
  <c r="F85" i="13" s="1"/>
  <c r="V82" i="3"/>
  <c r="F82" i="13" s="1"/>
  <c r="V79" i="3"/>
  <c r="F79" i="13" s="1"/>
  <c r="V76" i="3"/>
  <c r="F76" i="13" s="1"/>
  <c r="V73" i="3"/>
  <c r="F73" i="13" s="1"/>
  <c r="V70" i="3"/>
  <c r="F70" i="13" s="1"/>
  <c r="V67" i="3"/>
  <c r="F67" i="13" s="1"/>
  <c r="V64" i="3"/>
  <c r="F64" i="13" s="1"/>
  <c r="V61" i="3"/>
  <c r="F61" i="13" s="1"/>
  <c r="V58" i="3"/>
  <c r="F58" i="13" s="1"/>
  <c r="M58" i="13" s="1"/>
  <c r="V55" i="3"/>
  <c r="F55" i="13" s="1"/>
  <c r="V52" i="3"/>
  <c r="F52" i="13" s="1"/>
  <c r="V49" i="3"/>
  <c r="F49" i="13" s="1"/>
  <c r="V46" i="3"/>
  <c r="F46" i="13" s="1"/>
  <c r="M46" i="13" s="1"/>
  <c r="V43" i="3"/>
  <c r="F43" i="13" s="1"/>
  <c r="V40" i="3"/>
  <c r="F40" i="13" s="1"/>
  <c r="V37" i="3"/>
  <c r="F37" i="13" s="1"/>
  <c r="V34" i="3"/>
  <c r="F34" i="13" s="1"/>
  <c r="V31" i="3"/>
  <c r="F31" i="13" s="1"/>
  <c r="V28" i="3"/>
  <c r="F28" i="13" s="1"/>
  <c r="V25" i="3"/>
  <c r="F25" i="13" s="1"/>
  <c r="V22" i="3"/>
  <c r="F22" i="13" s="1"/>
  <c r="V19" i="3"/>
  <c r="F19" i="13" s="1"/>
  <c r="V16" i="3"/>
  <c r="F16" i="13" s="1"/>
  <c r="S6" i="7"/>
  <c r="J6" i="13" s="1"/>
  <c r="S62" i="7"/>
  <c r="J62" i="13" s="1"/>
  <c r="S26" i="7"/>
  <c r="J26" i="13" s="1"/>
  <c r="S14" i="7"/>
  <c r="J14" i="13" s="1"/>
  <c r="V51" i="3"/>
  <c r="F51" i="13" s="1"/>
  <c r="V48" i="3"/>
  <c r="F48" i="13" s="1"/>
  <c r="V45" i="3"/>
  <c r="F45" i="13" s="1"/>
  <c r="V42" i="3"/>
  <c r="F42" i="13" s="1"/>
  <c r="M42" i="13" s="1"/>
  <c r="V39" i="3"/>
  <c r="F39" i="13" s="1"/>
  <c r="V36" i="3"/>
  <c r="F36" i="13" s="1"/>
  <c r="V33" i="3"/>
  <c r="F33" i="13" s="1"/>
  <c r="V30" i="3"/>
  <c r="F30" i="13" s="1"/>
  <c r="M30" i="13" s="1"/>
  <c r="V27" i="3"/>
  <c r="F27" i="13" s="1"/>
  <c r="V24" i="3"/>
  <c r="F24" i="13" s="1"/>
  <c r="V21" i="3"/>
  <c r="F21" i="13" s="1"/>
  <c r="V18" i="3"/>
  <c r="F18" i="13" s="1"/>
  <c r="V104" i="3"/>
  <c r="V101" i="3"/>
  <c r="V98" i="3"/>
  <c r="F98" i="13" s="1"/>
  <c r="V95" i="3"/>
  <c r="F95" i="13" s="1"/>
  <c r="V92" i="3"/>
  <c r="F92" i="13" s="1"/>
  <c r="V89" i="3"/>
  <c r="F89" i="13" s="1"/>
  <c r="V86" i="3"/>
  <c r="F86" i="13" s="1"/>
  <c r="V83" i="3"/>
  <c r="F83" i="13" s="1"/>
  <c r="V80" i="3"/>
  <c r="F80" i="13" s="1"/>
  <c r="V77" i="3"/>
  <c r="F77" i="13" s="1"/>
  <c r="V74" i="3"/>
  <c r="F74" i="13" s="1"/>
  <c r="V71" i="3"/>
  <c r="F71" i="13" s="1"/>
  <c r="V68" i="3"/>
  <c r="F68" i="13" s="1"/>
  <c r="V65" i="3"/>
  <c r="F65" i="13" s="1"/>
  <c r="V62" i="3"/>
  <c r="F62" i="13" s="1"/>
  <c r="M62" i="13" s="1"/>
  <c r="V59" i="3"/>
  <c r="F59" i="13" s="1"/>
  <c r="V56" i="3"/>
  <c r="F56" i="13" s="1"/>
  <c r="V53" i="3"/>
  <c r="F53" i="13" s="1"/>
  <c r="V50" i="3"/>
  <c r="F50" i="13" s="1"/>
  <c r="V47" i="3"/>
  <c r="F47" i="13" s="1"/>
  <c r="V44" i="3"/>
  <c r="F44" i="13" s="1"/>
  <c r="V41" i="3"/>
  <c r="F41" i="13" s="1"/>
  <c r="V38" i="3"/>
  <c r="F38" i="13" s="1"/>
  <c r="V35" i="3"/>
  <c r="F35" i="13" s="1"/>
  <c r="V32" i="3"/>
  <c r="F32" i="13" s="1"/>
  <c r="V29" i="3"/>
  <c r="F29" i="13" s="1"/>
  <c r="V26" i="3"/>
  <c r="F26" i="13" s="1"/>
  <c r="M26" i="13" s="1"/>
  <c r="V23" i="3"/>
  <c r="F23" i="13" s="1"/>
  <c r="V20" i="3"/>
  <c r="F20" i="13" s="1"/>
  <c r="V17" i="3"/>
  <c r="F17" i="13" s="1"/>
  <c r="F101" i="13" s="1"/>
  <c r="M14" i="13"/>
  <c r="R101" i="7"/>
  <c r="S74" i="7"/>
  <c r="J74" i="13" s="1"/>
  <c r="N101" i="7"/>
  <c r="S99" i="7"/>
  <c r="J99" i="13" s="1"/>
  <c r="M99" i="13" s="1"/>
  <c r="S95" i="7"/>
  <c r="J95" i="13" s="1"/>
  <c r="S91" i="7"/>
  <c r="J91" i="13" s="1"/>
  <c r="S87" i="7"/>
  <c r="J87" i="13" s="1"/>
  <c r="M87" i="13" s="1"/>
  <c r="S83" i="7"/>
  <c r="J83" i="13" s="1"/>
  <c r="S79" i="7"/>
  <c r="J79" i="13" s="1"/>
  <c r="S75" i="7"/>
  <c r="J75" i="13" s="1"/>
  <c r="M75" i="13" s="1"/>
  <c r="S71" i="7"/>
  <c r="J71" i="13" s="1"/>
  <c r="S67" i="7"/>
  <c r="J67" i="13" s="1"/>
  <c r="S63" i="7"/>
  <c r="J63" i="13" s="1"/>
  <c r="M63" i="13" s="1"/>
  <c r="S59" i="7"/>
  <c r="J59" i="13" s="1"/>
  <c r="S55" i="7"/>
  <c r="J55" i="13" s="1"/>
  <c r="S51" i="7"/>
  <c r="J51" i="13" s="1"/>
  <c r="S47" i="7"/>
  <c r="J47" i="13" s="1"/>
  <c r="S43" i="7"/>
  <c r="J43" i="13" s="1"/>
  <c r="S39" i="7"/>
  <c r="J39" i="13" s="1"/>
  <c r="S35" i="7"/>
  <c r="J35" i="13" s="1"/>
  <c r="S31" i="7"/>
  <c r="J31" i="13" s="1"/>
  <c r="S27" i="7"/>
  <c r="J27" i="13" s="1"/>
  <c r="S23" i="7"/>
  <c r="J23" i="13" s="1"/>
  <c r="S19" i="7"/>
  <c r="J19" i="13" s="1"/>
  <c r="S15" i="7"/>
  <c r="J15" i="13" s="1"/>
  <c r="M15" i="13" s="1"/>
  <c r="S11" i="7"/>
  <c r="J11" i="13" s="1"/>
  <c r="M11" i="13" s="1"/>
  <c r="J101" i="7"/>
  <c r="P101" i="7"/>
  <c r="L101" i="7"/>
  <c r="S98" i="7"/>
  <c r="J98" i="13" s="1"/>
  <c r="S86" i="7"/>
  <c r="J86" i="13" s="1"/>
  <c r="S82" i="7"/>
  <c r="J82" i="13" s="1"/>
  <c r="S70" i="7"/>
  <c r="J70" i="13" s="1"/>
  <c r="S66" i="7"/>
  <c r="J66" i="13" s="1"/>
  <c r="M66" i="13" s="1"/>
  <c r="S54" i="7"/>
  <c r="J54" i="13" s="1"/>
  <c r="M54" i="13" s="1"/>
  <c r="S50" i="7"/>
  <c r="J50" i="13" s="1"/>
  <c r="S38" i="7"/>
  <c r="J38" i="13" s="1"/>
  <c r="S34" i="7"/>
  <c r="J34" i="13" s="1"/>
  <c r="S22" i="7"/>
  <c r="J22" i="13" s="1"/>
  <c r="S18" i="7"/>
  <c r="J18" i="13" s="1"/>
  <c r="H101" i="6"/>
  <c r="J101" i="6"/>
  <c r="L101" i="6"/>
  <c r="S101" i="5"/>
  <c r="U6" i="5"/>
  <c r="H6" i="13" s="1"/>
  <c r="H101" i="13" s="1"/>
  <c r="T106" i="3"/>
  <c r="Q106" i="3"/>
  <c r="H101" i="7"/>
  <c r="R101" i="6"/>
  <c r="N101" i="6"/>
  <c r="S7" i="7"/>
  <c r="J7" i="13" s="1"/>
  <c r="F101" i="7"/>
  <c r="P101" i="6"/>
  <c r="F101" i="6"/>
  <c r="U7" i="5"/>
  <c r="H7" i="13" s="1"/>
  <c r="M7" i="13" s="1"/>
  <c r="S97" i="7"/>
  <c r="J97" i="13" s="1"/>
  <c r="S93" i="7"/>
  <c r="J93" i="13" s="1"/>
  <c r="M93" i="13" s="1"/>
  <c r="S85" i="7"/>
  <c r="J85" i="13" s="1"/>
  <c r="S81" i="7"/>
  <c r="J81" i="13" s="1"/>
  <c r="M81" i="13" s="1"/>
  <c r="S77" i="7"/>
  <c r="J77" i="13" s="1"/>
  <c r="S73" i="7"/>
  <c r="J73" i="13" s="1"/>
  <c r="S69" i="7"/>
  <c r="J69" i="13" s="1"/>
  <c r="M69" i="13" s="1"/>
  <c r="S65" i="7"/>
  <c r="J65" i="13" s="1"/>
  <c r="S61" i="7"/>
  <c r="J61" i="13" s="1"/>
  <c r="S57" i="7"/>
  <c r="J57" i="13" s="1"/>
  <c r="M57" i="13" s="1"/>
  <c r="S53" i="7"/>
  <c r="J53" i="13" s="1"/>
  <c r="S49" i="7"/>
  <c r="J49" i="13" s="1"/>
  <c r="S45" i="7"/>
  <c r="J45" i="13" s="1"/>
  <c r="S41" i="7"/>
  <c r="J41" i="13" s="1"/>
  <c r="S37" i="7"/>
  <c r="J37" i="13" s="1"/>
  <c r="S33" i="7"/>
  <c r="J33" i="13" s="1"/>
  <c r="S29" i="7"/>
  <c r="J29" i="13" s="1"/>
  <c r="S25" i="7"/>
  <c r="J25" i="13" s="1"/>
  <c r="S21" i="7"/>
  <c r="J21" i="13" s="1"/>
  <c r="S17" i="7"/>
  <c r="J17" i="13" s="1"/>
  <c r="S13" i="7"/>
  <c r="J13" i="13" s="1"/>
  <c r="M13" i="13" s="1"/>
  <c r="S89" i="7"/>
  <c r="J89" i="13" s="1"/>
  <c r="S9" i="7"/>
  <c r="J9" i="13" s="1"/>
  <c r="S100" i="7"/>
  <c r="J100" i="13" s="1"/>
  <c r="S96" i="7"/>
  <c r="J96" i="13" s="1"/>
  <c r="M96" i="13" s="1"/>
  <c r="S92" i="7"/>
  <c r="J92" i="13" s="1"/>
  <c r="S88" i="7"/>
  <c r="J88" i="13" s="1"/>
  <c r="S84" i="7"/>
  <c r="J84" i="13" s="1"/>
  <c r="M84" i="13" s="1"/>
  <c r="S80" i="7"/>
  <c r="J80" i="13" s="1"/>
  <c r="S76" i="7"/>
  <c r="J76" i="13" s="1"/>
  <c r="S72" i="7"/>
  <c r="J72" i="13" s="1"/>
  <c r="M72" i="13" s="1"/>
  <c r="S68" i="7"/>
  <c r="J68" i="13" s="1"/>
  <c r="S64" i="7"/>
  <c r="J64" i="13" s="1"/>
  <c r="S60" i="7"/>
  <c r="J60" i="13" s="1"/>
  <c r="M60" i="13" s="1"/>
  <c r="S56" i="7"/>
  <c r="J56" i="13" s="1"/>
  <c r="S52" i="7"/>
  <c r="J52" i="13" s="1"/>
  <c r="S48" i="7"/>
  <c r="J48" i="13" s="1"/>
  <c r="S44" i="7"/>
  <c r="J44" i="13" s="1"/>
  <c r="S40" i="7"/>
  <c r="J40" i="13" s="1"/>
  <c r="S36" i="7"/>
  <c r="J36" i="13" s="1"/>
  <c r="S32" i="7"/>
  <c r="J32" i="13" s="1"/>
  <c r="S28" i="7"/>
  <c r="J28" i="13" s="1"/>
  <c r="S24" i="7"/>
  <c r="J24" i="13" s="1"/>
  <c r="S20" i="7"/>
  <c r="J20" i="13" s="1"/>
  <c r="S16" i="7"/>
  <c r="J16" i="13" s="1"/>
  <c r="S12" i="7"/>
  <c r="J12" i="13" s="1"/>
  <c r="M12" i="13" s="1"/>
  <c r="S8" i="7"/>
  <c r="J8" i="13" s="1"/>
  <c r="M8" i="13" s="1"/>
  <c r="J101" i="13" l="1"/>
  <c r="M23" i="13"/>
  <c r="M32" i="13"/>
  <c r="M41" i="13"/>
  <c r="M50" i="13"/>
  <c r="M59" i="13"/>
  <c r="M68" i="13"/>
  <c r="M77" i="13"/>
  <c r="M86" i="13"/>
  <c r="M95" i="13"/>
  <c r="M24" i="13"/>
  <c r="M33" i="13"/>
  <c r="M51" i="13"/>
  <c r="M6" i="13"/>
  <c r="M19" i="13"/>
  <c r="M28" i="13"/>
  <c r="M37" i="13"/>
  <c r="M55" i="13"/>
  <c r="M64" i="13"/>
  <c r="M73" i="13"/>
  <c r="M82" i="13"/>
  <c r="M91" i="13"/>
  <c r="M100" i="13"/>
  <c r="M17" i="13"/>
  <c r="M35" i="13"/>
  <c r="M44" i="13"/>
  <c r="M53" i="13"/>
  <c r="M71" i="13"/>
  <c r="M80" i="13"/>
  <c r="M89" i="13"/>
  <c r="M98" i="13"/>
  <c r="M18" i="13"/>
  <c r="M27" i="13"/>
  <c r="M36" i="13"/>
  <c r="M45" i="13"/>
  <c r="M22" i="13"/>
  <c r="M31" i="13"/>
  <c r="M40" i="13"/>
  <c r="M49" i="13"/>
  <c r="M67" i="13"/>
  <c r="M76" i="13"/>
  <c r="M85" i="13"/>
  <c r="M101" i="13"/>
  <c r="M20" i="13"/>
  <c r="M29" i="13"/>
  <c r="M38" i="13"/>
  <c r="M47" i="13"/>
  <c r="M56" i="13"/>
  <c r="M65" i="13"/>
  <c r="M74" i="13"/>
  <c r="M83" i="13"/>
  <c r="M92" i="13"/>
  <c r="M21" i="13"/>
  <c r="M39" i="13"/>
  <c r="M48" i="13"/>
  <c r="M16" i="13"/>
  <c r="M25" i="13"/>
  <c r="M34" i="13"/>
  <c r="M43" i="13"/>
  <c r="M52" i="13"/>
  <c r="M61" i="13"/>
  <c r="M70" i="13"/>
  <c r="M79" i="13"/>
  <c r="M88" i="13"/>
  <c r="M97" i="13"/>
  <c r="M9" i="13"/>
  <c r="U101" i="5"/>
  <c r="V106" i="3"/>
  <c r="S101" i="7"/>
  <c r="S101" i="6"/>
</calcChain>
</file>

<file path=xl/comments1.xml><?xml version="1.0" encoding="utf-8"?>
<comments xmlns="http://schemas.openxmlformats.org/spreadsheetml/2006/main">
  <authors>
    <author>Gonzalez Pinzon, Ludy Esperanza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10 puntos por c/u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10 puntos por c/u
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Gonzalez Pinzon, Ludy 
20</t>
        </r>
        <r>
          <rPr>
            <sz val="9"/>
            <color indexed="81"/>
            <rFont val="Tahoma"/>
            <family val="2"/>
          </rPr>
          <t xml:space="preserve">
 puntos por c/u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c/u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10 puntos por c/u
</t>
        </r>
      </text>
    </comment>
    <comment ref="U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por cada 50 personas capacitadas en cualquier jornada de capacitación se darán 20 puntos… Hasta máximo de 1000 personas
</t>
        </r>
      </text>
    </comment>
  </commentList>
</comments>
</file>

<file path=xl/comments2.xml><?xml version="1.0" encoding="utf-8"?>
<comments xmlns="http://schemas.openxmlformats.org/spreadsheetml/2006/main">
  <authors>
    <author>Gonzalez Pinzon, Ludy Esperanza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Total de puntajes de medios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2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2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2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2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2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3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3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3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4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4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4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4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5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5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5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6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6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6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6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7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7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7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7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7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8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8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8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1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1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2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2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3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3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4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4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5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5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6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7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8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8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99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9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9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99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  <comment ref="F10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30 puntos por cada participación Certificada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40 puntos por c/u
</t>
        </r>
      </text>
    </comment>
    <comment ref="J10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
 puntos por c/u</t>
        </r>
      </text>
    </comment>
    <comment ref="L100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20 Puntos por cada participación certificada</t>
        </r>
      </text>
    </comment>
    <comment ref="N10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Redes Socilaes, demostrada</t>
        </r>
      </text>
    </comment>
    <comment ref="P10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en Citios Web, demostrada.</t>
        </r>
      </text>
    </comment>
    <comment ref="R100" authorId="0">
      <text>
        <r>
          <rPr>
            <b/>
            <sz val="9"/>
            <color indexed="81"/>
            <rFont val="Tahoma"/>
            <charset val="1"/>
          </rPr>
          <t>Gonzalez Pinzon, Ludy Esperanza:</t>
        </r>
        <r>
          <rPr>
            <sz val="9"/>
            <color indexed="81"/>
            <rFont val="Tahoma"/>
            <charset val="1"/>
          </rPr>
          <t xml:space="preserve">
10 puntos por cada participación certificada y/o demostrada en diferente medio de los señalados anteriormente.</t>
        </r>
      </text>
    </comment>
  </commentList>
</comments>
</file>

<file path=xl/comments3.xml><?xml version="1.0" encoding="utf-8"?>
<comments xmlns="http://schemas.openxmlformats.org/spreadsheetml/2006/main">
  <authors>
    <author>Gonzalez Pinzon, Ludy Esperanza</author>
  </authors>
  <commentList>
    <comment ref="R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5
 puntos por c/u
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Total de puntajes de medios
Total de piezas diseñadas 
sumatoria de las piezas afiches, pendones….etc.
</t>
        </r>
      </text>
    </comment>
  </commentList>
</comments>
</file>

<file path=xl/comments4.xml><?xml version="1.0" encoding="utf-8"?>
<comments xmlns="http://schemas.openxmlformats.org/spreadsheetml/2006/main">
  <authors>
    <author>Gonzalez Pinzon, Ludy Esperanza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Gonzalez Pinzon, Ludy Esperanza:</t>
        </r>
        <r>
          <rPr>
            <sz val="9"/>
            <color indexed="81"/>
            <rFont val="Tahoma"/>
            <family val="2"/>
          </rPr>
          <t xml:space="preserve">
Ingrese la IPS o Razón Social</t>
        </r>
      </text>
    </comment>
  </commentList>
</comments>
</file>

<file path=xl/sharedStrings.xml><?xml version="1.0" encoding="utf-8"?>
<sst xmlns="http://schemas.openxmlformats.org/spreadsheetml/2006/main" count="203" uniqueCount="126">
  <si>
    <t>CATEGORIA</t>
  </si>
  <si>
    <t>No.</t>
  </si>
  <si>
    <t>Charlas</t>
  </si>
  <si>
    <t>Otros</t>
  </si>
  <si>
    <t>Conferencias</t>
  </si>
  <si>
    <t>Puntaje
Jornadas</t>
  </si>
  <si>
    <t>Puntaje
Acc-Ludicas</t>
  </si>
  <si>
    <t>No.
Acc-Ludicas</t>
  </si>
  <si>
    <t>No. 
Personas</t>
  </si>
  <si>
    <t>Puntaje
 Charlas</t>
  </si>
  <si>
    <t>No.
 Jornadas</t>
  </si>
  <si>
    <t>No. 
Jornadas</t>
  </si>
  <si>
    <t>Foro</t>
  </si>
  <si>
    <t>Panel</t>
  </si>
  <si>
    <t>Seminario</t>
  </si>
  <si>
    <t>Puntaje
Foro</t>
  </si>
  <si>
    <t>Puntaje
Panel</t>
  </si>
  <si>
    <t>Puntaje
Seminario</t>
  </si>
  <si>
    <t>Puntaje
Cursos MV</t>
  </si>
  <si>
    <t>No.
Cursos mv</t>
  </si>
  <si>
    <t>Cine</t>
  </si>
  <si>
    <t>Radio</t>
  </si>
  <si>
    <t>Prensa</t>
  </si>
  <si>
    <t>Valor</t>
  </si>
  <si>
    <t>Puntaje</t>
  </si>
  <si>
    <t>por cada 50 personas da 20 puntos</t>
  </si>
  <si>
    <t>Redes Sociales</t>
  </si>
  <si>
    <t>Sitios Web</t>
  </si>
  <si>
    <t>Total de 
Medios Comunicación</t>
  </si>
  <si>
    <t>PIEZAS COMUNICATIVAS DISEÑADAS Y DISTRIBUIDAS</t>
  </si>
  <si>
    <t>Volantes</t>
  </si>
  <si>
    <t>Afiches</t>
  </si>
  <si>
    <t>Boletines</t>
  </si>
  <si>
    <t>Plegables</t>
  </si>
  <si>
    <t>Total de 
Piezas diseñadas</t>
  </si>
  <si>
    <t>Acciones Lúdicas</t>
  </si>
  <si>
    <t>Multiplicador 
Voluntario</t>
  </si>
  <si>
    <t>CONCURSANTES</t>
  </si>
  <si>
    <t>Persona Natural</t>
  </si>
  <si>
    <t>No Personas</t>
  </si>
  <si>
    <t>No 
Personas</t>
  </si>
  <si>
    <t>No.  Personas</t>
  </si>
  <si>
    <t>No.
Personas</t>
  </si>
  <si>
    <t>No. Jornadas</t>
  </si>
  <si>
    <t>No.
Seminarios</t>
  </si>
  <si>
    <t>No. 
Persona</t>
  </si>
  <si>
    <t xml:space="preserve"> Total
Puntaje Jornadas Actividades</t>
  </si>
  <si>
    <t>Total Puntaje
Actividades</t>
  </si>
  <si>
    <t>Puntaje
Cine</t>
  </si>
  <si>
    <t>Puntaje
TV</t>
  </si>
  <si>
    <t>Puntaje
Radio</t>
  </si>
  <si>
    <t>Puntaje
Prensa</t>
  </si>
  <si>
    <t>Puntaje
RS</t>
  </si>
  <si>
    <t>Puntaje
Web</t>
  </si>
  <si>
    <t>Puntaje
Otros</t>
  </si>
  <si>
    <t>TOTALES</t>
  </si>
  <si>
    <t>No.
Gestiones</t>
  </si>
  <si>
    <t>GESTIONES REALIZADAS</t>
  </si>
  <si>
    <t>NOMBRE O 
RAZON SOCIAL</t>
  </si>
  <si>
    <t>Puntaje
Por Gestiones</t>
  </si>
  <si>
    <t>OTRAS ACTIVIDADES DE DONACION</t>
  </si>
  <si>
    <t>Alertas</t>
  </si>
  <si>
    <t>Donante 
Efectivo</t>
  </si>
  <si>
    <t>No.
Alertas</t>
  </si>
  <si>
    <t>Puntaje
Alertas</t>
  </si>
  <si>
    <t>No. Total Personas Sensibilizadas</t>
  </si>
  <si>
    <t>PERSONAS</t>
  </si>
  <si>
    <t>TOTAL</t>
  </si>
  <si>
    <t xml:space="preserve">Número de Personas </t>
  </si>
  <si>
    <t>Televisión</t>
  </si>
  <si>
    <t>Puntuación Total</t>
  </si>
  <si>
    <t>Gestión</t>
  </si>
  <si>
    <t>No.
Donantes Efectivos</t>
  </si>
  <si>
    <t>No.
Volantes
Diseñados</t>
  </si>
  <si>
    <t>No.
Plegables
Diseñados</t>
  </si>
  <si>
    <t>No.
Afiches
Diseñados</t>
  </si>
  <si>
    <t>No.
Pendones
Diseñados</t>
  </si>
  <si>
    <t>No.
Boletines
Diseñados</t>
  </si>
  <si>
    <t>No.
Manuales
Diseñados</t>
  </si>
  <si>
    <t>Pendón</t>
  </si>
  <si>
    <t>Puntaje
Volantes Diseñados</t>
  </si>
  <si>
    <t>Puntaje
Donantes
Efectivos</t>
  </si>
  <si>
    <t>Puntaje
Plegables
Diseñados</t>
  </si>
  <si>
    <t>Puntaje
Afiches
Diseñados</t>
  </si>
  <si>
    <t>Puntaje
Pendones
Diseñados</t>
  </si>
  <si>
    <t>Puntaje
Boletines
Diseñados</t>
  </si>
  <si>
    <t>Puntaje
Manuales
Diseñados</t>
  </si>
  <si>
    <t>Puntaje
Piezas DF
Diseñados</t>
  </si>
  <si>
    <t>JORNADAS DE EDUCACIÓN</t>
  </si>
  <si>
    <t>ACTIVIDADES DE COMUNICACIÓN MASIVA Y/O ALTERNATIVA</t>
  </si>
  <si>
    <t>Manuales de Bolsillo</t>
  </si>
  <si>
    <t>Desempate</t>
  </si>
  <si>
    <t>No. 
Pieza diferente A Fotografía
Diseñados</t>
  </si>
  <si>
    <t>Hospital San Carlos</t>
  </si>
  <si>
    <t>PUNTAJE PARA EVALUACIÓN ORDEN "RESPONSABILIDAD SOCIAL DONA BOGOTA" 2018</t>
  </si>
  <si>
    <t>Carnetización</t>
  </si>
  <si>
    <t>JORNADAS DE INFORMACIÓN Y SENSIBILIZACIÓN</t>
  </si>
  <si>
    <t>NOMBRE O 
RAZÓN SOCIAL</t>
  </si>
  <si>
    <t>PUNTAJE PARA EVALUACIÓN ORDEN "RESPONSABILIDAD SOCIAL DONA BOGOTA 2018</t>
  </si>
  <si>
    <t>PUNTAJE PARA EVALUACIÓN ORDEN 
"RESPONSABILIDAD SOCIAL DONA BOGOTA 2018</t>
  </si>
  <si>
    <t>Generación de Empleo a paciente Trasplantado</t>
  </si>
  <si>
    <t>Puntaje
Por Paciente TXT al cual se le genero empleo</t>
  </si>
  <si>
    <t xml:space="preserve"> Total Gestiones Realizadas</t>
  </si>
  <si>
    <t>Promoción a la Donación con fines de Trasplante</t>
  </si>
  <si>
    <t>Instituciones Generadoras</t>
  </si>
  <si>
    <t>No.
Participaciones Certificadas</t>
  </si>
  <si>
    <t>No.
Participaciones
Certificadas</t>
  </si>
  <si>
    <t>No.
Participaciones
Demostradas</t>
  </si>
  <si>
    <t xml:space="preserve">Desempate </t>
  </si>
  <si>
    <t>HERRAMIENTA PARA EVALUACIÓN ORDEN "RESPONSABILIDAD SOCIAL DONA BOGOTA</t>
  </si>
  <si>
    <t>TIPO DE CONCURSANTES</t>
  </si>
  <si>
    <t>Categoria1</t>
  </si>
  <si>
    <t>Puntaje Desempate</t>
  </si>
  <si>
    <t>J. Información</t>
  </si>
  <si>
    <t>No 
Personas
Carnetizadas</t>
  </si>
  <si>
    <t>Desempate Jornadas Carnetización</t>
  </si>
  <si>
    <t>No.
Jornadas
Carnetización</t>
  </si>
  <si>
    <t>Puntaje
Jornadas-Carnetización</t>
  </si>
  <si>
    <t>J. Educación</t>
  </si>
  <si>
    <t>J. Comunicación masiva 
o Alternativa</t>
  </si>
  <si>
    <t>Puntuación Total Todas las Actividades</t>
  </si>
  <si>
    <t>Piezas 
Comunicativas</t>
  </si>
  <si>
    <t>Contactar Personas</t>
  </si>
  <si>
    <t>Otras Actividades de Donacion</t>
  </si>
  <si>
    <t>Total Alertas y Donante Efectivo</t>
  </si>
  <si>
    <t xml:space="preserve"> Total
Puntaje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</si>
</sst>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rgb="FF000000"/>
      <name val="Open_sansregula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Courier New"/>
      <family val="3"/>
    </font>
    <font>
      <b/>
      <sz val="12"/>
      <color rgb="FF000000"/>
      <name val="Open_sansregular"/>
    </font>
    <font>
      <sz val="14"/>
      <name val="Arial"/>
      <family val="2"/>
    </font>
    <font>
      <sz val="9"/>
      <color rgb="FF000000"/>
      <name val="Open_sansregula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AF8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 applyAlignment="1">
      <alignment horizontal="justify"/>
    </xf>
    <xf numFmtId="0" fontId="0" fillId="7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0" fillId="7" borderId="0" xfId="0" applyFont="1" applyFill="1"/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3" fontId="1" fillId="4" borderId="34" xfId="0" applyNumberFormat="1" applyFont="1" applyFill="1" applyBorder="1" applyAlignment="1" applyProtection="1">
      <alignment horizontal="center" vertical="center"/>
    </xf>
    <xf numFmtId="0" fontId="2" fillId="9" borderId="46" xfId="0" applyFont="1" applyFill="1" applyBorder="1" applyAlignment="1" applyProtection="1">
      <alignment horizontal="center" vertical="center" wrapText="1"/>
      <protection locked="0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/>
      <protection locked="0"/>
    </xf>
    <xf numFmtId="3" fontId="1" fillId="7" borderId="27" xfId="0" applyNumberFormat="1" applyFont="1" applyFill="1" applyBorder="1" applyAlignment="1" applyProtection="1">
      <alignment horizontal="center" vertical="center"/>
      <protection locked="0"/>
    </xf>
    <xf numFmtId="3" fontId="1" fillId="7" borderId="31" xfId="0" applyNumberFormat="1" applyFont="1" applyFill="1" applyBorder="1" applyAlignment="1" applyProtection="1">
      <alignment horizontal="center" vertical="center"/>
      <protection locked="0"/>
    </xf>
    <xf numFmtId="3" fontId="1" fillId="7" borderId="18" xfId="0" applyNumberFormat="1" applyFont="1" applyFill="1" applyBorder="1" applyAlignment="1" applyProtection="1">
      <alignment horizontal="center" vertical="center"/>
      <protection locked="0"/>
    </xf>
    <xf numFmtId="3" fontId="1" fillId="7" borderId="43" xfId="0" applyNumberFormat="1" applyFont="1" applyFill="1" applyBorder="1" applyAlignment="1" applyProtection="1">
      <alignment horizontal="center" vertical="center"/>
      <protection locked="0"/>
    </xf>
    <xf numFmtId="3" fontId="1" fillId="7" borderId="44" xfId="0" applyNumberFormat="1" applyFont="1" applyFill="1" applyBorder="1" applyAlignment="1" applyProtection="1">
      <alignment horizontal="center" vertical="center"/>
      <protection locked="0"/>
    </xf>
    <xf numFmtId="3" fontId="1" fillId="7" borderId="39" xfId="0" applyNumberFormat="1" applyFont="1" applyFill="1" applyBorder="1" applyAlignment="1" applyProtection="1">
      <alignment horizontal="center" vertical="center"/>
      <protection locked="0"/>
    </xf>
    <xf numFmtId="3" fontId="1" fillId="7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28" xfId="0" applyNumberFormat="1" applyFont="1" applyBorder="1" applyAlignment="1" applyProtection="1">
      <alignment horizontal="center" vertical="center"/>
      <protection locked="0"/>
    </xf>
    <xf numFmtId="3" fontId="1" fillId="7" borderId="28" xfId="0" applyNumberFormat="1" applyFont="1" applyFill="1" applyBorder="1" applyAlignment="1" applyProtection="1">
      <alignment horizontal="center" vertical="center"/>
      <protection locked="0"/>
    </xf>
    <xf numFmtId="3" fontId="1" fillId="7" borderId="37" xfId="0" applyNumberFormat="1" applyFont="1" applyFill="1" applyBorder="1" applyAlignment="1" applyProtection="1">
      <alignment horizontal="center" vertical="center"/>
      <protection locked="0"/>
    </xf>
    <xf numFmtId="3" fontId="1" fillId="7" borderId="8" xfId="0" applyNumberFormat="1" applyFont="1" applyFill="1" applyBorder="1" applyAlignment="1" applyProtection="1">
      <alignment horizontal="center" vertical="center"/>
      <protection locked="0"/>
    </xf>
    <xf numFmtId="3" fontId="1" fillId="7" borderId="9" xfId="0" applyNumberFormat="1" applyFont="1" applyFill="1" applyBorder="1" applyAlignment="1" applyProtection="1">
      <alignment horizontal="center" vertical="center"/>
      <protection locked="0"/>
    </xf>
    <xf numFmtId="3" fontId="9" fillId="7" borderId="40" xfId="0" applyNumberFormat="1" applyFont="1" applyFill="1" applyBorder="1" applyAlignment="1" applyProtection="1">
      <alignment horizontal="center" vertical="center"/>
    </xf>
    <xf numFmtId="3" fontId="1" fillId="4" borderId="33" xfId="0" applyNumberFormat="1" applyFont="1" applyFill="1" applyBorder="1" applyAlignment="1" applyProtection="1">
      <alignment horizontal="center" vertical="center"/>
    </xf>
    <xf numFmtId="3" fontId="1" fillId="4" borderId="31" xfId="0" applyNumberFormat="1" applyFont="1" applyFill="1" applyBorder="1" applyAlignment="1" applyProtection="1">
      <alignment horizontal="center" vertical="center"/>
    </xf>
    <xf numFmtId="3" fontId="1" fillId="9" borderId="6" xfId="0" applyNumberFormat="1" applyFont="1" applyFill="1" applyBorder="1" applyAlignment="1" applyProtection="1">
      <alignment horizontal="center" vertical="center"/>
    </xf>
    <xf numFmtId="3" fontId="1" fillId="8" borderId="5" xfId="0" applyNumberFormat="1" applyFont="1" applyFill="1" applyBorder="1" applyAlignment="1" applyProtection="1">
      <alignment horizontal="center" vertical="center"/>
    </xf>
    <xf numFmtId="3" fontId="1" fillId="8" borderId="2" xfId="0" applyNumberFormat="1" applyFont="1" applyFill="1" applyBorder="1" applyAlignment="1" applyProtection="1">
      <alignment horizontal="center" vertical="center"/>
    </xf>
    <xf numFmtId="3" fontId="1" fillId="8" borderId="4" xfId="0" applyNumberFormat="1" applyFont="1" applyFill="1" applyBorder="1" applyAlignment="1" applyProtection="1">
      <alignment horizontal="center" vertical="center"/>
    </xf>
    <xf numFmtId="3" fontId="1" fillId="2" borderId="5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1" fillId="0" borderId="28" xfId="0" applyNumberFormat="1" applyFont="1" applyBorder="1" applyAlignment="1" applyProtection="1">
      <alignment horizontal="center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1" fillId="7" borderId="28" xfId="0" applyNumberFormat="1" applyFont="1" applyFill="1" applyBorder="1" applyAlignment="1" applyProtection="1">
      <alignment horizontal="center"/>
      <protection locked="0"/>
    </xf>
    <xf numFmtId="3" fontId="1" fillId="7" borderId="22" xfId="0" applyNumberFormat="1" applyFont="1" applyFill="1" applyBorder="1" applyAlignment="1" applyProtection="1">
      <alignment horizontal="center"/>
      <protection locked="0"/>
    </xf>
    <xf numFmtId="3" fontId="0" fillId="7" borderId="28" xfId="0" applyNumberFormat="1" applyFill="1" applyBorder="1" applyProtection="1">
      <protection locked="0"/>
    </xf>
    <xf numFmtId="3" fontId="0" fillId="7" borderId="22" xfId="0" applyNumberFormat="1" applyFill="1" applyBorder="1" applyProtection="1">
      <protection locked="0"/>
    </xf>
    <xf numFmtId="3" fontId="0" fillId="7" borderId="30" xfId="0" applyNumberFormat="1" applyFill="1" applyBorder="1" applyProtection="1">
      <protection locked="0"/>
    </xf>
    <xf numFmtId="3" fontId="0" fillId="7" borderId="29" xfId="0" applyNumberFormat="1" applyFill="1" applyBorder="1" applyProtection="1">
      <protection locked="0"/>
    </xf>
    <xf numFmtId="3" fontId="1" fillId="0" borderId="23" xfId="0" applyNumberFormat="1" applyFont="1" applyBorder="1" applyAlignment="1" applyProtection="1">
      <alignment horizontal="center"/>
      <protection locked="0"/>
    </xf>
    <xf numFmtId="3" fontId="1" fillId="0" borderId="49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  <protection locked="0"/>
    </xf>
    <xf numFmtId="3" fontId="1" fillId="0" borderId="18" xfId="0" applyNumberFormat="1" applyFont="1" applyBorder="1" applyAlignment="1" applyProtection="1">
      <alignment horizontal="center"/>
      <protection locked="0"/>
    </xf>
    <xf numFmtId="3" fontId="1" fillId="3" borderId="16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4" fillId="7" borderId="26" xfId="0" applyNumberFormat="1" applyFon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/>
    </xf>
    <xf numFmtId="3" fontId="1" fillId="9" borderId="6" xfId="0" applyNumberFormat="1" applyFont="1" applyFill="1" applyBorder="1" applyAlignment="1" applyProtection="1">
      <alignment horizontal="center"/>
    </xf>
    <xf numFmtId="3" fontId="4" fillId="7" borderId="38" xfId="0" applyNumberFormat="1" applyFont="1" applyFill="1" applyBorder="1" applyAlignment="1" applyProtection="1">
      <alignment horizontal="center"/>
    </xf>
    <xf numFmtId="3" fontId="1" fillId="5" borderId="15" xfId="0" applyNumberFormat="1" applyFont="1" applyFill="1" applyBorder="1" applyAlignment="1" applyProtection="1">
      <alignment horizontal="center"/>
    </xf>
    <xf numFmtId="3" fontId="1" fillId="5" borderId="1" xfId="0" applyNumberFormat="1" applyFont="1" applyFill="1" applyBorder="1" applyAlignment="1" applyProtection="1">
      <alignment horizontal="center"/>
    </xf>
    <xf numFmtId="3" fontId="1" fillId="6" borderId="6" xfId="0" applyNumberFormat="1" applyFont="1" applyFill="1" applyBorder="1" applyAlignment="1" applyProtection="1">
      <alignment horizontal="center"/>
    </xf>
    <xf numFmtId="3" fontId="1" fillId="2" borderId="33" xfId="0" applyNumberFormat="1" applyFont="1" applyFill="1" applyBorder="1" applyAlignment="1" applyProtection="1">
      <alignment horizontal="center"/>
    </xf>
    <xf numFmtId="3" fontId="1" fillId="2" borderId="34" xfId="0" applyNumberFormat="1" applyFont="1" applyFill="1" applyBorder="1" applyAlignment="1" applyProtection="1">
      <alignment horizontal="center"/>
    </xf>
    <xf numFmtId="3" fontId="1" fillId="2" borderId="31" xfId="0" applyNumberFormat="1" applyFont="1" applyFill="1" applyBorder="1" applyAlignment="1" applyProtection="1">
      <alignment horizontal="center"/>
    </xf>
    <xf numFmtId="3" fontId="4" fillId="7" borderId="40" xfId="0" applyNumberFormat="1" applyFont="1" applyFill="1" applyBorder="1" applyAlignment="1" applyProtection="1">
      <alignment horizontal="center"/>
    </xf>
    <xf numFmtId="3" fontId="1" fillId="7" borderId="14" xfId="0" applyNumberFormat="1" applyFont="1" applyFill="1" applyBorder="1" applyAlignment="1" applyProtection="1">
      <alignment horizontal="center"/>
      <protection locked="0"/>
    </xf>
    <xf numFmtId="3" fontId="1" fillId="7" borderId="1" xfId="0" applyNumberFormat="1" applyFont="1" applyFill="1" applyBorder="1" applyAlignment="1" applyProtection="1">
      <alignment horizontal="center"/>
      <protection locked="0"/>
    </xf>
    <xf numFmtId="3" fontId="1" fillId="0" borderId="39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3" fontId="1" fillId="7" borderId="36" xfId="0" applyNumberFormat="1" applyFont="1" applyFill="1" applyBorder="1" applyAlignment="1" applyProtection="1">
      <alignment horizontal="center"/>
      <protection locked="0"/>
    </xf>
    <xf numFmtId="3" fontId="0" fillId="7" borderId="36" xfId="0" applyNumberFormat="1" applyFill="1" applyBorder="1" applyProtection="1">
      <protection locked="0"/>
    </xf>
    <xf numFmtId="3" fontId="0" fillId="7" borderId="37" xfId="0" applyNumberFormat="1" applyFill="1" applyBorder="1" applyProtection="1">
      <protection locked="0"/>
    </xf>
    <xf numFmtId="3" fontId="0" fillId="7" borderId="9" xfId="0" applyNumberFormat="1" applyFill="1" applyBorder="1" applyProtection="1">
      <protection locked="0"/>
    </xf>
    <xf numFmtId="3" fontId="1" fillId="7" borderId="37" xfId="0" applyNumberFormat="1" applyFont="1" applyFill="1" applyBorder="1" applyAlignment="1" applyProtection="1">
      <alignment horizontal="center"/>
      <protection locked="0"/>
    </xf>
    <xf numFmtId="3" fontId="1" fillId="7" borderId="43" xfId="0" applyNumberFormat="1" applyFont="1" applyFill="1" applyBorder="1" applyAlignment="1" applyProtection="1">
      <alignment horizontal="center"/>
      <protection locked="0"/>
    </xf>
    <xf numFmtId="3" fontId="1" fillId="7" borderId="44" xfId="0" applyNumberFormat="1" applyFont="1" applyFill="1" applyBorder="1" applyAlignment="1" applyProtection="1">
      <alignment horizontal="center"/>
      <protection locked="0"/>
    </xf>
    <xf numFmtId="3" fontId="1" fillId="3" borderId="6" xfId="0" applyNumberFormat="1" applyFont="1" applyFill="1" applyBorder="1" applyAlignment="1" applyProtection="1">
      <alignment horizontal="center"/>
    </xf>
    <xf numFmtId="3" fontId="1" fillId="4" borderId="2" xfId="0" applyNumberFormat="1" applyFont="1" applyFill="1" applyBorder="1" applyAlignment="1" applyProtection="1">
      <alignment horizontal="center"/>
    </xf>
    <xf numFmtId="3" fontId="1" fillId="5" borderId="16" xfId="0" applyNumberFormat="1" applyFont="1" applyFill="1" applyBorder="1" applyAlignment="1" applyProtection="1">
      <alignment horizontal="center"/>
    </xf>
    <xf numFmtId="3" fontId="1" fillId="5" borderId="2" xfId="0" applyNumberFormat="1" applyFont="1" applyFill="1" applyBorder="1" applyAlignment="1" applyProtection="1">
      <alignment horizontal="center"/>
    </xf>
    <xf numFmtId="3" fontId="1" fillId="5" borderId="4" xfId="0" applyNumberFormat="1" applyFont="1" applyFill="1" applyBorder="1" applyAlignment="1" applyProtection="1">
      <alignment horizontal="center"/>
    </xf>
    <xf numFmtId="3" fontId="1" fillId="15" borderId="6" xfId="0" applyNumberFormat="1" applyFont="1" applyFill="1" applyBorder="1" applyAlignment="1" applyProtection="1">
      <alignment horizontal="center"/>
    </xf>
    <xf numFmtId="3" fontId="1" fillId="16" borderId="16" xfId="0" applyNumberFormat="1" applyFont="1" applyFill="1" applyBorder="1" applyAlignment="1" applyProtection="1">
      <alignment horizontal="center"/>
    </xf>
    <xf numFmtId="3" fontId="1" fillId="16" borderId="2" xfId="0" applyNumberFormat="1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3" fontId="1" fillId="7" borderId="52" xfId="0" applyNumberFormat="1" applyFont="1" applyFill="1" applyBorder="1" applyAlignment="1" applyProtection="1">
      <alignment horizontal="center" vertical="center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0" fillId="7" borderId="1" xfId="0" applyNumberFormat="1" applyFill="1" applyBorder="1" applyProtection="1">
      <protection locked="0"/>
    </xf>
    <xf numFmtId="3" fontId="0" fillId="7" borderId="56" xfId="0" applyNumberForma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3" fontId="1" fillId="7" borderId="19" xfId="0" applyNumberFormat="1" applyFont="1" applyFill="1" applyBorder="1" applyAlignment="1" applyProtection="1">
      <alignment horizontal="center"/>
      <protection locked="0"/>
    </xf>
    <xf numFmtId="3" fontId="1" fillId="7" borderId="18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/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3" fontId="9" fillId="7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7" borderId="0" xfId="0" applyFill="1" applyProtection="1">
      <protection locked="0"/>
    </xf>
    <xf numFmtId="0" fontId="1" fillId="7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1" fillId="13" borderId="6" xfId="0" applyNumberFormat="1" applyFont="1" applyFill="1" applyBorder="1" applyAlignment="1" applyProtection="1">
      <alignment horizontal="center"/>
    </xf>
    <xf numFmtId="3" fontId="1" fillId="11" borderId="16" xfId="0" applyNumberFormat="1" applyFont="1" applyFill="1" applyBorder="1" applyAlignment="1" applyProtection="1">
      <alignment horizontal="center"/>
    </xf>
    <xf numFmtId="3" fontId="1" fillId="11" borderId="2" xfId="0" applyNumberFormat="1" applyFont="1" applyFill="1" applyBorder="1" applyAlignment="1" applyProtection="1">
      <alignment horizontal="center"/>
    </xf>
    <xf numFmtId="3" fontId="1" fillId="10" borderId="6" xfId="0" applyNumberFormat="1" applyFont="1" applyFill="1" applyBorder="1" applyAlignment="1" applyProtection="1">
      <alignment horizontal="center"/>
    </xf>
    <xf numFmtId="3" fontId="1" fillId="14" borderId="16" xfId="0" applyNumberFormat="1" applyFont="1" applyFill="1" applyBorder="1" applyAlignment="1" applyProtection="1">
      <alignment horizontal="center"/>
    </xf>
    <xf numFmtId="3" fontId="1" fillId="14" borderId="2" xfId="0" applyNumberFormat="1" applyFont="1" applyFill="1" applyBorder="1" applyAlignment="1" applyProtection="1">
      <alignment horizontal="center"/>
    </xf>
    <xf numFmtId="3" fontId="1" fillId="5" borderId="6" xfId="0" applyNumberFormat="1" applyFont="1" applyFill="1" applyBorder="1" applyAlignment="1" applyProtection="1">
      <alignment horizontal="center"/>
    </xf>
    <xf numFmtId="3" fontId="1" fillId="6" borderId="2" xfId="0" applyNumberFormat="1" applyFont="1" applyFill="1" applyBorder="1" applyAlignment="1" applyProtection="1">
      <alignment horizontal="center"/>
    </xf>
    <xf numFmtId="3" fontId="1" fillId="12" borderId="52" xfId="0" applyNumberFormat="1" applyFont="1" applyFill="1" applyBorder="1" applyAlignment="1" applyProtection="1">
      <alignment horizontal="center"/>
    </xf>
    <xf numFmtId="3" fontId="9" fillId="7" borderId="13" xfId="0" applyNumberFormat="1" applyFont="1" applyFill="1" applyBorder="1" applyAlignment="1" applyProtection="1">
      <alignment horizontal="center" vertical="center"/>
      <protection locked="0"/>
    </xf>
    <xf numFmtId="3" fontId="1" fillId="7" borderId="55" xfId="0" applyNumberFormat="1" applyFont="1" applyFill="1" applyBorder="1" applyAlignment="1" applyProtection="1">
      <alignment horizontal="center" vertical="center"/>
      <protection locked="0"/>
    </xf>
    <xf numFmtId="0" fontId="2" fillId="17" borderId="42" xfId="0" applyFont="1" applyFill="1" applyBorder="1" applyAlignment="1" applyProtection="1">
      <alignment horizontal="center" vertical="center" wrapText="1"/>
      <protection locked="0"/>
    </xf>
    <xf numFmtId="0" fontId="2" fillId="17" borderId="9" xfId="0" applyFont="1" applyFill="1" applyBorder="1" applyAlignment="1" applyProtection="1">
      <alignment horizontal="center" vertical="center" wrapText="1"/>
      <protection locked="0"/>
    </xf>
    <xf numFmtId="3" fontId="1" fillId="17" borderId="2" xfId="0" applyNumberFormat="1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/>
      <protection locked="0"/>
    </xf>
    <xf numFmtId="3" fontId="1" fillId="0" borderId="43" xfId="0" applyNumberFormat="1" applyFont="1" applyBorder="1" applyAlignment="1" applyProtection="1">
      <alignment horizontal="center" vertical="center"/>
      <protection locked="0"/>
    </xf>
    <xf numFmtId="3" fontId="1" fillId="0" borderId="42" xfId="0" applyNumberFormat="1" applyFont="1" applyBorder="1" applyAlignment="1" applyProtection="1">
      <alignment horizontal="center" vertical="center"/>
      <protection locked="0"/>
    </xf>
    <xf numFmtId="3" fontId="9" fillId="7" borderId="11" xfId="0" applyNumberFormat="1" applyFont="1" applyFill="1" applyBorder="1" applyAlignment="1" applyProtection="1">
      <alignment horizontal="center" vertical="center"/>
      <protection locked="0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/>
    </xf>
    <xf numFmtId="3" fontId="1" fillId="11" borderId="4" xfId="0" applyNumberFormat="1" applyFont="1" applyFill="1" applyBorder="1" applyAlignment="1" applyProtection="1">
      <alignment horizontal="center"/>
    </xf>
    <xf numFmtId="3" fontId="1" fillId="11" borderId="5" xfId="0" applyNumberFormat="1" applyFont="1" applyFill="1" applyBorder="1" applyAlignment="1" applyProtection="1">
      <alignment horizontal="center"/>
    </xf>
    <xf numFmtId="3" fontId="1" fillId="14" borderId="4" xfId="0" applyNumberFormat="1" applyFont="1" applyFill="1" applyBorder="1" applyAlignment="1" applyProtection="1">
      <alignment horizontal="center"/>
    </xf>
    <xf numFmtId="3" fontId="1" fillId="14" borderId="5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9" borderId="39" xfId="0" applyNumberFormat="1" applyFont="1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 vertical="center"/>
      <protection locked="0"/>
    </xf>
    <xf numFmtId="0" fontId="0" fillId="7" borderId="53" xfId="0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" fontId="12" fillId="3" borderId="6" xfId="0" applyNumberFormat="1" applyFont="1" applyFill="1" applyBorder="1" applyAlignment="1" applyProtection="1">
      <alignment horizontal="center"/>
    </xf>
    <xf numFmtId="3" fontId="12" fillId="3" borderId="7" xfId="0" applyNumberFormat="1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3" fontId="1" fillId="18" borderId="2" xfId="0" applyNumberFormat="1" applyFont="1" applyFill="1" applyBorder="1" applyAlignment="1" applyProtection="1">
      <alignment horizontal="center"/>
    </xf>
    <xf numFmtId="3" fontId="1" fillId="13" borderId="27" xfId="0" applyNumberFormat="1" applyFont="1" applyFill="1" applyBorder="1" applyAlignment="1" applyProtection="1">
      <alignment horizontal="center"/>
    </xf>
    <xf numFmtId="3" fontId="1" fillId="13" borderId="5" xfId="0" applyNumberFormat="1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17" borderId="46" xfId="0" applyFont="1" applyFill="1" applyBorder="1" applyAlignment="1" applyProtection="1">
      <alignment horizontal="center" vertical="center" wrapText="1"/>
    </xf>
    <xf numFmtId="0" fontId="2" fillId="17" borderId="4" xfId="0" applyFont="1" applyFill="1" applyBorder="1" applyAlignment="1" applyProtection="1">
      <alignment horizontal="center" vertical="center" wrapText="1"/>
    </xf>
    <xf numFmtId="3" fontId="1" fillId="0" borderId="36" xfId="0" applyNumberFormat="1" applyFont="1" applyBorder="1" applyAlignment="1" applyProtection="1">
      <alignment horizontal="center" vertical="center"/>
    </xf>
    <xf numFmtId="0" fontId="2" fillId="9" borderId="41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9" borderId="4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48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4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4" fillId="7" borderId="25" xfId="0" applyNumberFormat="1" applyFont="1" applyFill="1" applyBorder="1" applyAlignment="1" applyProtection="1">
      <alignment horizontal="center"/>
      <protection locked="0"/>
    </xf>
    <xf numFmtId="3" fontId="4" fillId="7" borderId="32" xfId="0" applyNumberFormat="1" applyFont="1" applyFill="1" applyBorder="1" applyAlignment="1" applyProtection="1">
      <alignment horizontal="center"/>
      <protection locked="0"/>
    </xf>
    <xf numFmtId="3" fontId="4" fillId="7" borderId="26" xfId="0" applyNumberFormat="1" applyFont="1" applyFill="1" applyBorder="1" applyAlignment="1" applyProtection="1">
      <alignment horizontal="center"/>
      <protection locked="0"/>
    </xf>
    <xf numFmtId="3" fontId="4" fillId="7" borderId="50" xfId="0" applyNumberFormat="1" applyFont="1" applyFill="1" applyBorder="1" applyAlignment="1" applyProtection="1">
      <alignment horizontal="center"/>
      <protection locked="0"/>
    </xf>
    <xf numFmtId="3" fontId="4" fillId="7" borderId="40" xfId="0" applyNumberFormat="1" applyFont="1" applyFill="1" applyBorder="1" applyAlignment="1" applyProtection="1">
      <alignment horizontal="center"/>
      <protection locked="0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18" borderId="4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15" borderId="4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13" borderId="10" xfId="0" applyFont="1" applyFill="1" applyBorder="1" applyAlignment="1" applyProtection="1">
      <alignment horizontal="center" vertical="center" wrapText="1"/>
    </xf>
    <xf numFmtId="0" fontId="2" fillId="13" borderId="58" xfId="0" applyFont="1" applyFill="1" applyBorder="1" applyAlignment="1" applyProtection="1">
      <alignment horizontal="center" vertical="center" wrapText="1"/>
    </xf>
    <xf numFmtId="0" fontId="2" fillId="18" borderId="40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15" borderId="40" xfId="0" applyFont="1" applyFill="1" applyBorder="1" applyAlignment="1" applyProtection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/>
    </xf>
    <xf numFmtId="3" fontId="1" fillId="15" borderId="52" xfId="0" applyNumberFormat="1" applyFont="1" applyFill="1" applyBorder="1" applyAlignment="1" applyProtection="1">
      <alignment horizontal="center"/>
    </xf>
    <xf numFmtId="3" fontId="1" fillId="0" borderId="28" xfId="0" applyNumberFormat="1" applyFont="1" applyBorder="1" applyAlignment="1" applyProtection="1">
      <alignment horizontal="center"/>
    </xf>
    <xf numFmtId="3" fontId="1" fillId="0" borderId="9" xfId="0" applyNumberFormat="1" applyFont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3" fontId="4" fillId="7" borderId="32" xfId="0" applyNumberFormat="1" applyFont="1" applyFill="1" applyBorder="1" applyAlignment="1" applyProtection="1">
      <alignment horizontal="center"/>
    </xf>
    <xf numFmtId="0" fontId="13" fillId="3" borderId="38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2" fillId="13" borderId="9" xfId="0" applyFont="1" applyFill="1" applyBorder="1" applyAlignment="1" applyProtection="1">
      <alignment horizontal="center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 locked="0"/>
    </xf>
    <xf numFmtId="0" fontId="2" fillId="10" borderId="9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13" borderId="3" xfId="0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>
      <alignment horizontal="center" vertical="center" wrapText="1"/>
    </xf>
    <xf numFmtId="0" fontId="2" fillId="10" borderId="3" xfId="0" applyFont="1" applyFill="1" applyBorder="1" applyAlignment="1" applyProtection="1">
      <alignment horizontal="center" vertical="center" wrapText="1"/>
    </xf>
    <xf numFmtId="0" fontId="2" fillId="14" borderId="3" xfId="0" applyFont="1" applyFill="1" applyBorder="1" applyAlignment="1" applyProtection="1">
      <alignment horizontal="center" vertical="center" wrapText="1"/>
    </xf>
    <xf numFmtId="0" fontId="2" fillId="5" borderId="41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15" borderId="42" xfId="0" applyFont="1" applyFill="1" applyBorder="1" applyAlignment="1" applyProtection="1">
      <alignment horizontal="center" vertical="center" wrapText="1"/>
      <protection locked="0"/>
    </xf>
    <xf numFmtId="0" fontId="2" fillId="16" borderId="42" xfId="0" applyFont="1" applyFill="1" applyBorder="1" applyAlignment="1" applyProtection="1">
      <alignment horizontal="center" vertical="center" wrapText="1"/>
      <protection locked="0"/>
    </xf>
    <xf numFmtId="0" fontId="2" fillId="6" borderId="42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15" borderId="3" xfId="0" applyFont="1" applyFill="1" applyBorder="1" applyAlignment="1" applyProtection="1">
      <alignment horizontal="center" vertical="center" wrapText="1"/>
    </xf>
    <xf numFmtId="0" fontId="2" fillId="16" borderId="3" xfId="0" applyFont="1" applyFill="1" applyBorder="1" applyAlignment="1" applyProtection="1">
      <alignment horizontal="center" vertical="center" wrapText="1"/>
    </xf>
    <xf numFmtId="3" fontId="4" fillId="7" borderId="12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3" fontId="1" fillId="7" borderId="11" xfId="0" applyNumberFormat="1" applyFont="1" applyFill="1" applyBorder="1" applyAlignment="1" applyProtection="1">
      <alignment horizontal="center" vertical="center"/>
      <protection locked="0"/>
    </xf>
    <xf numFmtId="3" fontId="1" fillId="7" borderId="12" xfId="0" applyNumberFormat="1" applyFont="1" applyFill="1" applyBorder="1" applyAlignment="1" applyProtection="1">
      <alignment horizontal="center" vertical="center"/>
      <protection locked="0"/>
    </xf>
    <xf numFmtId="3" fontId="1" fillId="7" borderId="59" xfId="0" applyNumberFormat="1" applyFont="1" applyFill="1" applyBorder="1" applyAlignment="1" applyProtection="1">
      <alignment horizontal="center" vertical="center"/>
      <protection locked="0"/>
    </xf>
    <xf numFmtId="3" fontId="1" fillId="7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9" borderId="19" xfId="0" applyFont="1" applyFill="1" applyBorder="1" applyAlignment="1" applyProtection="1">
      <alignment horizontal="center" vertical="center"/>
      <protection locked="0"/>
    </xf>
    <xf numFmtId="0" fontId="2" fillId="8" borderId="51" xfId="0" applyFont="1" applyFill="1" applyBorder="1" applyAlignment="1" applyProtection="1">
      <alignment horizontal="center" vertical="center"/>
      <protection locked="0"/>
    </xf>
    <xf numFmtId="0" fontId="2" fillId="8" borderId="17" xfId="0" applyFont="1" applyFill="1" applyBorder="1" applyAlignment="1" applyProtection="1">
      <alignment horizontal="center" vertical="center"/>
      <protection locked="0"/>
    </xf>
    <xf numFmtId="0" fontId="2" fillId="8" borderId="3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17" borderId="18" xfId="0" applyFont="1" applyFill="1" applyBorder="1" applyAlignment="1" applyProtection="1">
      <alignment horizontal="center" vertical="center"/>
      <protection locked="0"/>
    </xf>
    <xf numFmtId="0" fontId="2" fillId="17" borderId="19" xfId="0" applyFont="1" applyFill="1" applyBorder="1" applyAlignment="1" applyProtection="1">
      <alignment horizontal="center" vertical="center"/>
      <protection locked="0"/>
    </xf>
    <xf numFmtId="0" fontId="2" fillId="17" borderId="45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3" fillId="6" borderId="55" xfId="0" applyFont="1" applyFill="1" applyBorder="1" applyAlignment="1" applyProtection="1">
      <alignment horizontal="center" vertical="center"/>
      <protection locked="0"/>
    </xf>
    <xf numFmtId="0" fontId="3" fillId="6" borderId="3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4" borderId="55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3" fillId="9" borderId="39" xfId="0" applyFont="1" applyFill="1" applyBorder="1" applyAlignment="1" applyProtection="1">
      <alignment horizontal="center" vertical="center"/>
      <protection locked="0"/>
    </xf>
    <xf numFmtId="0" fontId="3" fillId="5" borderId="55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 wrapText="1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3" fillId="13" borderId="14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3" fillId="11" borderId="18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horizontal="center" vertical="center"/>
      <protection locked="0"/>
    </xf>
    <xf numFmtId="0" fontId="3" fillId="10" borderId="19" xfId="0" applyFont="1" applyFill="1" applyBorder="1" applyAlignment="1" applyProtection="1">
      <alignment horizontal="center" vertical="center"/>
      <protection locked="0"/>
    </xf>
    <xf numFmtId="0" fontId="3" fillId="14" borderId="18" xfId="0" applyFont="1" applyFill="1" applyBorder="1" applyAlignment="1" applyProtection="1">
      <alignment horizontal="center" vertical="center"/>
      <protection locked="0"/>
    </xf>
    <xf numFmtId="0" fontId="3" fillId="14" borderId="19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45" xfId="0" applyFont="1" applyFill="1" applyBorder="1" applyAlignment="1" applyProtection="1">
      <alignment horizontal="center" vertical="center"/>
      <protection locked="0"/>
    </xf>
    <xf numFmtId="0" fontId="3" fillId="12" borderId="33" xfId="0" applyFont="1" applyFill="1" applyBorder="1" applyAlignment="1" applyProtection="1">
      <alignment horizontal="center" vertical="center" wrapText="1"/>
    </xf>
    <xf numFmtId="0" fontId="3" fillId="12" borderId="31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horizontal="center" vertical="center"/>
      <protection locked="0"/>
    </xf>
    <xf numFmtId="0" fontId="3" fillId="9" borderId="19" xfId="0" applyFont="1" applyFill="1" applyBorder="1" applyAlignment="1" applyProtection="1">
      <alignment horizontal="center" vertical="center"/>
      <protection locked="0"/>
    </xf>
    <xf numFmtId="0" fontId="3" fillId="15" borderId="18" xfId="0" applyFont="1" applyFill="1" applyBorder="1" applyAlignment="1" applyProtection="1">
      <alignment horizontal="center" vertical="center"/>
      <protection locked="0"/>
    </xf>
    <xf numFmtId="0" fontId="3" fillId="15" borderId="19" xfId="0" applyFont="1" applyFill="1" applyBorder="1" applyAlignment="1" applyProtection="1">
      <alignment horizontal="center" vertical="center"/>
      <protection locked="0"/>
    </xf>
    <xf numFmtId="0" fontId="3" fillId="16" borderId="18" xfId="0" applyFont="1" applyFill="1" applyBorder="1" applyAlignment="1" applyProtection="1">
      <alignment horizontal="center" vertical="center"/>
      <protection locked="0"/>
    </xf>
    <xf numFmtId="0" fontId="3" fillId="16" borderId="19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13" borderId="25" xfId="0" applyFont="1" applyFill="1" applyBorder="1" applyAlignment="1" applyProtection="1">
      <alignment horizontal="center" vertical="center"/>
    </xf>
    <xf numFmtId="0" fontId="3" fillId="13" borderId="3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356"/>
  <sheetViews>
    <sheetView tabSelected="1" topLeftCell="A55" zoomScale="98" zoomScaleNormal="98" workbookViewId="0">
      <selection activeCell="C13" sqref="C13"/>
    </sheetView>
  </sheetViews>
  <sheetFormatPr baseColWidth="10" defaultColWidth="9.140625" defaultRowHeight="12.75"/>
  <cols>
    <col min="1" max="1" width="4.42578125" style="117" bestFit="1" customWidth="1"/>
    <col min="2" max="2" width="43" style="117" customWidth="1"/>
    <col min="3" max="3" width="43.140625" style="117" bestFit="1" customWidth="1"/>
    <col min="4" max="4" width="33.85546875" style="117" bestFit="1" customWidth="1"/>
    <col min="5" max="5" width="9.85546875" style="117" bestFit="1" customWidth="1"/>
    <col min="6" max="6" width="10.28515625" style="117" customWidth="1"/>
    <col min="7" max="7" width="9.5703125" style="117" bestFit="1" customWidth="1"/>
    <col min="8" max="8" width="10.28515625" style="117" customWidth="1"/>
    <col min="9" max="9" width="9.85546875" style="117" customWidth="1"/>
    <col min="10" max="10" width="12.85546875" style="117" bestFit="1" customWidth="1"/>
    <col min="11" max="11" width="13.28515625" style="117" customWidth="1"/>
    <col min="12" max="12" width="14" style="117" customWidth="1"/>
    <col min="13" max="13" width="14.5703125" style="117" customWidth="1"/>
    <col min="14" max="14" width="13.85546875" style="117" bestFit="1" customWidth="1"/>
    <col min="15" max="15" width="13.28515625" style="117" customWidth="1"/>
    <col min="16" max="16" width="11.85546875" style="117" bestFit="1" customWidth="1"/>
    <col min="17" max="17" width="8" style="117" bestFit="1" customWidth="1"/>
    <col min="18" max="18" width="9.28515625" style="117" customWidth="1"/>
    <col min="19" max="19" width="9.28515625" style="117" bestFit="1" customWidth="1"/>
    <col min="20" max="21" width="14.5703125" style="117" customWidth="1"/>
    <col min="22" max="22" width="18.140625" style="117" customWidth="1"/>
    <col min="23" max="16384" width="9.140625" style="117"/>
  </cols>
  <sheetData>
    <row r="1" spans="1:22" ht="13.5" thickBot="1"/>
    <row r="2" spans="1:22" ht="16.5" thickBot="1">
      <c r="A2" s="244" t="s">
        <v>94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6"/>
    </row>
    <row r="3" spans="1:22" s="118" customFormat="1" ht="24" customHeight="1" thickBot="1">
      <c r="A3" s="253" t="s">
        <v>1</v>
      </c>
      <c r="B3" s="237" t="s">
        <v>97</v>
      </c>
      <c r="C3" s="253" t="s">
        <v>37</v>
      </c>
      <c r="D3" s="253" t="s">
        <v>0</v>
      </c>
      <c r="E3" s="261" t="s">
        <v>96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3"/>
      <c r="U3" s="161" t="s">
        <v>66</v>
      </c>
      <c r="V3" s="116" t="s">
        <v>67</v>
      </c>
    </row>
    <row r="4" spans="1:22" s="118" customFormat="1" ht="12.75" customHeight="1">
      <c r="A4" s="254"/>
      <c r="B4" s="238"/>
      <c r="C4" s="254"/>
      <c r="D4" s="254"/>
      <c r="E4" s="256" t="s">
        <v>2</v>
      </c>
      <c r="F4" s="257"/>
      <c r="G4" s="258"/>
      <c r="H4" s="247" t="s">
        <v>4</v>
      </c>
      <c r="I4" s="248"/>
      <c r="J4" s="248"/>
      <c r="K4" s="266" t="s">
        <v>95</v>
      </c>
      <c r="L4" s="267"/>
      <c r="M4" s="267"/>
      <c r="N4" s="268"/>
      <c r="O4" s="249" t="s">
        <v>35</v>
      </c>
      <c r="P4" s="249"/>
      <c r="Q4" s="249"/>
      <c r="R4" s="250" t="s">
        <v>3</v>
      </c>
      <c r="S4" s="251"/>
      <c r="T4" s="252"/>
      <c r="U4" s="259" t="s">
        <v>65</v>
      </c>
      <c r="V4" s="264" t="s">
        <v>46</v>
      </c>
    </row>
    <row r="5" spans="1:22" s="118" customFormat="1" ht="39" thickBot="1">
      <c r="A5" s="255"/>
      <c r="B5" s="239"/>
      <c r="C5" s="255"/>
      <c r="D5" s="255"/>
      <c r="E5" s="108" t="s">
        <v>8</v>
      </c>
      <c r="F5" s="140" t="s">
        <v>10</v>
      </c>
      <c r="G5" s="165" t="s">
        <v>9</v>
      </c>
      <c r="H5" s="8" t="s">
        <v>39</v>
      </c>
      <c r="I5" s="8" t="s">
        <v>10</v>
      </c>
      <c r="J5" s="166" t="s">
        <v>5</v>
      </c>
      <c r="K5" s="137" t="s">
        <v>114</v>
      </c>
      <c r="L5" s="138" t="s">
        <v>116</v>
      </c>
      <c r="M5" s="167" t="s">
        <v>115</v>
      </c>
      <c r="N5" s="168" t="s">
        <v>117</v>
      </c>
      <c r="O5" s="10" t="s">
        <v>40</v>
      </c>
      <c r="P5" s="109" t="s">
        <v>7</v>
      </c>
      <c r="Q5" s="170" t="s">
        <v>6</v>
      </c>
      <c r="R5" s="110" t="s">
        <v>41</v>
      </c>
      <c r="S5" s="111" t="s">
        <v>11</v>
      </c>
      <c r="T5" s="171" t="s">
        <v>5</v>
      </c>
      <c r="U5" s="260"/>
      <c r="V5" s="265"/>
    </row>
    <row r="6" spans="1:22" ht="14.85" customHeight="1">
      <c r="A6" s="112">
        <v>1</v>
      </c>
      <c r="B6" s="89" t="s">
        <v>93</v>
      </c>
      <c r="C6" s="83" t="s">
        <v>103</v>
      </c>
      <c r="D6" s="83" t="str">
        <f>IF(C6= "Persona natural", "Categoria 1",IF(C6= "Promoción a la Donación con fines de Trasplante", "Categoria 2",IF(C6= "Instituciones Generadoras", "Categoria 3", IF(C6= "SubRedes", "Categoria 4", "Debe ingresar un Tipo de Concursante")) ))</f>
        <v>Categoria 2</v>
      </c>
      <c r="E6" s="11">
        <v>10</v>
      </c>
      <c r="F6" s="141">
        <v>3</v>
      </c>
      <c r="G6" s="145">
        <f>F6*5</f>
        <v>15</v>
      </c>
      <c r="H6" s="16">
        <v>50</v>
      </c>
      <c r="I6" s="11">
        <v>20</v>
      </c>
      <c r="J6" s="27">
        <f>I6*10</f>
        <v>200</v>
      </c>
      <c r="K6" s="136">
        <v>20</v>
      </c>
      <c r="L6" s="12">
        <v>15</v>
      </c>
      <c r="M6" s="169" t="str">
        <f>IF(AND(K6&gt;10),"5")</f>
        <v>5</v>
      </c>
      <c r="N6" s="139">
        <f>(L6*10)+M6</f>
        <v>155</v>
      </c>
      <c r="O6" s="19">
        <v>30</v>
      </c>
      <c r="P6" s="12">
        <v>15</v>
      </c>
      <c r="Q6" s="29">
        <f>P6*15</f>
        <v>225</v>
      </c>
      <c r="R6" s="14">
        <v>100</v>
      </c>
      <c r="S6" s="24">
        <v>12</v>
      </c>
      <c r="T6" s="30">
        <f>S6*5</f>
        <v>60</v>
      </c>
      <c r="U6" s="95">
        <f>E6+H6+K6+O6+R6</f>
        <v>210</v>
      </c>
      <c r="V6" s="33">
        <f>G6+J6+N6+Q6+T6</f>
        <v>655</v>
      </c>
    </row>
    <row r="7" spans="1:22" ht="15.75">
      <c r="A7" s="113">
        <f>A6+1</f>
        <v>2</v>
      </c>
      <c r="B7" s="90"/>
      <c r="C7" s="85"/>
      <c r="D7" s="84" t="str">
        <f t="shared" ref="D7:D70" si="0">IF(C7= "Persona natural", "Categoria 1",IF(C7= "Promoción a la Donación con fines de Trasplante", "Categoria 2",IF(C7= "Instituciones Generadoras", "Categoria 3", IF(C7= "SubRedes", "Categoria 4", "Debe ingresar un Tipo de Concursante")) ))</f>
        <v>Debe ingresar un Tipo de Concursante</v>
      </c>
      <c r="E7" s="13"/>
      <c r="F7" s="142"/>
      <c r="G7" s="146">
        <f t="shared" ref="G7:G70" si="1">F7*5</f>
        <v>0</v>
      </c>
      <c r="H7" s="17"/>
      <c r="I7" s="13"/>
      <c r="J7" s="9">
        <f t="shared" ref="J7:J70" si="2">I7*10</f>
        <v>0</v>
      </c>
      <c r="K7" s="136"/>
      <c r="L7" s="21"/>
      <c r="M7" s="169" t="b">
        <f>IF(AND(K7&gt;10),"5")</f>
        <v>0</v>
      </c>
      <c r="N7" s="139">
        <f t="shared" ref="N7:N70" si="3">(L7*10)+M7</f>
        <v>0</v>
      </c>
      <c r="O7" s="20"/>
      <c r="P7" s="21"/>
      <c r="Q7" s="29">
        <f t="shared" ref="Q7:Q70" si="4">P7*15</f>
        <v>0</v>
      </c>
      <c r="R7" s="22"/>
      <c r="S7" s="24"/>
      <c r="T7" s="31">
        <f t="shared" ref="T7:T105" si="5">S7*5</f>
        <v>0</v>
      </c>
      <c r="U7" s="95">
        <f t="shared" ref="U7:U70" si="6">E7+H7+K7+O7+R7</f>
        <v>0</v>
      </c>
      <c r="V7" s="33">
        <f t="shared" ref="V7:V70" si="7">G7+J7+N7+Q7+T7</f>
        <v>0</v>
      </c>
    </row>
    <row r="8" spans="1:22" s="119" customFormat="1" ht="18.75" customHeight="1">
      <c r="A8" s="113">
        <f t="shared" ref="A8:A105" si="8">A7+1</f>
        <v>3</v>
      </c>
      <c r="B8" s="114"/>
      <c r="C8" s="84"/>
      <c r="D8" s="84" t="str">
        <f t="shared" si="0"/>
        <v>Debe ingresar un Tipo de Concursante</v>
      </c>
      <c r="E8" s="13"/>
      <c r="F8" s="142"/>
      <c r="G8" s="146">
        <f t="shared" si="1"/>
        <v>0</v>
      </c>
      <c r="H8" s="17"/>
      <c r="I8" s="13"/>
      <c r="J8" s="9">
        <f t="shared" si="2"/>
        <v>0</v>
      </c>
      <c r="K8" s="136"/>
      <c r="L8" s="21"/>
      <c r="M8" s="169" t="b">
        <f t="shared" ref="M8:M71" si="9">IF(AND(K8&gt;10),"5")</f>
        <v>0</v>
      </c>
      <c r="N8" s="139">
        <f t="shared" si="3"/>
        <v>0</v>
      </c>
      <c r="O8" s="20"/>
      <c r="P8" s="21"/>
      <c r="Q8" s="29">
        <f t="shared" si="4"/>
        <v>0</v>
      </c>
      <c r="R8" s="22"/>
      <c r="S8" s="24"/>
      <c r="T8" s="31">
        <f t="shared" si="5"/>
        <v>0</v>
      </c>
      <c r="U8" s="95">
        <f t="shared" si="6"/>
        <v>0</v>
      </c>
      <c r="V8" s="33">
        <f t="shared" si="7"/>
        <v>0</v>
      </c>
    </row>
    <row r="9" spans="1:22" s="119" customFormat="1" ht="15.75">
      <c r="A9" s="113">
        <f t="shared" si="8"/>
        <v>4</v>
      </c>
      <c r="B9" s="91"/>
      <c r="C9" s="84"/>
      <c r="D9" s="84" t="str">
        <f t="shared" si="0"/>
        <v>Debe ingresar un Tipo de Concursante</v>
      </c>
      <c r="E9" s="13"/>
      <c r="F9" s="142"/>
      <c r="G9" s="146">
        <f t="shared" si="1"/>
        <v>0</v>
      </c>
      <c r="H9" s="17"/>
      <c r="I9" s="13"/>
      <c r="J9" s="9">
        <f t="shared" si="2"/>
        <v>0</v>
      </c>
      <c r="K9" s="136"/>
      <c r="L9" s="21"/>
      <c r="M9" s="169" t="b">
        <f t="shared" si="9"/>
        <v>0</v>
      </c>
      <c r="N9" s="139">
        <f t="shared" si="3"/>
        <v>0</v>
      </c>
      <c r="O9" s="20"/>
      <c r="P9" s="21"/>
      <c r="Q9" s="29">
        <f t="shared" si="4"/>
        <v>0</v>
      </c>
      <c r="R9" s="22"/>
      <c r="S9" s="24"/>
      <c r="T9" s="31">
        <f t="shared" si="5"/>
        <v>0</v>
      </c>
      <c r="U9" s="95">
        <f t="shared" si="6"/>
        <v>0</v>
      </c>
      <c r="V9" s="33">
        <f t="shared" si="7"/>
        <v>0</v>
      </c>
    </row>
    <row r="10" spans="1:22" s="119" customFormat="1" ht="15.75">
      <c r="A10" s="113">
        <f t="shared" si="8"/>
        <v>5</v>
      </c>
      <c r="B10" s="91"/>
      <c r="C10" s="84"/>
      <c r="D10" s="84" t="str">
        <f t="shared" si="0"/>
        <v>Debe ingresar un Tipo de Concursante</v>
      </c>
      <c r="E10" s="13"/>
      <c r="F10" s="142"/>
      <c r="G10" s="146">
        <f t="shared" si="1"/>
        <v>0</v>
      </c>
      <c r="H10" s="17"/>
      <c r="I10" s="13"/>
      <c r="J10" s="9">
        <f t="shared" si="2"/>
        <v>0</v>
      </c>
      <c r="K10" s="136"/>
      <c r="L10" s="21"/>
      <c r="M10" s="169" t="b">
        <f t="shared" si="9"/>
        <v>0</v>
      </c>
      <c r="N10" s="139">
        <f t="shared" si="3"/>
        <v>0</v>
      </c>
      <c r="O10" s="20"/>
      <c r="P10" s="21"/>
      <c r="Q10" s="29">
        <f t="shared" si="4"/>
        <v>0</v>
      </c>
      <c r="R10" s="22"/>
      <c r="S10" s="24"/>
      <c r="T10" s="31">
        <f t="shared" si="5"/>
        <v>0</v>
      </c>
      <c r="U10" s="95">
        <f t="shared" si="6"/>
        <v>0</v>
      </c>
      <c r="V10" s="33">
        <f t="shared" si="7"/>
        <v>0</v>
      </c>
    </row>
    <row r="11" spans="1:22" s="119" customFormat="1" ht="15.75">
      <c r="A11" s="113">
        <f t="shared" si="8"/>
        <v>6</v>
      </c>
      <c r="B11" s="91"/>
      <c r="C11" s="84"/>
      <c r="D11" s="84" t="str">
        <f t="shared" si="0"/>
        <v>Debe ingresar un Tipo de Concursante</v>
      </c>
      <c r="E11" s="13"/>
      <c r="F11" s="142"/>
      <c r="G11" s="146">
        <f t="shared" si="1"/>
        <v>0</v>
      </c>
      <c r="H11" s="17"/>
      <c r="I11" s="13"/>
      <c r="J11" s="9">
        <f t="shared" si="2"/>
        <v>0</v>
      </c>
      <c r="K11" s="136"/>
      <c r="L11" s="21"/>
      <c r="M11" s="169" t="b">
        <f t="shared" si="9"/>
        <v>0</v>
      </c>
      <c r="N11" s="139">
        <f t="shared" si="3"/>
        <v>0</v>
      </c>
      <c r="O11" s="20"/>
      <c r="P11" s="21"/>
      <c r="Q11" s="29">
        <f t="shared" si="4"/>
        <v>0</v>
      </c>
      <c r="R11" s="22"/>
      <c r="S11" s="24"/>
      <c r="T11" s="31">
        <f t="shared" si="5"/>
        <v>0</v>
      </c>
      <c r="U11" s="95">
        <f t="shared" si="6"/>
        <v>0</v>
      </c>
      <c r="V11" s="33">
        <f t="shared" si="7"/>
        <v>0</v>
      </c>
    </row>
    <row r="12" spans="1:22" s="119" customFormat="1" ht="15.75">
      <c r="A12" s="113">
        <f t="shared" si="8"/>
        <v>7</v>
      </c>
      <c r="B12" s="90"/>
      <c r="C12" s="84"/>
      <c r="D12" s="84" t="str">
        <f t="shared" si="0"/>
        <v>Debe ingresar un Tipo de Concursante</v>
      </c>
      <c r="E12" s="13"/>
      <c r="F12" s="142"/>
      <c r="G12" s="146">
        <f t="shared" si="1"/>
        <v>0</v>
      </c>
      <c r="H12" s="17"/>
      <c r="I12" s="13"/>
      <c r="J12" s="9">
        <f t="shared" si="2"/>
        <v>0</v>
      </c>
      <c r="K12" s="136"/>
      <c r="L12" s="21"/>
      <c r="M12" s="169" t="b">
        <f t="shared" si="9"/>
        <v>0</v>
      </c>
      <c r="N12" s="139">
        <f t="shared" si="3"/>
        <v>0</v>
      </c>
      <c r="O12" s="20"/>
      <c r="P12" s="21"/>
      <c r="Q12" s="29">
        <f t="shared" si="4"/>
        <v>0</v>
      </c>
      <c r="R12" s="22"/>
      <c r="S12" s="24"/>
      <c r="T12" s="31">
        <f t="shared" si="5"/>
        <v>0</v>
      </c>
      <c r="U12" s="95">
        <f t="shared" si="6"/>
        <v>0</v>
      </c>
      <c r="V12" s="33">
        <f t="shared" si="7"/>
        <v>0</v>
      </c>
    </row>
    <row r="13" spans="1:22" s="119" customFormat="1" ht="15.75">
      <c r="A13" s="113">
        <f t="shared" si="8"/>
        <v>8</v>
      </c>
      <c r="B13" s="90"/>
      <c r="C13" s="84"/>
      <c r="D13" s="84" t="str">
        <f t="shared" si="0"/>
        <v>Debe ingresar un Tipo de Concursante</v>
      </c>
      <c r="E13" s="13"/>
      <c r="F13" s="142"/>
      <c r="G13" s="146">
        <f t="shared" si="1"/>
        <v>0</v>
      </c>
      <c r="H13" s="17"/>
      <c r="I13" s="13"/>
      <c r="J13" s="9">
        <f t="shared" si="2"/>
        <v>0</v>
      </c>
      <c r="K13" s="136"/>
      <c r="L13" s="21"/>
      <c r="M13" s="169" t="b">
        <f t="shared" si="9"/>
        <v>0</v>
      </c>
      <c r="N13" s="139">
        <f t="shared" si="3"/>
        <v>0</v>
      </c>
      <c r="O13" s="20"/>
      <c r="P13" s="21"/>
      <c r="Q13" s="29">
        <f t="shared" si="4"/>
        <v>0</v>
      </c>
      <c r="R13" s="22"/>
      <c r="S13" s="24"/>
      <c r="T13" s="31">
        <f t="shared" si="5"/>
        <v>0</v>
      </c>
      <c r="U13" s="95">
        <f t="shared" si="6"/>
        <v>0</v>
      </c>
      <c r="V13" s="33">
        <f t="shared" si="7"/>
        <v>0</v>
      </c>
    </row>
    <row r="14" spans="1:22" s="119" customFormat="1" ht="15.75">
      <c r="A14" s="113">
        <f t="shared" si="8"/>
        <v>9</v>
      </c>
      <c r="B14" s="90"/>
      <c r="C14" s="84"/>
      <c r="D14" s="84" t="str">
        <f t="shared" si="0"/>
        <v>Debe ingresar un Tipo de Concursante</v>
      </c>
      <c r="E14" s="13"/>
      <c r="F14" s="142"/>
      <c r="G14" s="146">
        <f t="shared" si="1"/>
        <v>0</v>
      </c>
      <c r="H14" s="17"/>
      <c r="I14" s="13"/>
      <c r="J14" s="9">
        <f t="shared" si="2"/>
        <v>0</v>
      </c>
      <c r="K14" s="136"/>
      <c r="L14" s="21"/>
      <c r="M14" s="169" t="b">
        <f t="shared" si="9"/>
        <v>0</v>
      </c>
      <c r="N14" s="139">
        <f t="shared" si="3"/>
        <v>0</v>
      </c>
      <c r="O14" s="20"/>
      <c r="P14" s="21"/>
      <c r="Q14" s="29">
        <f t="shared" si="4"/>
        <v>0</v>
      </c>
      <c r="R14" s="22"/>
      <c r="S14" s="24"/>
      <c r="T14" s="31">
        <f t="shared" si="5"/>
        <v>0</v>
      </c>
      <c r="U14" s="95">
        <f t="shared" si="6"/>
        <v>0</v>
      </c>
      <c r="V14" s="33">
        <f t="shared" si="7"/>
        <v>0</v>
      </c>
    </row>
    <row r="15" spans="1:22" s="119" customFormat="1" ht="15.75">
      <c r="A15" s="113">
        <f>A14+1</f>
        <v>10</v>
      </c>
      <c r="B15" s="90"/>
      <c r="C15" s="84"/>
      <c r="D15" s="84" t="str">
        <f t="shared" si="0"/>
        <v>Debe ingresar un Tipo de Concursante</v>
      </c>
      <c r="E15" s="13"/>
      <c r="F15" s="142"/>
      <c r="G15" s="146">
        <f t="shared" si="1"/>
        <v>0</v>
      </c>
      <c r="H15" s="17"/>
      <c r="I15" s="13"/>
      <c r="J15" s="9">
        <f t="shared" si="2"/>
        <v>0</v>
      </c>
      <c r="K15" s="136"/>
      <c r="L15" s="21"/>
      <c r="M15" s="169" t="b">
        <f t="shared" si="9"/>
        <v>0</v>
      </c>
      <c r="N15" s="139">
        <f t="shared" si="3"/>
        <v>0</v>
      </c>
      <c r="O15" s="20"/>
      <c r="P15" s="21"/>
      <c r="Q15" s="29">
        <f t="shared" si="4"/>
        <v>0</v>
      </c>
      <c r="R15" s="22"/>
      <c r="S15" s="24"/>
      <c r="T15" s="31">
        <f t="shared" si="5"/>
        <v>0</v>
      </c>
      <c r="U15" s="95">
        <f t="shared" si="6"/>
        <v>0</v>
      </c>
      <c r="V15" s="33">
        <f t="shared" si="7"/>
        <v>0</v>
      </c>
    </row>
    <row r="16" spans="1:22" s="119" customFormat="1" ht="15.75">
      <c r="A16" s="113">
        <f t="shared" si="8"/>
        <v>11</v>
      </c>
      <c r="B16" s="90"/>
      <c r="C16" s="84"/>
      <c r="D16" s="84" t="str">
        <f t="shared" si="0"/>
        <v>Debe ingresar un Tipo de Concursante</v>
      </c>
      <c r="E16" s="13"/>
      <c r="F16" s="142"/>
      <c r="G16" s="146">
        <f t="shared" si="1"/>
        <v>0</v>
      </c>
      <c r="H16" s="17"/>
      <c r="I16" s="13"/>
      <c r="J16" s="9">
        <f t="shared" si="2"/>
        <v>0</v>
      </c>
      <c r="K16" s="136"/>
      <c r="L16" s="21"/>
      <c r="M16" s="169" t="b">
        <f t="shared" si="9"/>
        <v>0</v>
      </c>
      <c r="N16" s="139">
        <f t="shared" si="3"/>
        <v>0</v>
      </c>
      <c r="O16" s="20"/>
      <c r="P16" s="21"/>
      <c r="Q16" s="29">
        <f t="shared" si="4"/>
        <v>0</v>
      </c>
      <c r="R16" s="22"/>
      <c r="S16" s="24"/>
      <c r="T16" s="31">
        <f t="shared" si="5"/>
        <v>0</v>
      </c>
      <c r="U16" s="95">
        <f t="shared" si="6"/>
        <v>0</v>
      </c>
      <c r="V16" s="33">
        <f t="shared" si="7"/>
        <v>0</v>
      </c>
    </row>
    <row r="17" spans="1:22" s="119" customFormat="1" ht="15.75">
      <c r="A17" s="113">
        <f t="shared" si="8"/>
        <v>12</v>
      </c>
      <c r="B17" s="90"/>
      <c r="C17" s="84"/>
      <c r="D17" s="84" t="str">
        <f t="shared" si="0"/>
        <v>Debe ingresar un Tipo de Concursante</v>
      </c>
      <c r="E17" s="13"/>
      <c r="F17" s="142"/>
      <c r="G17" s="146">
        <f t="shared" si="1"/>
        <v>0</v>
      </c>
      <c r="H17" s="17"/>
      <c r="I17" s="13"/>
      <c r="J17" s="9">
        <f t="shared" si="2"/>
        <v>0</v>
      </c>
      <c r="K17" s="136"/>
      <c r="L17" s="21"/>
      <c r="M17" s="169" t="b">
        <f t="shared" si="9"/>
        <v>0</v>
      </c>
      <c r="N17" s="139">
        <f t="shared" si="3"/>
        <v>0</v>
      </c>
      <c r="O17" s="20"/>
      <c r="P17" s="21"/>
      <c r="Q17" s="29">
        <f t="shared" si="4"/>
        <v>0</v>
      </c>
      <c r="R17" s="22"/>
      <c r="S17" s="24"/>
      <c r="T17" s="31">
        <f t="shared" si="5"/>
        <v>0</v>
      </c>
      <c r="U17" s="95">
        <f t="shared" si="6"/>
        <v>0</v>
      </c>
      <c r="V17" s="33">
        <f t="shared" si="7"/>
        <v>0</v>
      </c>
    </row>
    <row r="18" spans="1:22" s="119" customFormat="1" ht="15.75">
      <c r="A18" s="113">
        <f t="shared" si="8"/>
        <v>13</v>
      </c>
      <c r="B18" s="90"/>
      <c r="C18" s="84"/>
      <c r="D18" s="84" t="str">
        <f t="shared" si="0"/>
        <v>Debe ingresar un Tipo de Concursante</v>
      </c>
      <c r="E18" s="13"/>
      <c r="F18" s="142"/>
      <c r="G18" s="146">
        <f t="shared" si="1"/>
        <v>0</v>
      </c>
      <c r="H18" s="17"/>
      <c r="I18" s="13"/>
      <c r="J18" s="9">
        <f t="shared" si="2"/>
        <v>0</v>
      </c>
      <c r="K18" s="136"/>
      <c r="L18" s="21"/>
      <c r="M18" s="169" t="b">
        <f t="shared" si="9"/>
        <v>0</v>
      </c>
      <c r="N18" s="139">
        <f t="shared" si="3"/>
        <v>0</v>
      </c>
      <c r="O18" s="20"/>
      <c r="P18" s="21"/>
      <c r="Q18" s="29">
        <f t="shared" si="4"/>
        <v>0</v>
      </c>
      <c r="R18" s="22"/>
      <c r="S18" s="24"/>
      <c r="T18" s="31">
        <f t="shared" si="5"/>
        <v>0</v>
      </c>
      <c r="U18" s="95">
        <f t="shared" si="6"/>
        <v>0</v>
      </c>
      <c r="V18" s="33">
        <f t="shared" si="7"/>
        <v>0</v>
      </c>
    </row>
    <row r="19" spans="1:22" s="119" customFormat="1" ht="15.75">
      <c r="A19" s="113">
        <f t="shared" si="8"/>
        <v>14</v>
      </c>
      <c r="B19" s="90"/>
      <c r="C19" s="84"/>
      <c r="D19" s="84" t="str">
        <f t="shared" si="0"/>
        <v>Debe ingresar un Tipo de Concursante</v>
      </c>
      <c r="E19" s="13"/>
      <c r="F19" s="142"/>
      <c r="G19" s="146">
        <f t="shared" si="1"/>
        <v>0</v>
      </c>
      <c r="H19" s="17"/>
      <c r="I19" s="13"/>
      <c r="J19" s="9">
        <f t="shared" si="2"/>
        <v>0</v>
      </c>
      <c r="K19" s="136"/>
      <c r="L19" s="21"/>
      <c r="M19" s="169" t="b">
        <f t="shared" si="9"/>
        <v>0</v>
      </c>
      <c r="N19" s="139">
        <f t="shared" si="3"/>
        <v>0</v>
      </c>
      <c r="O19" s="20"/>
      <c r="P19" s="21"/>
      <c r="Q19" s="29">
        <f t="shared" si="4"/>
        <v>0</v>
      </c>
      <c r="R19" s="22"/>
      <c r="S19" s="24"/>
      <c r="T19" s="31">
        <f t="shared" si="5"/>
        <v>0</v>
      </c>
      <c r="U19" s="95">
        <f t="shared" si="6"/>
        <v>0</v>
      </c>
      <c r="V19" s="33">
        <f t="shared" si="7"/>
        <v>0</v>
      </c>
    </row>
    <row r="20" spans="1:22" s="119" customFormat="1" ht="15.75">
      <c r="A20" s="113">
        <f t="shared" si="8"/>
        <v>15</v>
      </c>
      <c r="B20" s="90"/>
      <c r="C20" s="84"/>
      <c r="D20" s="84" t="str">
        <f t="shared" si="0"/>
        <v>Debe ingresar un Tipo de Concursante</v>
      </c>
      <c r="E20" s="13"/>
      <c r="F20" s="142"/>
      <c r="G20" s="146">
        <f t="shared" si="1"/>
        <v>0</v>
      </c>
      <c r="H20" s="17"/>
      <c r="I20" s="13"/>
      <c r="J20" s="9">
        <f t="shared" si="2"/>
        <v>0</v>
      </c>
      <c r="K20" s="136"/>
      <c r="L20" s="21"/>
      <c r="M20" s="169" t="b">
        <f t="shared" si="9"/>
        <v>0</v>
      </c>
      <c r="N20" s="139">
        <f t="shared" si="3"/>
        <v>0</v>
      </c>
      <c r="O20" s="20"/>
      <c r="P20" s="21"/>
      <c r="Q20" s="29">
        <f t="shared" si="4"/>
        <v>0</v>
      </c>
      <c r="R20" s="22"/>
      <c r="S20" s="24"/>
      <c r="T20" s="31">
        <f t="shared" si="5"/>
        <v>0</v>
      </c>
      <c r="U20" s="95">
        <f t="shared" si="6"/>
        <v>0</v>
      </c>
      <c r="V20" s="33">
        <f t="shared" si="7"/>
        <v>0</v>
      </c>
    </row>
    <row r="21" spans="1:22" s="119" customFormat="1" ht="15.75">
      <c r="A21" s="113">
        <f t="shared" si="8"/>
        <v>16</v>
      </c>
      <c r="B21" s="90"/>
      <c r="C21" s="84"/>
      <c r="D21" s="84" t="str">
        <f t="shared" si="0"/>
        <v>Debe ingresar un Tipo de Concursante</v>
      </c>
      <c r="E21" s="13"/>
      <c r="F21" s="142"/>
      <c r="G21" s="146">
        <f t="shared" si="1"/>
        <v>0</v>
      </c>
      <c r="H21" s="17"/>
      <c r="I21" s="13"/>
      <c r="J21" s="9">
        <f t="shared" si="2"/>
        <v>0</v>
      </c>
      <c r="K21" s="136"/>
      <c r="L21" s="21"/>
      <c r="M21" s="169" t="b">
        <f t="shared" si="9"/>
        <v>0</v>
      </c>
      <c r="N21" s="139">
        <f t="shared" si="3"/>
        <v>0</v>
      </c>
      <c r="O21" s="20"/>
      <c r="P21" s="21"/>
      <c r="Q21" s="29">
        <f t="shared" si="4"/>
        <v>0</v>
      </c>
      <c r="R21" s="22"/>
      <c r="S21" s="24"/>
      <c r="T21" s="31">
        <f t="shared" si="5"/>
        <v>0</v>
      </c>
      <c r="U21" s="95">
        <f t="shared" si="6"/>
        <v>0</v>
      </c>
      <c r="V21" s="33">
        <f t="shared" si="7"/>
        <v>0</v>
      </c>
    </row>
    <row r="22" spans="1:22" s="119" customFormat="1" ht="15.75">
      <c r="A22" s="113">
        <f t="shared" si="8"/>
        <v>17</v>
      </c>
      <c r="B22" s="90"/>
      <c r="C22" s="84"/>
      <c r="D22" s="84" t="str">
        <f t="shared" si="0"/>
        <v>Debe ingresar un Tipo de Concursante</v>
      </c>
      <c r="E22" s="13"/>
      <c r="F22" s="142"/>
      <c r="G22" s="146">
        <f t="shared" si="1"/>
        <v>0</v>
      </c>
      <c r="H22" s="17"/>
      <c r="I22" s="13"/>
      <c r="J22" s="9">
        <f t="shared" si="2"/>
        <v>0</v>
      </c>
      <c r="K22" s="136"/>
      <c r="L22" s="21"/>
      <c r="M22" s="169" t="b">
        <f t="shared" si="9"/>
        <v>0</v>
      </c>
      <c r="N22" s="139">
        <f t="shared" si="3"/>
        <v>0</v>
      </c>
      <c r="O22" s="20"/>
      <c r="P22" s="21"/>
      <c r="Q22" s="29">
        <f t="shared" si="4"/>
        <v>0</v>
      </c>
      <c r="R22" s="22"/>
      <c r="S22" s="24"/>
      <c r="T22" s="31">
        <f t="shared" si="5"/>
        <v>0</v>
      </c>
      <c r="U22" s="95">
        <f t="shared" si="6"/>
        <v>0</v>
      </c>
      <c r="V22" s="33">
        <f t="shared" si="7"/>
        <v>0</v>
      </c>
    </row>
    <row r="23" spans="1:22" s="119" customFormat="1" ht="15.75">
      <c r="A23" s="113">
        <f t="shared" si="8"/>
        <v>18</v>
      </c>
      <c r="B23" s="90"/>
      <c r="C23" s="84"/>
      <c r="D23" s="84" t="str">
        <f t="shared" si="0"/>
        <v>Debe ingresar un Tipo de Concursante</v>
      </c>
      <c r="E23" s="13"/>
      <c r="F23" s="142"/>
      <c r="G23" s="146">
        <f t="shared" si="1"/>
        <v>0</v>
      </c>
      <c r="H23" s="17"/>
      <c r="I23" s="13"/>
      <c r="J23" s="9">
        <f t="shared" si="2"/>
        <v>0</v>
      </c>
      <c r="K23" s="136"/>
      <c r="L23" s="21"/>
      <c r="M23" s="169" t="b">
        <f t="shared" si="9"/>
        <v>0</v>
      </c>
      <c r="N23" s="139">
        <f t="shared" si="3"/>
        <v>0</v>
      </c>
      <c r="O23" s="20"/>
      <c r="P23" s="21"/>
      <c r="Q23" s="29">
        <f t="shared" si="4"/>
        <v>0</v>
      </c>
      <c r="R23" s="22"/>
      <c r="S23" s="24"/>
      <c r="T23" s="31">
        <f t="shared" si="5"/>
        <v>0</v>
      </c>
      <c r="U23" s="95">
        <f t="shared" si="6"/>
        <v>0</v>
      </c>
      <c r="V23" s="33">
        <f t="shared" si="7"/>
        <v>0</v>
      </c>
    </row>
    <row r="24" spans="1:22" s="119" customFormat="1" ht="15.75">
      <c r="A24" s="113">
        <f t="shared" si="8"/>
        <v>19</v>
      </c>
      <c r="B24" s="90"/>
      <c r="C24" s="84"/>
      <c r="D24" s="84" t="str">
        <f t="shared" si="0"/>
        <v>Debe ingresar un Tipo de Concursante</v>
      </c>
      <c r="E24" s="13"/>
      <c r="F24" s="142"/>
      <c r="G24" s="146">
        <f t="shared" si="1"/>
        <v>0</v>
      </c>
      <c r="H24" s="17"/>
      <c r="I24" s="13"/>
      <c r="J24" s="9">
        <f t="shared" si="2"/>
        <v>0</v>
      </c>
      <c r="K24" s="136"/>
      <c r="L24" s="21"/>
      <c r="M24" s="169" t="b">
        <f t="shared" si="9"/>
        <v>0</v>
      </c>
      <c r="N24" s="139">
        <f t="shared" si="3"/>
        <v>0</v>
      </c>
      <c r="O24" s="20"/>
      <c r="P24" s="21"/>
      <c r="Q24" s="29">
        <f t="shared" si="4"/>
        <v>0</v>
      </c>
      <c r="R24" s="22"/>
      <c r="S24" s="24"/>
      <c r="T24" s="31">
        <f t="shared" si="5"/>
        <v>0</v>
      </c>
      <c r="U24" s="95">
        <f t="shared" si="6"/>
        <v>0</v>
      </c>
      <c r="V24" s="33">
        <f t="shared" si="7"/>
        <v>0</v>
      </c>
    </row>
    <row r="25" spans="1:22" s="119" customFormat="1" ht="15.75">
      <c r="A25" s="113">
        <f t="shared" si="8"/>
        <v>20</v>
      </c>
      <c r="B25" s="90"/>
      <c r="C25" s="84"/>
      <c r="D25" s="84" t="str">
        <f t="shared" si="0"/>
        <v>Debe ingresar un Tipo de Concursante</v>
      </c>
      <c r="E25" s="13"/>
      <c r="F25" s="142"/>
      <c r="G25" s="146">
        <f t="shared" si="1"/>
        <v>0</v>
      </c>
      <c r="H25" s="17"/>
      <c r="I25" s="13"/>
      <c r="J25" s="9">
        <f t="shared" si="2"/>
        <v>0</v>
      </c>
      <c r="K25" s="136"/>
      <c r="L25" s="21"/>
      <c r="M25" s="169" t="b">
        <f t="shared" si="9"/>
        <v>0</v>
      </c>
      <c r="N25" s="139">
        <f t="shared" si="3"/>
        <v>0</v>
      </c>
      <c r="O25" s="20"/>
      <c r="P25" s="21"/>
      <c r="Q25" s="29">
        <f t="shared" si="4"/>
        <v>0</v>
      </c>
      <c r="R25" s="22"/>
      <c r="S25" s="24"/>
      <c r="T25" s="31">
        <f t="shared" si="5"/>
        <v>0</v>
      </c>
      <c r="U25" s="95">
        <f t="shared" si="6"/>
        <v>0</v>
      </c>
      <c r="V25" s="33">
        <f t="shared" si="7"/>
        <v>0</v>
      </c>
    </row>
    <row r="26" spans="1:22" s="119" customFormat="1" ht="15.75">
      <c r="A26" s="113">
        <f t="shared" si="8"/>
        <v>21</v>
      </c>
      <c r="B26" s="90"/>
      <c r="C26" s="84"/>
      <c r="D26" s="84" t="str">
        <f t="shared" si="0"/>
        <v>Debe ingresar un Tipo de Concursante</v>
      </c>
      <c r="E26" s="13"/>
      <c r="F26" s="142"/>
      <c r="G26" s="146">
        <f t="shared" si="1"/>
        <v>0</v>
      </c>
      <c r="H26" s="17"/>
      <c r="I26" s="13"/>
      <c r="J26" s="9">
        <f t="shared" si="2"/>
        <v>0</v>
      </c>
      <c r="K26" s="136"/>
      <c r="L26" s="21"/>
      <c r="M26" s="169" t="b">
        <f t="shared" si="9"/>
        <v>0</v>
      </c>
      <c r="N26" s="139">
        <f t="shared" si="3"/>
        <v>0</v>
      </c>
      <c r="O26" s="20"/>
      <c r="P26" s="21"/>
      <c r="Q26" s="29">
        <f t="shared" si="4"/>
        <v>0</v>
      </c>
      <c r="R26" s="22"/>
      <c r="S26" s="24"/>
      <c r="T26" s="31">
        <f t="shared" si="5"/>
        <v>0</v>
      </c>
      <c r="U26" s="95">
        <f t="shared" si="6"/>
        <v>0</v>
      </c>
      <c r="V26" s="33">
        <f t="shared" si="7"/>
        <v>0</v>
      </c>
    </row>
    <row r="27" spans="1:22" s="119" customFormat="1" ht="15.75">
      <c r="A27" s="113">
        <f t="shared" si="8"/>
        <v>22</v>
      </c>
      <c r="B27" s="90"/>
      <c r="C27" s="84"/>
      <c r="D27" s="84" t="str">
        <f t="shared" si="0"/>
        <v>Debe ingresar un Tipo de Concursante</v>
      </c>
      <c r="E27" s="13"/>
      <c r="F27" s="142"/>
      <c r="G27" s="146">
        <f t="shared" si="1"/>
        <v>0</v>
      </c>
      <c r="H27" s="17"/>
      <c r="I27" s="13"/>
      <c r="J27" s="9">
        <f t="shared" si="2"/>
        <v>0</v>
      </c>
      <c r="K27" s="136"/>
      <c r="L27" s="21"/>
      <c r="M27" s="169" t="b">
        <f t="shared" si="9"/>
        <v>0</v>
      </c>
      <c r="N27" s="139">
        <f t="shared" si="3"/>
        <v>0</v>
      </c>
      <c r="O27" s="20"/>
      <c r="P27" s="21"/>
      <c r="Q27" s="29">
        <f t="shared" si="4"/>
        <v>0</v>
      </c>
      <c r="R27" s="22"/>
      <c r="S27" s="24"/>
      <c r="T27" s="31">
        <f t="shared" si="5"/>
        <v>0</v>
      </c>
      <c r="U27" s="95">
        <f t="shared" si="6"/>
        <v>0</v>
      </c>
      <c r="V27" s="33">
        <f t="shared" si="7"/>
        <v>0</v>
      </c>
    </row>
    <row r="28" spans="1:22" s="119" customFormat="1" ht="15.75">
      <c r="A28" s="113">
        <f t="shared" si="8"/>
        <v>23</v>
      </c>
      <c r="B28" s="90"/>
      <c r="C28" s="84"/>
      <c r="D28" s="84" t="str">
        <f t="shared" si="0"/>
        <v>Debe ingresar un Tipo de Concursante</v>
      </c>
      <c r="E28" s="13"/>
      <c r="F28" s="142"/>
      <c r="G28" s="146">
        <f t="shared" si="1"/>
        <v>0</v>
      </c>
      <c r="H28" s="17"/>
      <c r="I28" s="13"/>
      <c r="J28" s="9">
        <f t="shared" si="2"/>
        <v>0</v>
      </c>
      <c r="K28" s="136"/>
      <c r="L28" s="21"/>
      <c r="M28" s="169" t="b">
        <f t="shared" si="9"/>
        <v>0</v>
      </c>
      <c r="N28" s="139">
        <f t="shared" si="3"/>
        <v>0</v>
      </c>
      <c r="O28" s="20"/>
      <c r="P28" s="21"/>
      <c r="Q28" s="29">
        <f t="shared" si="4"/>
        <v>0</v>
      </c>
      <c r="R28" s="22"/>
      <c r="S28" s="24"/>
      <c r="T28" s="31">
        <f t="shared" si="5"/>
        <v>0</v>
      </c>
      <c r="U28" s="95">
        <f t="shared" si="6"/>
        <v>0</v>
      </c>
      <c r="V28" s="33">
        <f t="shared" si="7"/>
        <v>0</v>
      </c>
    </row>
    <row r="29" spans="1:22" s="119" customFormat="1" ht="15.75">
      <c r="A29" s="113">
        <f t="shared" si="8"/>
        <v>24</v>
      </c>
      <c r="B29" s="90"/>
      <c r="C29" s="84"/>
      <c r="D29" s="84" t="str">
        <f t="shared" si="0"/>
        <v>Debe ingresar un Tipo de Concursante</v>
      </c>
      <c r="E29" s="13"/>
      <c r="F29" s="142"/>
      <c r="G29" s="146">
        <f t="shared" si="1"/>
        <v>0</v>
      </c>
      <c r="H29" s="17"/>
      <c r="I29" s="13"/>
      <c r="J29" s="9">
        <f t="shared" si="2"/>
        <v>0</v>
      </c>
      <c r="K29" s="136"/>
      <c r="L29" s="21"/>
      <c r="M29" s="169" t="b">
        <f t="shared" si="9"/>
        <v>0</v>
      </c>
      <c r="N29" s="139">
        <f t="shared" si="3"/>
        <v>0</v>
      </c>
      <c r="O29" s="20"/>
      <c r="P29" s="21"/>
      <c r="Q29" s="29">
        <f t="shared" si="4"/>
        <v>0</v>
      </c>
      <c r="R29" s="22"/>
      <c r="S29" s="24"/>
      <c r="T29" s="31">
        <f t="shared" si="5"/>
        <v>0</v>
      </c>
      <c r="U29" s="95">
        <f t="shared" si="6"/>
        <v>0</v>
      </c>
      <c r="V29" s="33">
        <f t="shared" si="7"/>
        <v>0</v>
      </c>
    </row>
    <row r="30" spans="1:22" s="119" customFormat="1" ht="15.75">
      <c r="A30" s="113">
        <f t="shared" si="8"/>
        <v>25</v>
      </c>
      <c r="B30" s="90"/>
      <c r="C30" s="84"/>
      <c r="D30" s="84" t="str">
        <f t="shared" si="0"/>
        <v>Debe ingresar un Tipo de Concursante</v>
      </c>
      <c r="E30" s="13"/>
      <c r="F30" s="142"/>
      <c r="G30" s="146">
        <f t="shared" si="1"/>
        <v>0</v>
      </c>
      <c r="H30" s="17"/>
      <c r="I30" s="13"/>
      <c r="J30" s="9">
        <f t="shared" si="2"/>
        <v>0</v>
      </c>
      <c r="K30" s="136"/>
      <c r="L30" s="21"/>
      <c r="M30" s="169" t="b">
        <f t="shared" si="9"/>
        <v>0</v>
      </c>
      <c r="N30" s="139">
        <f t="shared" si="3"/>
        <v>0</v>
      </c>
      <c r="O30" s="20"/>
      <c r="P30" s="21"/>
      <c r="Q30" s="29">
        <f t="shared" si="4"/>
        <v>0</v>
      </c>
      <c r="R30" s="22"/>
      <c r="S30" s="24"/>
      <c r="T30" s="31">
        <f t="shared" si="5"/>
        <v>0</v>
      </c>
      <c r="U30" s="95">
        <f t="shared" si="6"/>
        <v>0</v>
      </c>
      <c r="V30" s="33">
        <f t="shared" si="7"/>
        <v>0</v>
      </c>
    </row>
    <row r="31" spans="1:22" s="119" customFormat="1" ht="15.75">
      <c r="A31" s="113">
        <f t="shared" si="8"/>
        <v>26</v>
      </c>
      <c r="B31" s="90"/>
      <c r="C31" s="84"/>
      <c r="D31" s="84" t="str">
        <f t="shared" si="0"/>
        <v>Debe ingresar un Tipo de Concursante</v>
      </c>
      <c r="E31" s="13"/>
      <c r="F31" s="142"/>
      <c r="G31" s="146">
        <f t="shared" si="1"/>
        <v>0</v>
      </c>
      <c r="H31" s="17"/>
      <c r="I31" s="13"/>
      <c r="J31" s="9">
        <f t="shared" si="2"/>
        <v>0</v>
      </c>
      <c r="K31" s="136"/>
      <c r="L31" s="21"/>
      <c r="M31" s="169" t="b">
        <f t="shared" si="9"/>
        <v>0</v>
      </c>
      <c r="N31" s="139">
        <f t="shared" si="3"/>
        <v>0</v>
      </c>
      <c r="O31" s="20"/>
      <c r="P31" s="21"/>
      <c r="Q31" s="29">
        <f t="shared" si="4"/>
        <v>0</v>
      </c>
      <c r="R31" s="22"/>
      <c r="S31" s="24"/>
      <c r="T31" s="31">
        <f t="shared" si="5"/>
        <v>0</v>
      </c>
      <c r="U31" s="95">
        <f t="shared" si="6"/>
        <v>0</v>
      </c>
      <c r="V31" s="33">
        <f t="shared" si="7"/>
        <v>0</v>
      </c>
    </row>
    <row r="32" spans="1:22" s="119" customFormat="1" ht="15.75">
      <c r="A32" s="113">
        <f t="shared" si="8"/>
        <v>27</v>
      </c>
      <c r="B32" s="90"/>
      <c r="C32" s="84"/>
      <c r="D32" s="84" t="str">
        <f t="shared" si="0"/>
        <v>Debe ingresar un Tipo de Concursante</v>
      </c>
      <c r="E32" s="13"/>
      <c r="F32" s="142"/>
      <c r="G32" s="146">
        <f t="shared" si="1"/>
        <v>0</v>
      </c>
      <c r="H32" s="17"/>
      <c r="I32" s="13"/>
      <c r="J32" s="9">
        <f t="shared" si="2"/>
        <v>0</v>
      </c>
      <c r="K32" s="136"/>
      <c r="L32" s="21"/>
      <c r="M32" s="169" t="b">
        <f t="shared" si="9"/>
        <v>0</v>
      </c>
      <c r="N32" s="139">
        <f t="shared" si="3"/>
        <v>0</v>
      </c>
      <c r="O32" s="20"/>
      <c r="P32" s="21"/>
      <c r="Q32" s="29">
        <f t="shared" si="4"/>
        <v>0</v>
      </c>
      <c r="R32" s="22"/>
      <c r="S32" s="24"/>
      <c r="T32" s="31">
        <f t="shared" si="5"/>
        <v>0</v>
      </c>
      <c r="U32" s="95">
        <f t="shared" si="6"/>
        <v>0</v>
      </c>
      <c r="V32" s="33">
        <f t="shared" si="7"/>
        <v>0</v>
      </c>
    </row>
    <row r="33" spans="1:22" s="119" customFormat="1" ht="15.75">
      <c r="A33" s="113">
        <f t="shared" si="8"/>
        <v>28</v>
      </c>
      <c r="B33" s="90"/>
      <c r="C33" s="84"/>
      <c r="D33" s="84" t="str">
        <f t="shared" si="0"/>
        <v>Debe ingresar un Tipo de Concursante</v>
      </c>
      <c r="E33" s="13"/>
      <c r="F33" s="142"/>
      <c r="G33" s="146">
        <f t="shared" si="1"/>
        <v>0</v>
      </c>
      <c r="H33" s="17"/>
      <c r="I33" s="13"/>
      <c r="J33" s="9">
        <f t="shared" si="2"/>
        <v>0</v>
      </c>
      <c r="K33" s="136"/>
      <c r="L33" s="21"/>
      <c r="M33" s="169" t="b">
        <f t="shared" si="9"/>
        <v>0</v>
      </c>
      <c r="N33" s="139">
        <f t="shared" si="3"/>
        <v>0</v>
      </c>
      <c r="O33" s="20"/>
      <c r="P33" s="21"/>
      <c r="Q33" s="29">
        <f t="shared" si="4"/>
        <v>0</v>
      </c>
      <c r="R33" s="22"/>
      <c r="S33" s="24"/>
      <c r="T33" s="31">
        <f t="shared" si="5"/>
        <v>0</v>
      </c>
      <c r="U33" s="95">
        <f t="shared" si="6"/>
        <v>0</v>
      </c>
      <c r="V33" s="33">
        <f t="shared" si="7"/>
        <v>0</v>
      </c>
    </row>
    <row r="34" spans="1:22" s="119" customFormat="1" ht="15.75">
      <c r="A34" s="113">
        <f t="shared" si="8"/>
        <v>29</v>
      </c>
      <c r="B34" s="90"/>
      <c r="C34" s="84"/>
      <c r="D34" s="84" t="str">
        <f t="shared" si="0"/>
        <v>Debe ingresar un Tipo de Concursante</v>
      </c>
      <c r="E34" s="13"/>
      <c r="F34" s="142"/>
      <c r="G34" s="146">
        <f t="shared" si="1"/>
        <v>0</v>
      </c>
      <c r="H34" s="17"/>
      <c r="I34" s="13"/>
      <c r="J34" s="9">
        <f t="shared" si="2"/>
        <v>0</v>
      </c>
      <c r="K34" s="136"/>
      <c r="L34" s="21"/>
      <c r="M34" s="169" t="b">
        <f t="shared" si="9"/>
        <v>0</v>
      </c>
      <c r="N34" s="139">
        <f t="shared" si="3"/>
        <v>0</v>
      </c>
      <c r="O34" s="20"/>
      <c r="P34" s="21"/>
      <c r="Q34" s="29">
        <f t="shared" si="4"/>
        <v>0</v>
      </c>
      <c r="R34" s="22"/>
      <c r="S34" s="24"/>
      <c r="T34" s="31">
        <f t="shared" si="5"/>
        <v>0</v>
      </c>
      <c r="U34" s="95">
        <f t="shared" si="6"/>
        <v>0</v>
      </c>
      <c r="V34" s="33">
        <f t="shared" si="7"/>
        <v>0</v>
      </c>
    </row>
    <row r="35" spans="1:22" s="119" customFormat="1" ht="15.75">
      <c r="A35" s="113">
        <f t="shared" si="8"/>
        <v>30</v>
      </c>
      <c r="B35" s="90"/>
      <c r="C35" s="84"/>
      <c r="D35" s="84" t="str">
        <f t="shared" si="0"/>
        <v>Debe ingresar un Tipo de Concursante</v>
      </c>
      <c r="E35" s="13"/>
      <c r="F35" s="142"/>
      <c r="G35" s="146">
        <f t="shared" si="1"/>
        <v>0</v>
      </c>
      <c r="H35" s="17"/>
      <c r="I35" s="13"/>
      <c r="J35" s="9">
        <f t="shared" si="2"/>
        <v>0</v>
      </c>
      <c r="K35" s="136"/>
      <c r="L35" s="21"/>
      <c r="M35" s="169" t="b">
        <f t="shared" si="9"/>
        <v>0</v>
      </c>
      <c r="N35" s="139">
        <f t="shared" si="3"/>
        <v>0</v>
      </c>
      <c r="O35" s="20"/>
      <c r="P35" s="21"/>
      <c r="Q35" s="29">
        <f t="shared" si="4"/>
        <v>0</v>
      </c>
      <c r="R35" s="22"/>
      <c r="S35" s="24"/>
      <c r="T35" s="31">
        <f t="shared" si="5"/>
        <v>0</v>
      </c>
      <c r="U35" s="95">
        <f t="shared" si="6"/>
        <v>0</v>
      </c>
      <c r="V35" s="33">
        <f t="shared" si="7"/>
        <v>0</v>
      </c>
    </row>
    <row r="36" spans="1:22" s="119" customFormat="1" ht="15.75">
      <c r="A36" s="113">
        <f t="shared" si="8"/>
        <v>31</v>
      </c>
      <c r="B36" s="90"/>
      <c r="C36" s="84"/>
      <c r="D36" s="84" t="str">
        <f t="shared" si="0"/>
        <v>Debe ingresar un Tipo de Concursante</v>
      </c>
      <c r="E36" s="13"/>
      <c r="F36" s="142"/>
      <c r="G36" s="146">
        <f t="shared" si="1"/>
        <v>0</v>
      </c>
      <c r="H36" s="17"/>
      <c r="I36" s="13"/>
      <c r="J36" s="9">
        <f t="shared" si="2"/>
        <v>0</v>
      </c>
      <c r="K36" s="136"/>
      <c r="L36" s="21"/>
      <c r="M36" s="169" t="b">
        <f t="shared" si="9"/>
        <v>0</v>
      </c>
      <c r="N36" s="139">
        <f t="shared" si="3"/>
        <v>0</v>
      </c>
      <c r="O36" s="20"/>
      <c r="P36" s="21"/>
      <c r="Q36" s="29">
        <f t="shared" si="4"/>
        <v>0</v>
      </c>
      <c r="R36" s="22"/>
      <c r="S36" s="24"/>
      <c r="T36" s="31">
        <f t="shared" si="5"/>
        <v>0</v>
      </c>
      <c r="U36" s="95">
        <f t="shared" si="6"/>
        <v>0</v>
      </c>
      <c r="V36" s="33">
        <f t="shared" si="7"/>
        <v>0</v>
      </c>
    </row>
    <row r="37" spans="1:22" s="119" customFormat="1" ht="15.75">
      <c r="A37" s="113">
        <f t="shared" si="8"/>
        <v>32</v>
      </c>
      <c r="B37" s="90"/>
      <c r="C37" s="84"/>
      <c r="D37" s="84" t="str">
        <f t="shared" si="0"/>
        <v>Debe ingresar un Tipo de Concursante</v>
      </c>
      <c r="E37" s="13"/>
      <c r="F37" s="142"/>
      <c r="G37" s="146">
        <f t="shared" si="1"/>
        <v>0</v>
      </c>
      <c r="H37" s="17"/>
      <c r="I37" s="13"/>
      <c r="J37" s="9">
        <f t="shared" si="2"/>
        <v>0</v>
      </c>
      <c r="K37" s="136"/>
      <c r="L37" s="21"/>
      <c r="M37" s="169" t="b">
        <f t="shared" si="9"/>
        <v>0</v>
      </c>
      <c r="N37" s="139">
        <f t="shared" si="3"/>
        <v>0</v>
      </c>
      <c r="O37" s="20"/>
      <c r="P37" s="21"/>
      <c r="Q37" s="29">
        <f t="shared" si="4"/>
        <v>0</v>
      </c>
      <c r="R37" s="22"/>
      <c r="S37" s="24"/>
      <c r="T37" s="31">
        <f t="shared" si="5"/>
        <v>0</v>
      </c>
      <c r="U37" s="95">
        <f t="shared" si="6"/>
        <v>0</v>
      </c>
      <c r="V37" s="33">
        <f t="shared" si="7"/>
        <v>0</v>
      </c>
    </row>
    <row r="38" spans="1:22" s="119" customFormat="1" ht="15.75">
      <c r="A38" s="113">
        <f t="shared" si="8"/>
        <v>33</v>
      </c>
      <c r="B38" s="90"/>
      <c r="C38" s="84"/>
      <c r="D38" s="84" t="str">
        <f t="shared" si="0"/>
        <v>Debe ingresar un Tipo de Concursante</v>
      </c>
      <c r="E38" s="13"/>
      <c r="F38" s="142"/>
      <c r="G38" s="146">
        <f t="shared" si="1"/>
        <v>0</v>
      </c>
      <c r="H38" s="17"/>
      <c r="I38" s="13"/>
      <c r="J38" s="9">
        <f t="shared" si="2"/>
        <v>0</v>
      </c>
      <c r="K38" s="136"/>
      <c r="L38" s="21"/>
      <c r="M38" s="169" t="b">
        <f t="shared" si="9"/>
        <v>0</v>
      </c>
      <c r="N38" s="139">
        <f t="shared" si="3"/>
        <v>0</v>
      </c>
      <c r="O38" s="20"/>
      <c r="P38" s="21"/>
      <c r="Q38" s="29">
        <f t="shared" si="4"/>
        <v>0</v>
      </c>
      <c r="R38" s="22"/>
      <c r="S38" s="24"/>
      <c r="T38" s="31">
        <f t="shared" si="5"/>
        <v>0</v>
      </c>
      <c r="U38" s="95">
        <f t="shared" si="6"/>
        <v>0</v>
      </c>
      <c r="V38" s="33">
        <f t="shared" si="7"/>
        <v>0</v>
      </c>
    </row>
    <row r="39" spans="1:22" s="119" customFormat="1" ht="15.75">
      <c r="A39" s="113">
        <f t="shared" si="8"/>
        <v>34</v>
      </c>
      <c r="B39" s="90"/>
      <c r="C39" s="84"/>
      <c r="D39" s="84" t="str">
        <f t="shared" si="0"/>
        <v>Debe ingresar un Tipo de Concursante</v>
      </c>
      <c r="E39" s="13"/>
      <c r="F39" s="142"/>
      <c r="G39" s="146">
        <f t="shared" si="1"/>
        <v>0</v>
      </c>
      <c r="H39" s="17"/>
      <c r="I39" s="13"/>
      <c r="J39" s="9">
        <f t="shared" si="2"/>
        <v>0</v>
      </c>
      <c r="K39" s="136"/>
      <c r="L39" s="21"/>
      <c r="M39" s="169" t="b">
        <f t="shared" si="9"/>
        <v>0</v>
      </c>
      <c r="N39" s="139">
        <f t="shared" si="3"/>
        <v>0</v>
      </c>
      <c r="O39" s="20"/>
      <c r="P39" s="21"/>
      <c r="Q39" s="29">
        <f t="shared" si="4"/>
        <v>0</v>
      </c>
      <c r="R39" s="22"/>
      <c r="S39" s="24"/>
      <c r="T39" s="31">
        <f t="shared" si="5"/>
        <v>0</v>
      </c>
      <c r="U39" s="95">
        <f t="shared" si="6"/>
        <v>0</v>
      </c>
      <c r="V39" s="33">
        <f t="shared" si="7"/>
        <v>0</v>
      </c>
    </row>
    <row r="40" spans="1:22" s="119" customFormat="1" ht="15.75">
      <c r="A40" s="113">
        <f t="shared" si="8"/>
        <v>35</v>
      </c>
      <c r="B40" s="90"/>
      <c r="C40" s="84"/>
      <c r="D40" s="84" t="str">
        <f t="shared" si="0"/>
        <v>Debe ingresar un Tipo de Concursante</v>
      </c>
      <c r="E40" s="13"/>
      <c r="F40" s="142"/>
      <c r="G40" s="146">
        <f t="shared" si="1"/>
        <v>0</v>
      </c>
      <c r="H40" s="17"/>
      <c r="I40" s="13"/>
      <c r="J40" s="9">
        <f t="shared" si="2"/>
        <v>0</v>
      </c>
      <c r="K40" s="136"/>
      <c r="L40" s="21"/>
      <c r="M40" s="169" t="b">
        <f t="shared" si="9"/>
        <v>0</v>
      </c>
      <c r="N40" s="139">
        <f t="shared" si="3"/>
        <v>0</v>
      </c>
      <c r="O40" s="20"/>
      <c r="P40" s="21"/>
      <c r="Q40" s="29">
        <f t="shared" si="4"/>
        <v>0</v>
      </c>
      <c r="R40" s="22"/>
      <c r="S40" s="24"/>
      <c r="T40" s="31">
        <f t="shared" si="5"/>
        <v>0</v>
      </c>
      <c r="U40" s="95">
        <f t="shared" si="6"/>
        <v>0</v>
      </c>
      <c r="V40" s="33">
        <f t="shared" si="7"/>
        <v>0</v>
      </c>
    </row>
    <row r="41" spans="1:22" s="119" customFormat="1" ht="15.75">
      <c r="A41" s="113">
        <f t="shared" si="8"/>
        <v>36</v>
      </c>
      <c r="B41" s="90"/>
      <c r="C41" s="84"/>
      <c r="D41" s="84" t="str">
        <f t="shared" si="0"/>
        <v>Debe ingresar un Tipo de Concursante</v>
      </c>
      <c r="E41" s="13"/>
      <c r="F41" s="142"/>
      <c r="G41" s="146">
        <f t="shared" si="1"/>
        <v>0</v>
      </c>
      <c r="H41" s="17"/>
      <c r="I41" s="13"/>
      <c r="J41" s="9">
        <f t="shared" si="2"/>
        <v>0</v>
      </c>
      <c r="K41" s="136"/>
      <c r="L41" s="21"/>
      <c r="M41" s="169" t="b">
        <f t="shared" si="9"/>
        <v>0</v>
      </c>
      <c r="N41" s="139">
        <f t="shared" si="3"/>
        <v>0</v>
      </c>
      <c r="O41" s="20"/>
      <c r="P41" s="21"/>
      <c r="Q41" s="29">
        <f t="shared" si="4"/>
        <v>0</v>
      </c>
      <c r="R41" s="22"/>
      <c r="S41" s="24"/>
      <c r="T41" s="31">
        <f t="shared" si="5"/>
        <v>0</v>
      </c>
      <c r="U41" s="95">
        <f t="shared" si="6"/>
        <v>0</v>
      </c>
      <c r="V41" s="33">
        <f t="shared" si="7"/>
        <v>0</v>
      </c>
    </row>
    <row r="42" spans="1:22" s="119" customFormat="1" ht="15.75">
      <c r="A42" s="113">
        <f t="shared" si="8"/>
        <v>37</v>
      </c>
      <c r="B42" s="90"/>
      <c r="C42" s="84"/>
      <c r="D42" s="84" t="str">
        <f t="shared" si="0"/>
        <v>Debe ingresar un Tipo de Concursante</v>
      </c>
      <c r="E42" s="13"/>
      <c r="F42" s="142"/>
      <c r="G42" s="146">
        <f t="shared" si="1"/>
        <v>0</v>
      </c>
      <c r="H42" s="17"/>
      <c r="I42" s="13"/>
      <c r="J42" s="9">
        <f t="shared" si="2"/>
        <v>0</v>
      </c>
      <c r="K42" s="136"/>
      <c r="L42" s="21"/>
      <c r="M42" s="169" t="b">
        <f t="shared" si="9"/>
        <v>0</v>
      </c>
      <c r="N42" s="139">
        <f t="shared" si="3"/>
        <v>0</v>
      </c>
      <c r="O42" s="20"/>
      <c r="P42" s="21"/>
      <c r="Q42" s="29">
        <f t="shared" si="4"/>
        <v>0</v>
      </c>
      <c r="R42" s="22"/>
      <c r="S42" s="24"/>
      <c r="T42" s="31">
        <f t="shared" si="5"/>
        <v>0</v>
      </c>
      <c r="U42" s="95">
        <f t="shared" si="6"/>
        <v>0</v>
      </c>
      <c r="V42" s="33">
        <f t="shared" si="7"/>
        <v>0</v>
      </c>
    </row>
    <row r="43" spans="1:22" s="119" customFormat="1" ht="15.75">
      <c r="A43" s="113">
        <f t="shared" si="8"/>
        <v>38</v>
      </c>
      <c r="B43" s="90"/>
      <c r="C43" s="84"/>
      <c r="D43" s="84" t="str">
        <f t="shared" si="0"/>
        <v>Debe ingresar un Tipo de Concursante</v>
      </c>
      <c r="E43" s="13"/>
      <c r="F43" s="142"/>
      <c r="G43" s="146">
        <f t="shared" si="1"/>
        <v>0</v>
      </c>
      <c r="H43" s="17"/>
      <c r="I43" s="13"/>
      <c r="J43" s="9">
        <f t="shared" si="2"/>
        <v>0</v>
      </c>
      <c r="K43" s="136"/>
      <c r="L43" s="21"/>
      <c r="M43" s="169" t="b">
        <f t="shared" si="9"/>
        <v>0</v>
      </c>
      <c r="N43" s="139">
        <f t="shared" si="3"/>
        <v>0</v>
      </c>
      <c r="O43" s="20"/>
      <c r="P43" s="21"/>
      <c r="Q43" s="29">
        <f t="shared" si="4"/>
        <v>0</v>
      </c>
      <c r="R43" s="22"/>
      <c r="S43" s="24"/>
      <c r="T43" s="31">
        <f t="shared" si="5"/>
        <v>0</v>
      </c>
      <c r="U43" s="95">
        <f t="shared" si="6"/>
        <v>0</v>
      </c>
      <c r="V43" s="33">
        <f t="shared" si="7"/>
        <v>0</v>
      </c>
    </row>
    <row r="44" spans="1:22" s="119" customFormat="1" ht="15.75">
      <c r="A44" s="113">
        <f t="shared" si="8"/>
        <v>39</v>
      </c>
      <c r="B44" s="90"/>
      <c r="C44" s="84"/>
      <c r="D44" s="84" t="str">
        <f t="shared" si="0"/>
        <v>Debe ingresar un Tipo de Concursante</v>
      </c>
      <c r="E44" s="13"/>
      <c r="F44" s="142"/>
      <c r="G44" s="146">
        <f t="shared" si="1"/>
        <v>0</v>
      </c>
      <c r="H44" s="17"/>
      <c r="I44" s="13"/>
      <c r="J44" s="9">
        <f t="shared" si="2"/>
        <v>0</v>
      </c>
      <c r="K44" s="136"/>
      <c r="L44" s="21"/>
      <c r="M44" s="169" t="b">
        <f t="shared" si="9"/>
        <v>0</v>
      </c>
      <c r="N44" s="139">
        <f t="shared" si="3"/>
        <v>0</v>
      </c>
      <c r="O44" s="20"/>
      <c r="P44" s="21"/>
      <c r="Q44" s="29">
        <f t="shared" si="4"/>
        <v>0</v>
      </c>
      <c r="R44" s="22"/>
      <c r="S44" s="24"/>
      <c r="T44" s="31">
        <f t="shared" si="5"/>
        <v>0</v>
      </c>
      <c r="U44" s="95">
        <f t="shared" si="6"/>
        <v>0</v>
      </c>
      <c r="V44" s="33">
        <f t="shared" si="7"/>
        <v>0</v>
      </c>
    </row>
    <row r="45" spans="1:22" s="119" customFormat="1" ht="15.75">
      <c r="A45" s="113">
        <f t="shared" si="8"/>
        <v>40</v>
      </c>
      <c r="B45" s="90"/>
      <c r="C45" s="84"/>
      <c r="D45" s="84" t="str">
        <f t="shared" si="0"/>
        <v>Debe ingresar un Tipo de Concursante</v>
      </c>
      <c r="E45" s="13"/>
      <c r="F45" s="142"/>
      <c r="G45" s="146">
        <f t="shared" si="1"/>
        <v>0</v>
      </c>
      <c r="H45" s="17"/>
      <c r="I45" s="13"/>
      <c r="J45" s="9">
        <f t="shared" si="2"/>
        <v>0</v>
      </c>
      <c r="K45" s="136"/>
      <c r="L45" s="21"/>
      <c r="M45" s="169" t="b">
        <f t="shared" si="9"/>
        <v>0</v>
      </c>
      <c r="N45" s="139">
        <f t="shared" si="3"/>
        <v>0</v>
      </c>
      <c r="O45" s="20"/>
      <c r="P45" s="21"/>
      <c r="Q45" s="29">
        <f t="shared" si="4"/>
        <v>0</v>
      </c>
      <c r="R45" s="22"/>
      <c r="S45" s="24"/>
      <c r="T45" s="31">
        <f t="shared" si="5"/>
        <v>0</v>
      </c>
      <c r="U45" s="95">
        <f t="shared" si="6"/>
        <v>0</v>
      </c>
      <c r="V45" s="33">
        <f t="shared" si="7"/>
        <v>0</v>
      </c>
    </row>
    <row r="46" spans="1:22" s="119" customFormat="1" ht="15.75">
      <c r="A46" s="113">
        <f t="shared" si="8"/>
        <v>41</v>
      </c>
      <c r="B46" s="90"/>
      <c r="C46" s="84"/>
      <c r="D46" s="84" t="str">
        <f t="shared" si="0"/>
        <v>Debe ingresar un Tipo de Concursante</v>
      </c>
      <c r="E46" s="13"/>
      <c r="F46" s="142"/>
      <c r="G46" s="146">
        <f t="shared" si="1"/>
        <v>0</v>
      </c>
      <c r="H46" s="17"/>
      <c r="I46" s="13"/>
      <c r="J46" s="9">
        <f t="shared" si="2"/>
        <v>0</v>
      </c>
      <c r="K46" s="136"/>
      <c r="L46" s="21"/>
      <c r="M46" s="169" t="b">
        <f t="shared" si="9"/>
        <v>0</v>
      </c>
      <c r="N46" s="139">
        <f t="shared" si="3"/>
        <v>0</v>
      </c>
      <c r="O46" s="20"/>
      <c r="P46" s="21"/>
      <c r="Q46" s="29">
        <f t="shared" si="4"/>
        <v>0</v>
      </c>
      <c r="R46" s="22"/>
      <c r="S46" s="24"/>
      <c r="T46" s="31">
        <f t="shared" si="5"/>
        <v>0</v>
      </c>
      <c r="U46" s="95">
        <f t="shared" si="6"/>
        <v>0</v>
      </c>
      <c r="V46" s="33">
        <f t="shared" si="7"/>
        <v>0</v>
      </c>
    </row>
    <row r="47" spans="1:22" s="119" customFormat="1" ht="15.75">
      <c r="A47" s="113">
        <f t="shared" si="8"/>
        <v>42</v>
      </c>
      <c r="B47" s="90"/>
      <c r="C47" s="84"/>
      <c r="D47" s="84" t="str">
        <f t="shared" si="0"/>
        <v>Debe ingresar un Tipo de Concursante</v>
      </c>
      <c r="E47" s="13"/>
      <c r="F47" s="142"/>
      <c r="G47" s="146">
        <f t="shared" si="1"/>
        <v>0</v>
      </c>
      <c r="H47" s="17"/>
      <c r="I47" s="13"/>
      <c r="J47" s="9">
        <f t="shared" si="2"/>
        <v>0</v>
      </c>
      <c r="K47" s="136"/>
      <c r="L47" s="21"/>
      <c r="M47" s="169" t="b">
        <f t="shared" si="9"/>
        <v>0</v>
      </c>
      <c r="N47" s="139">
        <f t="shared" si="3"/>
        <v>0</v>
      </c>
      <c r="O47" s="20"/>
      <c r="P47" s="21"/>
      <c r="Q47" s="29">
        <f t="shared" si="4"/>
        <v>0</v>
      </c>
      <c r="R47" s="22"/>
      <c r="S47" s="24"/>
      <c r="T47" s="31">
        <f t="shared" si="5"/>
        <v>0</v>
      </c>
      <c r="U47" s="95">
        <f t="shared" si="6"/>
        <v>0</v>
      </c>
      <c r="V47" s="33">
        <f t="shared" si="7"/>
        <v>0</v>
      </c>
    </row>
    <row r="48" spans="1:22" s="119" customFormat="1" ht="15.75">
      <c r="A48" s="113">
        <f t="shared" si="8"/>
        <v>43</v>
      </c>
      <c r="B48" s="90"/>
      <c r="C48" s="84"/>
      <c r="D48" s="84" t="str">
        <f t="shared" si="0"/>
        <v>Debe ingresar un Tipo de Concursante</v>
      </c>
      <c r="E48" s="13"/>
      <c r="F48" s="142"/>
      <c r="G48" s="146">
        <f t="shared" si="1"/>
        <v>0</v>
      </c>
      <c r="H48" s="17"/>
      <c r="I48" s="13"/>
      <c r="J48" s="9">
        <f t="shared" si="2"/>
        <v>0</v>
      </c>
      <c r="K48" s="136"/>
      <c r="L48" s="21"/>
      <c r="M48" s="169" t="b">
        <f t="shared" si="9"/>
        <v>0</v>
      </c>
      <c r="N48" s="139">
        <f t="shared" si="3"/>
        <v>0</v>
      </c>
      <c r="O48" s="20"/>
      <c r="P48" s="21"/>
      <c r="Q48" s="29">
        <f t="shared" si="4"/>
        <v>0</v>
      </c>
      <c r="R48" s="22"/>
      <c r="S48" s="24"/>
      <c r="T48" s="31">
        <f t="shared" si="5"/>
        <v>0</v>
      </c>
      <c r="U48" s="95">
        <f t="shared" si="6"/>
        <v>0</v>
      </c>
      <c r="V48" s="33">
        <f t="shared" si="7"/>
        <v>0</v>
      </c>
    </row>
    <row r="49" spans="1:22" s="119" customFormat="1" ht="15.75">
      <c r="A49" s="113">
        <f t="shared" si="8"/>
        <v>44</v>
      </c>
      <c r="B49" s="90"/>
      <c r="C49" s="84"/>
      <c r="D49" s="84" t="str">
        <f t="shared" si="0"/>
        <v>Debe ingresar un Tipo de Concursante</v>
      </c>
      <c r="E49" s="13"/>
      <c r="F49" s="142"/>
      <c r="G49" s="146">
        <f t="shared" si="1"/>
        <v>0</v>
      </c>
      <c r="H49" s="17"/>
      <c r="I49" s="13"/>
      <c r="J49" s="9">
        <f t="shared" si="2"/>
        <v>0</v>
      </c>
      <c r="K49" s="136"/>
      <c r="L49" s="21"/>
      <c r="M49" s="169" t="b">
        <f t="shared" si="9"/>
        <v>0</v>
      </c>
      <c r="N49" s="139">
        <f t="shared" si="3"/>
        <v>0</v>
      </c>
      <c r="O49" s="20"/>
      <c r="P49" s="21"/>
      <c r="Q49" s="29">
        <f t="shared" si="4"/>
        <v>0</v>
      </c>
      <c r="R49" s="22"/>
      <c r="S49" s="24"/>
      <c r="T49" s="31">
        <f t="shared" si="5"/>
        <v>0</v>
      </c>
      <c r="U49" s="95">
        <f t="shared" si="6"/>
        <v>0</v>
      </c>
      <c r="V49" s="33">
        <f t="shared" si="7"/>
        <v>0</v>
      </c>
    </row>
    <row r="50" spans="1:22" s="119" customFormat="1" ht="15.75">
      <c r="A50" s="113">
        <f t="shared" si="8"/>
        <v>45</v>
      </c>
      <c r="B50" s="90"/>
      <c r="C50" s="84"/>
      <c r="D50" s="84" t="str">
        <f t="shared" si="0"/>
        <v>Debe ingresar un Tipo de Concursante</v>
      </c>
      <c r="E50" s="13"/>
      <c r="F50" s="142"/>
      <c r="G50" s="146">
        <f t="shared" si="1"/>
        <v>0</v>
      </c>
      <c r="H50" s="17"/>
      <c r="I50" s="13"/>
      <c r="J50" s="9">
        <f t="shared" si="2"/>
        <v>0</v>
      </c>
      <c r="K50" s="136"/>
      <c r="L50" s="21"/>
      <c r="M50" s="169" t="b">
        <f t="shared" si="9"/>
        <v>0</v>
      </c>
      <c r="N50" s="139">
        <f t="shared" si="3"/>
        <v>0</v>
      </c>
      <c r="O50" s="20"/>
      <c r="P50" s="21"/>
      <c r="Q50" s="29">
        <f t="shared" si="4"/>
        <v>0</v>
      </c>
      <c r="R50" s="22"/>
      <c r="S50" s="24"/>
      <c r="T50" s="31">
        <f t="shared" si="5"/>
        <v>0</v>
      </c>
      <c r="U50" s="95">
        <f t="shared" si="6"/>
        <v>0</v>
      </c>
      <c r="V50" s="33">
        <f t="shared" si="7"/>
        <v>0</v>
      </c>
    </row>
    <row r="51" spans="1:22" s="119" customFormat="1" ht="15.75">
      <c r="A51" s="113">
        <f t="shared" si="8"/>
        <v>46</v>
      </c>
      <c r="B51" s="90"/>
      <c r="C51" s="84"/>
      <c r="D51" s="84" t="str">
        <f t="shared" si="0"/>
        <v>Debe ingresar un Tipo de Concursante</v>
      </c>
      <c r="E51" s="13"/>
      <c r="F51" s="142"/>
      <c r="G51" s="146">
        <f t="shared" si="1"/>
        <v>0</v>
      </c>
      <c r="H51" s="17"/>
      <c r="I51" s="13"/>
      <c r="J51" s="9">
        <f t="shared" si="2"/>
        <v>0</v>
      </c>
      <c r="K51" s="136"/>
      <c r="L51" s="21"/>
      <c r="M51" s="169" t="b">
        <f t="shared" si="9"/>
        <v>0</v>
      </c>
      <c r="N51" s="139">
        <f t="shared" si="3"/>
        <v>0</v>
      </c>
      <c r="O51" s="20"/>
      <c r="P51" s="21"/>
      <c r="Q51" s="29">
        <f t="shared" si="4"/>
        <v>0</v>
      </c>
      <c r="R51" s="22"/>
      <c r="S51" s="24"/>
      <c r="T51" s="31">
        <f t="shared" si="5"/>
        <v>0</v>
      </c>
      <c r="U51" s="95">
        <f t="shared" si="6"/>
        <v>0</v>
      </c>
      <c r="V51" s="33">
        <f t="shared" si="7"/>
        <v>0</v>
      </c>
    </row>
    <row r="52" spans="1:22" s="119" customFormat="1" ht="15.75">
      <c r="A52" s="113">
        <f t="shared" si="8"/>
        <v>47</v>
      </c>
      <c r="B52" s="90"/>
      <c r="C52" s="84"/>
      <c r="D52" s="84" t="str">
        <f t="shared" si="0"/>
        <v>Debe ingresar un Tipo de Concursante</v>
      </c>
      <c r="E52" s="13"/>
      <c r="F52" s="142"/>
      <c r="G52" s="146">
        <f t="shared" si="1"/>
        <v>0</v>
      </c>
      <c r="H52" s="17"/>
      <c r="I52" s="13"/>
      <c r="J52" s="9">
        <f t="shared" si="2"/>
        <v>0</v>
      </c>
      <c r="K52" s="136"/>
      <c r="L52" s="21"/>
      <c r="M52" s="169" t="b">
        <f t="shared" si="9"/>
        <v>0</v>
      </c>
      <c r="N52" s="139">
        <f t="shared" si="3"/>
        <v>0</v>
      </c>
      <c r="O52" s="20"/>
      <c r="P52" s="21"/>
      <c r="Q52" s="29">
        <f t="shared" si="4"/>
        <v>0</v>
      </c>
      <c r="R52" s="22"/>
      <c r="S52" s="24"/>
      <c r="T52" s="31">
        <f t="shared" si="5"/>
        <v>0</v>
      </c>
      <c r="U52" s="95">
        <f t="shared" si="6"/>
        <v>0</v>
      </c>
      <c r="V52" s="33">
        <f t="shared" si="7"/>
        <v>0</v>
      </c>
    </row>
    <row r="53" spans="1:22" s="119" customFormat="1" ht="15.75">
      <c r="A53" s="113">
        <f t="shared" si="8"/>
        <v>48</v>
      </c>
      <c r="B53" s="90"/>
      <c r="C53" s="84"/>
      <c r="D53" s="84" t="str">
        <f t="shared" si="0"/>
        <v>Debe ingresar un Tipo de Concursante</v>
      </c>
      <c r="E53" s="13"/>
      <c r="F53" s="142"/>
      <c r="G53" s="146">
        <f t="shared" si="1"/>
        <v>0</v>
      </c>
      <c r="H53" s="17"/>
      <c r="I53" s="13"/>
      <c r="J53" s="9">
        <f t="shared" si="2"/>
        <v>0</v>
      </c>
      <c r="K53" s="136"/>
      <c r="L53" s="21"/>
      <c r="M53" s="169" t="b">
        <f t="shared" si="9"/>
        <v>0</v>
      </c>
      <c r="N53" s="139">
        <f t="shared" si="3"/>
        <v>0</v>
      </c>
      <c r="O53" s="20"/>
      <c r="P53" s="21"/>
      <c r="Q53" s="29">
        <f t="shared" si="4"/>
        <v>0</v>
      </c>
      <c r="R53" s="22"/>
      <c r="S53" s="24"/>
      <c r="T53" s="31">
        <f t="shared" si="5"/>
        <v>0</v>
      </c>
      <c r="U53" s="95">
        <f t="shared" si="6"/>
        <v>0</v>
      </c>
      <c r="V53" s="33">
        <f t="shared" si="7"/>
        <v>0</v>
      </c>
    </row>
    <row r="54" spans="1:22" s="119" customFormat="1" ht="15.75">
      <c r="A54" s="113">
        <f t="shared" si="8"/>
        <v>49</v>
      </c>
      <c r="B54" s="90"/>
      <c r="C54" s="84"/>
      <c r="D54" s="84" t="str">
        <f t="shared" si="0"/>
        <v>Debe ingresar un Tipo de Concursante</v>
      </c>
      <c r="E54" s="13"/>
      <c r="F54" s="142"/>
      <c r="G54" s="146">
        <f t="shared" si="1"/>
        <v>0</v>
      </c>
      <c r="H54" s="17"/>
      <c r="I54" s="13"/>
      <c r="J54" s="9">
        <f t="shared" si="2"/>
        <v>0</v>
      </c>
      <c r="K54" s="136"/>
      <c r="L54" s="21"/>
      <c r="M54" s="169" t="b">
        <f t="shared" si="9"/>
        <v>0</v>
      </c>
      <c r="N54" s="139">
        <f t="shared" si="3"/>
        <v>0</v>
      </c>
      <c r="O54" s="20"/>
      <c r="P54" s="21"/>
      <c r="Q54" s="29">
        <f t="shared" si="4"/>
        <v>0</v>
      </c>
      <c r="R54" s="22"/>
      <c r="S54" s="24"/>
      <c r="T54" s="31">
        <f t="shared" si="5"/>
        <v>0</v>
      </c>
      <c r="U54" s="95">
        <f t="shared" si="6"/>
        <v>0</v>
      </c>
      <c r="V54" s="33">
        <f t="shared" si="7"/>
        <v>0</v>
      </c>
    </row>
    <row r="55" spans="1:22" s="119" customFormat="1" ht="15.75">
      <c r="A55" s="113">
        <f t="shared" si="8"/>
        <v>50</v>
      </c>
      <c r="B55" s="90"/>
      <c r="C55" s="84"/>
      <c r="D55" s="84" t="str">
        <f t="shared" si="0"/>
        <v>Debe ingresar un Tipo de Concursante</v>
      </c>
      <c r="E55" s="13"/>
      <c r="F55" s="142"/>
      <c r="G55" s="146">
        <f t="shared" si="1"/>
        <v>0</v>
      </c>
      <c r="H55" s="17"/>
      <c r="I55" s="13"/>
      <c r="J55" s="9">
        <f t="shared" si="2"/>
        <v>0</v>
      </c>
      <c r="K55" s="136"/>
      <c r="L55" s="21"/>
      <c r="M55" s="169" t="b">
        <f t="shared" si="9"/>
        <v>0</v>
      </c>
      <c r="N55" s="139">
        <f t="shared" si="3"/>
        <v>0</v>
      </c>
      <c r="O55" s="20"/>
      <c r="P55" s="21"/>
      <c r="Q55" s="29">
        <f t="shared" si="4"/>
        <v>0</v>
      </c>
      <c r="R55" s="22"/>
      <c r="S55" s="24"/>
      <c r="T55" s="31">
        <f t="shared" si="5"/>
        <v>0</v>
      </c>
      <c r="U55" s="95">
        <f t="shared" si="6"/>
        <v>0</v>
      </c>
      <c r="V55" s="33">
        <f t="shared" si="7"/>
        <v>0</v>
      </c>
    </row>
    <row r="56" spans="1:22" s="119" customFormat="1" ht="15.75">
      <c r="A56" s="113">
        <f t="shared" si="8"/>
        <v>51</v>
      </c>
      <c r="B56" s="90"/>
      <c r="C56" s="84"/>
      <c r="D56" s="84" t="str">
        <f t="shared" si="0"/>
        <v>Debe ingresar un Tipo de Concursante</v>
      </c>
      <c r="E56" s="13"/>
      <c r="F56" s="142"/>
      <c r="G56" s="146">
        <f t="shared" si="1"/>
        <v>0</v>
      </c>
      <c r="H56" s="17"/>
      <c r="I56" s="13"/>
      <c r="J56" s="9">
        <f t="shared" si="2"/>
        <v>0</v>
      </c>
      <c r="K56" s="136"/>
      <c r="L56" s="21"/>
      <c r="M56" s="169" t="b">
        <f t="shared" si="9"/>
        <v>0</v>
      </c>
      <c r="N56" s="139">
        <f t="shared" si="3"/>
        <v>0</v>
      </c>
      <c r="O56" s="20"/>
      <c r="P56" s="21"/>
      <c r="Q56" s="29">
        <f t="shared" si="4"/>
        <v>0</v>
      </c>
      <c r="R56" s="22"/>
      <c r="S56" s="24"/>
      <c r="T56" s="31">
        <f t="shared" si="5"/>
        <v>0</v>
      </c>
      <c r="U56" s="95">
        <f t="shared" si="6"/>
        <v>0</v>
      </c>
      <c r="V56" s="33">
        <f t="shared" si="7"/>
        <v>0</v>
      </c>
    </row>
    <row r="57" spans="1:22" s="119" customFormat="1" ht="15.75">
      <c r="A57" s="113">
        <f t="shared" si="8"/>
        <v>52</v>
      </c>
      <c r="B57" s="90"/>
      <c r="C57" s="84"/>
      <c r="D57" s="84" t="str">
        <f t="shared" si="0"/>
        <v>Debe ingresar un Tipo de Concursante</v>
      </c>
      <c r="E57" s="13"/>
      <c r="F57" s="142"/>
      <c r="G57" s="146">
        <f t="shared" si="1"/>
        <v>0</v>
      </c>
      <c r="H57" s="17"/>
      <c r="I57" s="13"/>
      <c r="J57" s="9">
        <f t="shared" si="2"/>
        <v>0</v>
      </c>
      <c r="K57" s="136"/>
      <c r="L57" s="21"/>
      <c r="M57" s="169" t="b">
        <f t="shared" si="9"/>
        <v>0</v>
      </c>
      <c r="N57" s="139">
        <f t="shared" si="3"/>
        <v>0</v>
      </c>
      <c r="O57" s="20"/>
      <c r="P57" s="21"/>
      <c r="Q57" s="29">
        <f t="shared" si="4"/>
        <v>0</v>
      </c>
      <c r="R57" s="22"/>
      <c r="S57" s="24"/>
      <c r="T57" s="31">
        <f t="shared" si="5"/>
        <v>0</v>
      </c>
      <c r="U57" s="95">
        <f t="shared" si="6"/>
        <v>0</v>
      </c>
      <c r="V57" s="33">
        <f t="shared" si="7"/>
        <v>0</v>
      </c>
    </row>
    <row r="58" spans="1:22" s="119" customFormat="1" ht="15.75">
      <c r="A58" s="113">
        <f t="shared" si="8"/>
        <v>53</v>
      </c>
      <c r="B58" s="90"/>
      <c r="C58" s="84"/>
      <c r="D58" s="84" t="str">
        <f t="shared" si="0"/>
        <v>Debe ingresar un Tipo de Concursante</v>
      </c>
      <c r="E58" s="13"/>
      <c r="F58" s="142"/>
      <c r="G58" s="146">
        <f t="shared" si="1"/>
        <v>0</v>
      </c>
      <c r="H58" s="17"/>
      <c r="I58" s="13"/>
      <c r="J58" s="9">
        <f t="shared" si="2"/>
        <v>0</v>
      </c>
      <c r="K58" s="136"/>
      <c r="L58" s="21"/>
      <c r="M58" s="169" t="b">
        <f t="shared" si="9"/>
        <v>0</v>
      </c>
      <c r="N58" s="139">
        <f t="shared" si="3"/>
        <v>0</v>
      </c>
      <c r="O58" s="20"/>
      <c r="P58" s="21"/>
      <c r="Q58" s="29">
        <f t="shared" si="4"/>
        <v>0</v>
      </c>
      <c r="R58" s="22"/>
      <c r="S58" s="24"/>
      <c r="T58" s="31">
        <f t="shared" si="5"/>
        <v>0</v>
      </c>
      <c r="U58" s="95">
        <f t="shared" si="6"/>
        <v>0</v>
      </c>
      <c r="V58" s="33">
        <f t="shared" si="7"/>
        <v>0</v>
      </c>
    </row>
    <row r="59" spans="1:22" s="119" customFormat="1" ht="15.75">
      <c r="A59" s="113">
        <f t="shared" si="8"/>
        <v>54</v>
      </c>
      <c r="B59" s="92"/>
      <c r="C59" s="84"/>
      <c r="D59" s="84" t="str">
        <f t="shared" si="0"/>
        <v>Debe ingresar un Tipo de Concursante</v>
      </c>
      <c r="E59" s="13"/>
      <c r="F59" s="142"/>
      <c r="G59" s="146">
        <f t="shared" si="1"/>
        <v>0</v>
      </c>
      <c r="H59" s="18"/>
      <c r="I59" s="13"/>
      <c r="J59" s="9">
        <f t="shared" si="2"/>
        <v>0</v>
      </c>
      <c r="K59" s="136"/>
      <c r="L59" s="21"/>
      <c r="M59" s="169" t="b">
        <f t="shared" si="9"/>
        <v>0</v>
      </c>
      <c r="N59" s="139">
        <f t="shared" si="3"/>
        <v>0</v>
      </c>
      <c r="O59" s="23"/>
      <c r="P59" s="21"/>
      <c r="Q59" s="29">
        <f t="shared" si="4"/>
        <v>0</v>
      </c>
      <c r="R59" s="22"/>
      <c r="S59" s="24"/>
      <c r="T59" s="31">
        <f t="shared" si="5"/>
        <v>0</v>
      </c>
      <c r="U59" s="95">
        <f t="shared" si="6"/>
        <v>0</v>
      </c>
      <c r="V59" s="33">
        <f t="shared" si="7"/>
        <v>0</v>
      </c>
    </row>
    <row r="60" spans="1:22" s="119" customFormat="1" ht="15.75">
      <c r="A60" s="113">
        <f t="shared" si="8"/>
        <v>55</v>
      </c>
      <c r="B60" s="92"/>
      <c r="C60" s="84"/>
      <c r="D60" s="84" t="str">
        <f t="shared" si="0"/>
        <v>Debe ingresar un Tipo de Concursante</v>
      </c>
      <c r="E60" s="13"/>
      <c r="F60" s="142"/>
      <c r="G60" s="146">
        <f t="shared" si="1"/>
        <v>0</v>
      </c>
      <c r="H60" s="18"/>
      <c r="I60" s="13"/>
      <c r="J60" s="9">
        <f t="shared" si="2"/>
        <v>0</v>
      </c>
      <c r="K60" s="136"/>
      <c r="L60" s="21"/>
      <c r="M60" s="169" t="b">
        <f t="shared" si="9"/>
        <v>0</v>
      </c>
      <c r="N60" s="139">
        <f t="shared" si="3"/>
        <v>0</v>
      </c>
      <c r="O60" s="23"/>
      <c r="P60" s="21"/>
      <c r="Q60" s="29">
        <f t="shared" si="4"/>
        <v>0</v>
      </c>
      <c r="R60" s="22"/>
      <c r="S60" s="24"/>
      <c r="T60" s="31">
        <f t="shared" si="5"/>
        <v>0</v>
      </c>
      <c r="U60" s="95">
        <f t="shared" si="6"/>
        <v>0</v>
      </c>
      <c r="V60" s="33">
        <f t="shared" si="7"/>
        <v>0</v>
      </c>
    </row>
    <row r="61" spans="1:22" s="119" customFormat="1" ht="15.75">
      <c r="A61" s="113">
        <f t="shared" si="8"/>
        <v>56</v>
      </c>
      <c r="B61" s="92"/>
      <c r="C61" s="84"/>
      <c r="D61" s="84" t="str">
        <f t="shared" si="0"/>
        <v>Debe ingresar un Tipo de Concursante</v>
      </c>
      <c r="E61" s="13"/>
      <c r="F61" s="142"/>
      <c r="G61" s="146">
        <f t="shared" si="1"/>
        <v>0</v>
      </c>
      <c r="H61" s="18"/>
      <c r="I61" s="13"/>
      <c r="J61" s="9">
        <f t="shared" si="2"/>
        <v>0</v>
      </c>
      <c r="K61" s="136"/>
      <c r="L61" s="21"/>
      <c r="M61" s="169" t="b">
        <f t="shared" si="9"/>
        <v>0</v>
      </c>
      <c r="N61" s="139">
        <f t="shared" si="3"/>
        <v>0</v>
      </c>
      <c r="O61" s="23"/>
      <c r="P61" s="21"/>
      <c r="Q61" s="29">
        <f t="shared" si="4"/>
        <v>0</v>
      </c>
      <c r="R61" s="22"/>
      <c r="S61" s="24"/>
      <c r="T61" s="31">
        <f t="shared" si="5"/>
        <v>0</v>
      </c>
      <c r="U61" s="95">
        <f t="shared" si="6"/>
        <v>0</v>
      </c>
      <c r="V61" s="33">
        <f t="shared" si="7"/>
        <v>0</v>
      </c>
    </row>
    <row r="62" spans="1:22" s="119" customFormat="1" ht="15.75">
      <c r="A62" s="113">
        <f t="shared" si="8"/>
        <v>57</v>
      </c>
      <c r="B62" s="92"/>
      <c r="C62" s="84"/>
      <c r="D62" s="84" t="str">
        <f t="shared" si="0"/>
        <v>Debe ingresar un Tipo de Concursante</v>
      </c>
      <c r="E62" s="13"/>
      <c r="F62" s="142"/>
      <c r="G62" s="146">
        <f t="shared" si="1"/>
        <v>0</v>
      </c>
      <c r="H62" s="18"/>
      <c r="I62" s="13"/>
      <c r="J62" s="9">
        <f t="shared" si="2"/>
        <v>0</v>
      </c>
      <c r="K62" s="136"/>
      <c r="L62" s="21"/>
      <c r="M62" s="169" t="b">
        <f t="shared" si="9"/>
        <v>0</v>
      </c>
      <c r="N62" s="139">
        <f t="shared" si="3"/>
        <v>0</v>
      </c>
      <c r="O62" s="23"/>
      <c r="P62" s="21"/>
      <c r="Q62" s="29">
        <f t="shared" si="4"/>
        <v>0</v>
      </c>
      <c r="R62" s="22"/>
      <c r="S62" s="24"/>
      <c r="T62" s="31">
        <f t="shared" si="5"/>
        <v>0</v>
      </c>
      <c r="U62" s="95">
        <f t="shared" si="6"/>
        <v>0</v>
      </c>
      <c r="V62" s="33">
        <f t="shared" si="7"/>
        <v>0</v>
      </c>
    </row>
    <row r="63" spans="1:22" s="119" customFormat="1" ht="15.75">
      <c r="A63" s="113">
        <f t="shared" si="8"/>
        <v>58</v>
      </c>
      <c r="B63" s="92"/>
      <c r="C63" s="84"/>
      <c r="D63" s="84" t="str">
        <f t="shared" si="0"/>
        <v>Debe ingresar un Tipo de Concursante</v>
      </c>
      <c r="E63" s="13"/>
      <c r="F63" s="142"/>
      <c r="G63" s="146">
        <f t="shared" si="1"/>
        <v>0</v>
      </c>
      <c r="H63" s="18"/>
      <c r="I63" s="13"/>
      <c r="J63" s="9">
        <f t="shared" si="2"/>
        <v>0</v>
      </c>
      <c r="K63" s="136"/>
      <c r="L63" s="21"/>
      <c r="M63" s="169" t="b">
        <f t="shared" si="9"/>
        <v>0</v>
      </c>
      <c r="N63" s="139">
        <f t="shared" si="3"/>
        <v>0</v>
      </c>
      <c r="O63" s="23"/>
      <c r="P63" s="21"/>
      <c r="Q63" s="29">
        <f t="shared" si="4"/>
        <v>0</v>
      </c>
      <c r="R63" s="22"/>
      <c r="S63" s="24"/>
      <c r="T63" s="31">
        <f t="shared" si="5"/>
        <v>0</v>
      </c>
      <c r="U63" s="95">
        <f t="shared" si="6"/>
        <v>0</v>
      </c>
      <c r="V63" s="33">
        <f t="shared" si="7"/>
        <v>0</v>
      </c>
    </row>
    <row r="64" spans="1:22" s="119" customFormat="1" ht="15.75">
      <c r="A64" s="113">
        <f t="shared" si="8"/>
        <v>59</v>
      </c>
      <c r="B64" s="92"/>
      <c r="C64" s="84"/>
      <c r="D64" s="84" t="str">
        <f t="shared" si="0"/>
        <v>Debe ingresar un Tipo de Concursante</v>
      </c>
      <c r="E64" s="13"/>
      <c r="F64" s="142"/>
      <c r="G64" s="146">
        <f t="shared" si="1"/>
        <v>0</v>
      </c>
      <c r="H64" s="18"/>
      <c r="I64" s="13"/>
      <c r="J64" s="9">
        <f t="shared" si="2"/>
        <v>0</v>
      </c>
      <c r="K64" s="136"/>
      <c r="L64" s="21"/>
      <c r="M64" s="169" t="b">
        <f t="shared" si="9"/>
        <v>0</v>
      </c>
      <c r="N64" s="139">
        <f t="shared" si="3"/>
        <v>0</v>
      </c>
      <c r="O64" s="23"/>
      <c r="P64" s="21"/>
      <c r="Q64" s="29">
        <f t="shared" si="4"/>
        <v>0</v>
      </c>
      <c r="R64" s="22"/>
      <c r="S64" s="24"/>
      <c r="T64" s="31">
        <f t="shared" si="5"/>
        <v>0</v>
      </c>
      <c r="U64" s="95">
        <f t="shared" si="6"/>
        <v>0</v>
      </c>
      <c r="V64" s="33">
        <f t="shared" si="7"/>
        <v>0</v>
      </c>
    </row>
    <row r="65" spans="1:22" s="119" customFormat="1" ht="15.75">
      <c r="A65" s="113">
        <f t="shared" si="8"/>
        <v>60</v>
      </c>
      <c r="B65" s="92"/>
      <c r="C65" s="84"/>
      <c r="D65" s="84" t="str">
        <f t="shared" si="0"/>
        <v>Debe ingresar un Tipo de Concursante</v>
      </c>
      <c r="E65" s="13"/>
      <c r="F65" s="142"/>
      <c r="G65" s="146">
        <f t="shared" si="1"/>
        <v>0</v>
      </c>
      <c r="H65" s="18"/>
      <c r="I65" s="13"/>
      <c r="J65" s="9">
        <f t="shared" si="2"/>
        <v>0</v>
      </c>
      <c r="K65" s="136"/>
      <c r="L65" s="21"/>
      <c r="M65" s="169" t="b">
        <f t="shared" si="9"/>
        <v>0</v>
      </c>
      <c r="N65" s="139">
        <f t="shared" si="3"/>
        <v>0</v>
      </c>
      <c r="O65" s="23"/>
      <c r="P65" s="21"/>
      <c r="Q65" s="29">
        <f t="shared" si="4"/>
        <v>0</v>
      </c>
      <c r="R65" s="22"/>
      <c r="S65" s="24"/>
      <c r="T65" s="31">
        <f t="shared" si="5"/>
        <v>0</v>
      </c>
      <c r="U65" s="95">
        <f t="shared" si="6"/>
        <v>0</v>
      </c>
      <c r="V65" s="33">
        <f t="shared" si="7"/>
        <v>0</v>
      </c>
    </row>
    <row r="66" spans="1:22" s="119" customFormat="1" ht="15.75">
      <c r="A66" s="113">
        <f t="shared" si="8"/>
        <v>61</v>
      </c>
      <c r="B66" s="92"/>
      <c r="C66" s="84"/>
      <c r="D66" s="84" t="str">
        <f t="shared" si="0"/>
        <v>Debe ingresar un Tipo de Concursante</v>
      </c>
      <c r="E66" s="13"/>
      <c r="F66" s="142"/>
      <c r="G66" s="146">
        <f t="shared" si="1"/>
        <v>0</v>
      </c>
      <c r="H66" s="18"/>
      <c r="I66" s="13"/>
      <c r="J66" s="9">
        <f t="shared" si="2"/>
        <v>0</v>
      </c>
      <c r="K66" s="136"/>
      <c r="L66" s="21"/>
      <c r="M66" s="169" t="b">
        <f t="shared" si="9"/>
        <v>0</v>
      </c>
      <c r="N66" s="139">
        <f t="shared" si="3"/>
        <v>0</v>
      </c>
      <c r="O66" s="23"/>
      <c r="P66" s="21"/>
      <c r="Q66" s="29">
        <f t="shared" si="4"/>
        <v>0</v>
      </c>
      <c r="R66" s="22"/>
      <c r="S66" s="24"/>
      <c r="T66" s="31">
        <f t="shared" si="5"/>
        <v>0</v>
      </c>
      <c r="U66" s="95">
        <f t="shared" si="6"/>
        <v>0</v>
      </c>
      <c r="V66" s="33">
        <f t="shared" si="7"/>
        <v>0</v>
      </c>
    </row>
    <row r="67" spans="1:22" s="119" customFormat="1" ht="15.75">
      <c r="A67" s="113">
        <f t="shared" si="8"/>
        <v>62</v>
      </c>
      <c r="B67" s="92"/>
      <c r="C67" s="84"/>
      <c r="D67" s="84" t="str">
        <f t="shared" si="0"/>
        <v>Debe ingresar un Tipo de Concursante</v>
      </c>
      <c r="E67" s="13"/>
      <c r="F67" s="142"/>
      <c r="G67" s="146">
        <f t="shared" si="1"/>
        <v>0</v>
      </c>
      <c r="H67" s="18"/>
      <c r="I67" s="13"/>
      <c r="J67" s="9">
        <f t="shared" si="2"/>
        <v>0</v>
      </c>
      <c r="K67" s="136"/>
      <c r="L67" s="21"/>
      <c r="M67" s="169" t="b">
        <f t="shared" si="9"/>
        <v>0</v>
      </c>
      <c r="N67" s="139">
        <f t="shared" si="3"/>
        <v>0</v>
      </c>
      <c r="O67" s="23"/>
      <c r="P67" s="21"/>
      <c r="Q67" s="29">
        <f t="shared" si="4"/>
        <v>0</v>
      </c>
      <c r="R67" s="22"/>
      <c r="S67" s="24"/>
      <c r="T67" s="31">
        <f t="shared" si="5"/>
        <v>0</v>
      </c>
      <c r="U67" s="95">
        <f t="shared" si="6"/>
        <v>0</v>
      </c>
      <c r="V67" s="33">
        <f t="shared" si="7"/>
        <v>0</v>
      </c>
    </row>
    <row r="68" spans="1:22" s="119" customFormat="1" ht="15.75">
      <c r="A68" s="113">
        <f t="shared" si="8"/>
        <v>63</v>
      </c>
      <c r="B68" s="92"/>
      <c r="C68" s="84"/>
      <c r="D68" s="84" t="str">
        <f t="shared" si="0"/>
        <v>Debe ingresar un Tipo de Concursante</v>
      </c>
      <c r="E68" s="13"/>
      <c r="F68" s="142"/>
      <c r="G68" s="146">
        <f t="shared" si="1"/>
        <v>0</v>
      </c>
      <c r="H68" s="18"/>
      <c r="I68" s="13"/>
      <c r="J68" s="9">
        <f t="shared" si="2"/>
        <v>0</v>
      </c>
      <c r="K68" s="136"/>
      <c r="L68" s="21"/>
      <c r="M68" s="169" t="b">
        <f t="shared" si="9"/>
        <v>0</v>
      </c>
      <c r="N68" s="139">
        <f t="shared" si="3"/>
        <v>0</v>
      </c>
      <c r="O68" s="23"/>
      <c r="P68" s="21"/>
      <c r="Q68" s="29">
        <f t="shared" si="4"/>
        <v>0</v>
      </c>
      <c r="R68" s="22"/>
      <c r="S68" s="24"/>
      <c r="T68" s="31">
        <f t="shared" si="5"/>
        <v>0</v>
      </c>
      <c r="U68" s="95">
        <f t="shared" si="6"/>
        <v>0</v>
      </c>
      <c r="V68" s="33">
        <f t="shared" si="7"/>
        <v>0</v>
      </c>
    </row>
    <row r="69" spans="1:22" s="119" customFormat="1" ht="15.75">
      <c r="A69" s="113">
        <f t="shared" si="8"/>
        <v>64</v>
      </c>
      <c r="B69" s="92"/>
      <c r="C69" s="84"/>
      <c r="D69" s="84" t="str">
        <f t="shared" si="0"/>
        <v>Debe ingresar un Tipo de Concursante</v>
      </c>
      <c r="E69" s="13"/>
      <c r="F69" s="142"/>
      <c r="G69" s="146">
        <f t="shared" si="1"/>
        <v>0</v>
      </c>
      <c r="H69" s="18"/>
      <c r="I69" s="13"/>
      <c r="J69" s="9">
        <f t="shared" si="2"/>
        <v>0</v>
      </c>
      <c r="K69" s="136"/>
      <c r="L69" s="21"/>
      <c r="M69" s="169" t="b">
        <f t="shared" si="9"/>
        <v>0</v>
      </c>
      <c r="N69" s="139">
        <f t="shared" si="3"/>
        <v>0</v>
      </c>
      <c r="O69" s="23"/>
      <c r="P69" s="21"/>
      <c r="Q69" s="29">
        <f t="shared" si="4"/>
        <v>0</v>
      </c>
      <c r="R69" s="22"/>
      <c r="S69" s="24"/>
      <c r="T69" s="31">
        <f t="shared" si="5"/>
        <v>0</v>
      </c>
      <c r="U69" s="95">
        <f t="shared" si="6"/>
        <v>0</v>
      </c>
      <c r="V69" s="33">
        <f t="shared" si="7"/>
        <v>0</v>
      </c>
    </row>
    <row r="70" spans="1:22" s="119" customFormat="1" ht="15.75">
      <c r="A70" s="113">
        <f t="shared" si="8"/>
        <v>65</v>
      </c>
      <c r="B70" s="92"/>
      <c r="C70" s="84"/>
      <c r="D70" s="84" t="str">
        <f t="shared" si="0"/>
        <v>Debe ingresar un Tipo de Concursante</v>
      </c>
      <c r="E70" s="13"/>
      <c r="F70" s="142"/>
      <c r="G70" s="146">
        <f t="shared" si="1"/>
        <v>0</v>
      </c>
      <c r="H70" s="18"/>
      <c r="I70" s="13"/>
      <c r="J70" s="9">
        <f t="shared" si="2"/>
        <v>0</v>
      </c>
      <c r="K70" s="136"/>
      <c r="L70" s="21"/>
      <c r="M70" s="169" t="b">
        <f t="shared" si="9"/>
        <v>0</v>
      </c>
      <c r="N70" s="139">
        <f t="shared" si="3"/>
        <v>0</v>
      </c>
      <c r="O70" s="23"/>
      <c r="P70" s="21"/>
      <c r="Q70" s="29">
        <f t="shared" si="4"/>
        <v>0</v>
      </c>
      <c r="R70" s="22"/>
      <c r="S70" s="24"/>
      <c r="T70" s="31">
        <f t="shared" si="5"/>
        <v>0</v>
      </c>
      <c r="U70" s="95">
        <f t="shared" si="6"/>
        <v>0</v>
      </c>
      <c r="V70" s="33">
        <f t="shared" si="7"/>
        <v>0</v>
      </c>
    </row>
    <row r="71" spans="1:22" s="119" customFormat="1" ht="15.75">
      <c r="A71" s="113">
        <f t="shared" si="8"/>
        <v>66</v>
      </c>
      <c r="B71" s="92"/>
      <c r="C71" s="84"/>
      <c r="D71" s="84" t="str">
        <f t="shared" ref="D71:D105" si="10">IF(C71= "Persona natural", "Categoria 1",IF(C71= "Promoción a la Donación con fines de Trasplante", "Categoria 2",IF(C71= "Instituciones Generadoras", "Categoria 3", IF(C71= "SubRedes", "Categoria 4", "Debe ingresar un Tipo de Concursante")) ))</f>
        <v>Debe ingresar un Tipo de Concursante</v>
      </c>
      <c r="E71" s="13"/>
      <c r="F71" s="142"/>
      <c r="G71" s="146">
        <f t="shared" ref="G71:G105" si="11">F71*5</f>
        <v>0</v>
      </c>
      <c r="H71" s="18"/>
      <c r="I71" s="13"/>
      <c r="J71" s="9">
        <f t="shared" ref="J71:J105" si="12">I71*10</f>
        <v>0</v>
      </c>
      <c r="K71" s="136"/>
      <c r="L71" s="21"/>
      <c r="M71" s="169" t="b">
        <f t="shared" si="9"/>
        <v>0</v>
      </c>
      <c r="N71" s="139">
        <f t="shared" ref="N71:N105" si="13">(L71*10)+M71</f>
        <v>0</v>
      </c>
      <c r="O71" s="23"/>
      <c r="P71" s="21"/>
      <c r="Q71" s="29">
        <f t="shared" ref="Q71:Q105" si="14">P71*15</f>
        <v>0</v>
      </c>
      <c r="R71" s="22"/>
      <c r="S71" s="24"/>
      <c r="T71" s="31">
        <f t="shared" si="5"/>
        <v>0</v>
      </c>
      <c r="U71" s="95">
        <f t="shared" ref="U71:U105" si="15">E71+H71+K71+O71+R71</f>
        <v>0</v>
      </c>
      <c r="V71" s="33">
        <f t="shared" ref="V71:V105" si="16">G71+J71+N71+Q71+T71</f>
        <v>0</v>
      </c>
    </row>
    <row r="72" spans="1:22" s="119" customFormat="1" ht="15.75">
      <c r="A72" s="113">
        <f t="shared" si="8"/>
        <v>67</v>
      </c>
      <c r="B72" s="92"/>
      <c r="C72" s="84"/>
      <c r="D72" s="84" t="str">
        <f t="shared" si="10"/>
        <v>Debe ingresar un Tipo de Concursante</v>
      </c>
      <c r="E72" s="13"/>
      <c r="F72" s="142"/>
      <c r="G72" s="146">
        <f t="shared" si="11"/>
        <v>0</v>
      </c>
      <c r="H72" s="18"/>
      <c r="I72" s="13"/>
      <c r="J72" s="9">
        <f t="shared" si="12"/>
        <v>0</v>
      </c>
      <c r="K72" s="136"/>
      <c r="L72" s="21"/>
      <c r="M72" s="169" t="b">
        <f t="shared" ref="M72:M105" si="17">IF(AND(K72&gt;10),"5")</f>
        <v>0</v>
      </c>
      <c r="N72" s="139">
        <f t="shared" si="13"/>
        <v>0</v>
      </c>
      <c r="O72" s="23"/>
      <c r="P72" s="21"/>
      <c r="Q72" s="29">
        <f t="shared" si="14"/>
        <v>0</v>
      </c>
      <c r="R72" s="22"/>
      <c r="S72" s="24"/>
      <c r="T72" s="31">
        <f t="shared" si="5"/>
        <v>0</v>
      </c>
      <c r="U72" s="95">
        <f t="shared" si="15"/>
        <v>0</v>
      </c>
      <c r="V72" s="33">
        <f t="shared" si="16"/>
        <v>0</v>
      </c>
    </row>
    <row r="73" spans="1:22" s="119" customFormat="1" ht="15.75">
      <c r="A73" s="113">
        <f t="shared" si="8"/>
        <v>68</v>
      </c>
      <c r="B73" s="92"/>
      <c r="C73" s="84"/>
      <c r="D73" s="84" t="str">
        <f t="shared" si="10"/>
        <v>Debe ingresar un Tipo de Concursante</v>
      </c>
      <c r="E73" s="13"/>
      <c r="F73" s="142"/>
      <c r="G73" s="146">
        <f t="shared" si="11"/>
        <v>0</v>
      </c>
      <c r="H73" s="18"/>
      <c r="I73" s="13"/>
      <c r="J73" s="9">
        <f t="shared" si="12"/>
        <v>0</v>
      </c>
      <c r="K73" s="136"/>
      <c r="L73" s="21"/>
      <c r="M73" s="169" t="b">
        <f t="shared" si="17"/>
        <v>0</v>
      </c>
      <c r="N73" s="139">
        <f t="shared" si="13"/>
        <v>0</v>
      </c>
      <c r="O73" s="23"/>
      <c r="P73" s="21"/>
      <c r="Q73" s="29">
        <f t="shared" si="14"/>
        <v>0</v>
      </c>
      <c r="R73" s="22"/>
      <c r="S73" s="24"/>
      <c r="T73" s="31">
        <f t="shared" si="5"/>
        <v>0</v>
      </c>
      <c r="U73" s="95">
        <f t="shared" si="15"/>
        <v>0</v>
      </c>
      <c r="V73" s="33">
        <f t="shared" si="16"/>
        <v>0</v>
      </c>
    </row>
    <row r="74" spans="1:22" s="119" customFormat="1" ht="15.75">
      <c r="A74" s="113">
        <f t="shared" si="8"/>
        <v>69</v>
      </c>
      <c r="B74" s="92"/>
      <c r="C74" s="84"/>
      <c r="D74" s="84" t="str">
        <f t="shared" si="10"/>
        <v>Debe ingresar un Tipo de Concursante</v>
      </c>
      <c r="E74" s="13"/>
      <c r="F74" s="142"/>
      <c r="G74" s="146">
        <f t="shared" si="11"/>
        <v>0</v>
      </c>
      <c r="H74" s="18"/>
      <c r="I74" s="13"/>
      <c r="J74" s="9">
        <f t="shared" si="12"/>
        <v>0</v>
      </c>
      <c r="K74" s="136"/>
      <c r="L74" s="21"/>
      <c r="M74" s="169" t="b">
        <f t="shared" si="17"/>
        <v>0</v>
      </c>
      <c r="N74" s="139">
        <f t="shared" si="13"/>
        <v>0</v>
      </c>
      <c r="O74" s="23"/>
      <c r="P74" s="21"/>
      <c r="Q74" s="29">
        <f t="shared" si="14"/>
        <v>0</v>
      </c>
      <c r="R74" s="22"/>
      <c r="S74" s="24"/>
      <c r="T74" s="31">
        <f t="shared" si="5"/>
        <v>0</v>
      </c>
      <c r="U74" s="95">
        <f t="shared" si="15"/>
        <v>0</v>
      </c>
      <c r="V74" s="33">
        <f t="shared" si="16"/>
        <v>0</v>
      </c>
    </row>
    <row r="75" spans="1:22" s="119" customFormat="1" ht="15.75">
      <c r="A75" s="113">
        <f t="shared" si="8"/>
        <v>70</v>
      </c>
      <c r="B75" s="92"/>
      <c r="C75" s="84"/>
      <c r="D75" s="84" t="str">
        <f t="shared" si="10"/>
        <v>Debe ingresar un Tipo de Concursante</v>
      </c>
      <c r="E75" s="13"/>
      <c r="F75" s="142"/>
      <c r="G75" s="146">
        <f t="shared" si="11"/>
        <v>0</v>
      </c>
      <c r="H75" s="18"/>
      <c r="I75" s="13"/>
      <c r="J75" s="9">
        <f t="shared" si="12"/>
        <v>0</v>
      </c>
      <c r="K75" s="136"/>
      <c r="L75" s="21"/>
      <c r="M75" s="169" t="b">
        <f t="shared" si="17"/>
        <v>0</v>
      </c>
      <c r="N75" s="139">
        <f t="shared" si="13"/>
        <v>0</v>
      </c>
      <c r="O75" s="23"/>
      <c r="P75" s="21"/>
      <c r="Q75" s="29">
        <f t="shared" si="14"/>
        <v>0</v>
      </c>
      <c r="R75" s="22"/>
      <c r="S75" s="24"/>
      <c r="T75" s="31">
        <f t="shared" si="5"/>
        <v>0</v>
      </c>
      <c r="U75" s="95">
        <f t="shared" si="15"/>
        <v>0</v>
      </c>
      <c r="V75" s="33">
        <f t="shared" si="16"/>
        <v>0</v>
      </c>
    </row>
    <row r="76" spans="1:22" s="119" customFormat="1" ht="15.75">
      <c r="A76" s="113">
        <f t="shared" si="8"/>
        <v>71</v>
      </c>
      <c r="B76" s="92"/>
      <c r="C76" s="84"/>
      <c r="D76" s="84" t="str">
        <f t="shared" si="10"/>
        <v>Debe ingresar un Tipo de Concursante</v>
      </c>
      <c r="E76" s="13"/>
      <c r="F76" s="142"/>
      <c r="G76" s="146">
        <f t="shared" si="11"/>
        <v>0</v>
      </c>
      <c r="H76" s="18"/>
      <c r="I76" s="13"/>
      <c r="J76" s="9">
        <f t="shared" si="12"/>
        <v>0</v>
      </c>
      <c r="K76" s="136"/>
      <c r="L76" s="21"/>
      <c r="M76" s="169" t="b">
        <f t="shared" si="17"/>
        <v>0</v>
      </c>
      <c r="N76" s="139">
        <f t="shared" si="13"/>
        <v>0</v>
      </c>
      <c r="O76" s="23"/>
      <c r="P76" s="21"/>
      <c r="Q76" s="29">
        <f t="shared" si="14"/>
        <v>0</v>
      </c>
      <c r="R76" s="22"/>
      <c r="S76" s="24"/>
      <c r="T76" s="31">
        <f t="shared" si="5"/>
        <v>0</v>
      </c>
      <c r="U76" s="95">
        <f t="shared" si="15"/>
        <v>0</v>
      </c>
      <c r="V76" s="33">
        <f t="shared" si="16"/>
        <v>0</v>
      </c>
    </row>
    <row r="77" spans="1:22" s="119" customFormat="1" ht="15.75">
      <c r="A77" s="113">
        <f t="shared" si="8"/>
        <v>72</v>
      </c>
      <c r="B77" s="92"/>
      <c r="C77" s="84"/>
      <c r="D77" s="84" t="str">
        <f t="shared" si="10"/>
        <v>Debe ingresar un Tipo de Concursante</v>
      </c>
      <c r="E77" s="13"/>
      <c r="F77" s="142"/>
      <c r="G77" s="146">
        <f t="shared" si="11"/>
        <v>0</v>
      </c>
      <c r="H77" s="18"/>
      <c r="I77" s="13"/>
      <c r="J77" s="9">
        <f t="shared" si="12"/>
        <v>0</v>
      </c>
      <c r="K77" s="136"/>
      <c r="L77" s="21"/>
      <c r="M77" s="169" t="b">
        <f t="shared" si="17"/>
        <v>0</v>
      </c>
      <c r="N77" s="139">
        <f t="shared" si="13"/>
        <v>0</v>
      </c>
      <c r="O77" s="23"/>
      <c r="P77" s="21"/>
      <c r="Q77" s="29">
        <f t="shared" si="14"/>
        <v>0</v>
      </c>
      <c r="R77" s="22"/>
      <c r="S77" s="24"/>
      <c r="T77" s="31">
        <f t="shared" si="5"/>
        <v>0</v>
      </c>
      <c r="U77" s="95">
        <f t="shared" si="15"/>
        <v>0</v>
      </c>
      <c r="V77" s="33">
        <f t="shared" si="16"/>
        <v>0</v>
      </c>
    </row>
    <row r="78" spans="1:22" s="119" customFormat="1" ht="15.75">
      <c r="A78" s="113">
        <f t="shared" si="8"/>
        <v>73</v>
      </c>
      <c r="B78" s="92"/>
      <c r="C78" s="84"/>
      <c r="D78" s="84" t="str">
        <f t="shared" si="10"/>
        <v>Debe ingresar un Tipo de Concursante</v>
      </c>
      <c r="E78" s="13"/>
      <c r="F78" s="142"/>
      <c r="G78" s="146">
        <f t="shared" si="11"/>
        <v>0</v>
      </c>
      <c r="H78" s="18"/>
      <c r="I78" s="13"/>
      <c r="J78" s="9">
        <f t="shared" si="12"/>
        <v>0</v>
      </c>
      <c r="K78" s="136"/>
      <c r="L78" s="21"/>
      <c r="M78" s="169" t="b">
        <f t="shared" si="17"/>
        <v>0</v>
      </c>
      <c r="N78" s="139">
        <f t="shared" si="13"/>
        <v>0</v>
      </c>
      <c r="O78" s="23"/>
      <c r="P78" s="21"/>
      <c r="Q78" s="29">
        <f t="shared" si="14"/>
        <v>0</v>
      </c>
      <c r="R78" s="22"/>
      <c r="S78" s="24"/>
      <c r="T78" s="31">
        <f t="shared" si="5"/>
        <v>0</v>
      </c>
      <c r="U78" s="95">
        <f t="shared" si="15"/>
        <v>0</v>
      </c>
      <c r="V78" s="33">
        <f t="shared" si="16"/>
        <v>0</v>
      </c>
    </row>
    <row r="79" spans="1:22" s="119" customFormat="1" ht="15.75">
      <c r="A79" s="113">
        <f t="shared" si="8"/>
        <v>74</v>
      </c>
      <c r="B79" s="92"/>
      <c r="C79" s="84"/>
      <c r="D79" s="84" t="str">
        <f t="shared" si="10"/>
        <v>Debe ingresar un Tipo de Concursante</v>
      </c>
      <c r="E79" s="13"/>
      <c r="F79" s="142"/>
      <c r="G79" s="146">
        <f t="shared" si="11"/>
        <v>0</v>
      </c>
      <c r="H79" s="18"/>
      <c r="I79" s="13"/>
      <c r="J79" s="9">
        <f t="shared" si="12"/>
        <v>0</v>
      </c>
      <c r="K79" s="136"/>
      <c r="L79" s="21"/>
      <c r="M79" s="169" t="b">
        <f t="shared" si="17"/>
        <v>0</v>
      </c>
      <c r="N79" s="139">
        <f t="shared" si="13"/>
        <v>0</v>
      </c>
      <c r="O79" s="23"/>
      <c r="P79" s="21"/>
      <c r="Q79" s="29">
        <f t="shared" si="14"/>
        <v>0</v>
      </c>
      <c r="R79" s="22"/>
      <c r="S79" s="24"/>
      <c r="T79" s="31">
        <f t="shared" si="5"/>
        <v>0</v>
      </c>
      <c r="U79" s="95">
        <f t="shared" si="15"/>
        <v>0</v>
      </c>
      <c r="V79" s="33">
        <f t="shared" si="16"/>
        <v>0</v>
      </c>
    </row>
    <row r="80" spans="1:22" s="119" customFormat="1" ht="15.75">
      <c r="A80" s="113">
        <f t="shared" si="8"/>
        <v>75</v>
      </c>
      <c r="B80" s="92"/>
      <c r="C80" s="84"/>
      <c r="D80" s="84" t="str">
        <f t="shared" si="10"/>
        <v>Debe ingresar un Tipo de Concursante</v>
      </c>
      <c r="E80" s="13"/>
      <c r="F80" s="142"/>
      <c r="G80" s="146">
        <f t="shared" si="11"/>
        <v>0</v>
      </c>
      <c r="H80" s="18"/>
      <c r="I80" s="13"/>
      <c r="J80" s="9">
        <f t="shared" si="12"/>
        <v>0</v>
      </c>
      <c r="K80" s="136"/>
      <c r="L80" s="21"/>
      <c r="M80" s="169" t="b">
        <f t="shared" si="17"/>
        <v>0</v>
      </c>
      <c r="N80" s="139">
        <f t="shared" si="13"/>
        <v>0</v>
      </c>
      <c r="O80" s="23"/>
      <c r="P80" s="21"/>
      <c r="Q80" s="29">
        <f t="shared" si="14"/>
        <v>0</v>
      </c>
      <c r="R80" s="22"/>
      <c r="S80" s="24"/>
      <c r="T80" s="31">
        <f t="shared" si="5"/>
        <v>0</v>
      </c>
      <c r="U80" s="95">
        <f t="shared" si="15"/>
        <v>0</v>
      </c>
      <c r="V80" s="33">
        <f t="shared" si="16"/>
        <v>0</v>
      </c>
    </row>
    <row r="81" spans="1:22" s="119" customFormat="1" ht="15.75">
      <c r="A81" s="113">
        <f t="shared" si="8"/>
        <v>76</v>
      </c>
      <c r="B81" s="92"/>
      <c r="C81" s="84"/>
      <c r="D81" s="84" t="str">
        <f t="shared" si="10"/>
        <v>Debe ingresar un Tipo de Concursante</v>
      </c>
      <c r="E81" s="13"/>
      <c r="F81" s="142"/>
      <c r="G81" s="146">
        <f t="shared" si="11"/>
        <v>0</v>
      </c>
      <c r="H81" s="18"/>
      <c r="I81" s="13"/>
      <c r="J81" s="9">
        <f t="shared" si="12"/>
        <v>0</v>
      </c>
      <c r="K81" s="136"/>
      <c r="L81" s="21"/>
      <c r="M81" s="169" t="b">
        <f t="shared" si="17"/>
        <v>0</v>
      </c>
      <c r="N81" s="139">
        <f t="shared" si="13"/>
        <v>0</v>
      </c>
      <c r="O81" s="23"/>
      <c r="P81" s="21"/>
      <c r="Q81" s="29">
        <f t="shared" si="14"/>
        <v>0</v>
      </c>
      <c r="R81" s="22"/>
      <c r="S81" s="24"/>
      <c r="T81" s="31">
        <f t="shared" si="5"/>
        <v>0</v>
      </c>
      <c r="U81" s="95">
        <f t="shared" si="15"/>
        <v>0</v>
      </c>
      <c r="V81" s="33">
        <f t="shared" si="16"/>
        <v>0</v>
      </c>
    </row>
    <row r="82" spans="1:22" s="119" customFormat="1" ht="15.75">
      <c r="A82" s="113">
        <f t="shared" si="8"/>
        <v>77</v>
      </c>
      <c r="B82" s="92"/>
      <c r="C82" s="84"/>
      <c r="D82" s="84" t="str">
        <f t="shared" si="10"/>
        <v>Debe ingresar un Tipo de Concursante</v>
      </c>
      <c r="E82" s="13"/>
      <c r="F82" s="142"/>
      <c r="G82" s="146">
        <f t="shared" si="11"/>
        <v>0</v>
      </c>
      <c r="H82" s="18"/>
      <c r="I82" s="13"/>
      <c r="J82" s="9">
        <f t="shared" si="12"/>
        <v>0</v>
      </c>
      <c r="K82" s="136"/>
      <c r="L82" s="21"/>
      <c r="M82" s="169" t="b">
        <f t="shared" si="17"/>
        <v>0</v>
      </c>
      <c r="N82" s="139">
        <f t="shared" si="13"/>
        <v>0</v>
      </c>
      <c r="O82" s="23"/>
      <c r="P82" s="21"/>
      <c r="Q82" s="29">
        <f t="shared" si="14"/>
        <v>0</v>
      </c>
      <c r="R82" s="22"/>
      <c r="S82" s="24"/>
      <c r="T82" s="31">
        <f t="shared" si="5"/>
        <v>0</v>
      </c>
      <c r="U82" s="95">
        <f t="shared" si="15"/>
        <v>0</v>
      </c>
      <c r="V82" s="33">
        <f t="shared" si="16"/>
        <v>0</v>
      </c>
    </row>
    <row r="83" spans="1:22" s="119" customFormat="1" ht="15.75">
      <c r="A83" s="113">
        <f t="shared" si="8"/>
        <v>78</v>
      </c>
      <c r="B83" s="92"/>
      <c r="C83" s="84"/>
      <c r="D83" s="84" t="str">
        <f t="shared" si="10"/>
        <v>Debe ingresar un Tipo de Concursante</v>
      </c>
      <c r="E83" s="13"/>
      <c r="F83" s="142"/>
      <c r="G83" s="146">
        <f t="shared" si="11"/>
        <v>0</v>
      </c>
      <c r="H83" s="18"/>
      <c r="I83" s="13"/>
      <c r="J83" s="9">
        <f t="shared" si="12"/>
        <v>0</v>
      </c>
      <c r="K83" s="136"/>
      <c r="L83" s="21"/>
      <c r="M83" s="169" t="b">
        <f t="shared" si="17"/>
        <v>0</v>
      </c>
      <c r="N83" s="139">
        <f t="shared" si="13"/>
        <v>0</v>
      </c>
      <c r="O83" s="23"/>
      <c r="P83" s="21"/>
      <c r="Q83" s="29">
        <f t="shared" si="14"/>
        <v>0</v>
      </c>
      <c r="R83" s="22"/>
      <c r="S83" s="24"/>
      <c r="T83" s="31">
        <f t="shared" si="5"/>
        <v>0</v>
      </c>
      <c r="U83" s="95">
        <f t="shared" si="15"/>
        <v>0</v>
      </c>
      <c r="V83" s="33">
        <f t="shared" si="16"/>
        <v>0</v>
      </c>
    </row>
    <row r="84" spans="1:22" s="119" customFormat="1" ht="15.75">
      <c r="A84" s="113">
        <f t="shared" si="8"/>
        <v>79</v>
      </c>
      <c r="B84" s="92"/>
      <c r="C84" s="84"/>
      <c r="D84" s="84" t="str">
        <f t="shared" si="10"/>
        <v>Debe ingresar un Tipo de Concursante</v>
      </c>
      <c r="E84" s="13"/>
      <c r="F84" s="142"/>
      <c r="G84" s="146">
        <f t="shared" si="11"/>
        <v>0</v>
      </c>
      <c r="H84" s="18"/>
      <c r="I84" s="13"/>
      <c r="J84" s="9">
        <f t="shared" si="12"/>
        <v>0</v>
      </c>
      <c r="K84" s="136"/>
      <c r="L84" s="21"/>
      <c r="M84" s="169" t="b">
        <f t="shared" si="17"/>
        <v>0</v>
      </c>
      <c r="N84" s="139">
        <f t="shared" si="13"/>
        <v>0</v>
      </c>
      <c r="O84" s="23"/>
      <c r="P84" s="21"/>
      <c r="Q84" s="29">
        <f t="shared" si="14"/>
        <v>0</v>
      </c>
      <c r="R84" s="22"/>
      <c r="S84" s="24"/>
      <c r="T84" s="31">
        <f t="shared" si="5"/>
        <v>0</v>
      </c>
      <c r="U84" s="95">
        <f t="shared" si="15"/>
        <v>0</v>
      </c>
      <c r="V84" s="33">
        <f t="shared" si="16"/>
        <v>0</v>
      </c>
    </row>
    <row r="85" spans="1:22" s="119" customFormat="1" ht="15.75">
      <c r="A85" s="113">
        <f t="shared" si="8"/>
        <v>80</v>
      </c>
      <c r="B85" s="92"/>
      <c r="C85" s="84"/>
      <c r="D85" s="84" t="str">
        <f t="shared" si="10"/>
        <v>Debe ingresar un Tipo de Concursante</v>
      </c>
      <c r="E85" s="13"/>
      <c r="F85" s="142"/>
      <c r="G85" s="146">
        <f t="shared" si="11"/>
        <v>0</v>
      </c>
      <c r="H85" s="18"/>
      <c r="I85" s="13"/>
      <c r="J85" s="9">
        <f t="shared" si="12"/>
        <v>0</v>
      </c>
      <c r="K85" s="136"/>
      <c r="L85" s="21"/>
      <c r="M85" s="169" t="b">
        <f t="shared" si="17"/>
        <v>0</v>
      </c>
      <c r="N85" s="139">
        <f t="shared" si="13"/>
        <v>0</v>
      </c>
      <c r="O85" s="23"/>
      <c r="P85" s="21"/>
      <c r="Q85" s="29">
        <f t="shared" si="14"/>
        <v>0</v>
      </c>
      <c r="R85" s="22"/>
      <c r="S85" s="24"/>
      <c r="T85" s="31">
        <f t="shared" si="5"/>
        <v>0</v>
      </c>
      <c r="U85" s="95">
        <f t="shared" si="15"/>
        <v>0</v>
      </c>
      <c r="V85" s="33">
        <f t="shared" si="16"/>
        <v>0</v>
      </c>
    </row>
    <row r="86" spans="1:22" s="119" customFormat="1" ht="15.75">
      <c r="A86" s="113">
        <f t="shared" si="8"/>
        <v>81</v>
      </c>
      <c r="B86" s="92"/>
      <c r="C86" s="84"/>
      <c r="D86" s="84" t="str">
        <f t="shared" si="10"/>
        <v>Debe ingresar un Tipo de Concursante</v>
      </c>
      <c r="E86" s="13"/>
      <c r="F86" s="142"/>
      <c r="G86" s="146">
        <f t="shared" si="11"/>
        <v>0</v>
      </c>
      <c r="H86" s="18"/>
      <c r="I86" s="13"/>
      <c r="J86" s="9">
        <f t="shared" si="12"/>
        <v>0</v>
      </c>
      <c r="K86" s="136"/>
      <c r="L86" s="21"/>
      <c r="M86" s="169" t="b">
        <f t="shared" si="17"/>
        <v>0</v>
      </c>
      <c r="N86" s="139">
        <f t="shared" si="13"/>
        <v>0</v>
      </c>
      <c r="O86" s="23"/>
      <c r="P86" s="21"/>
      <c r="Q86" s="29">
        <f t="shared" si="14"/>
        <v>0</v>
      </c>
      <c r="R86" s="22"/>
      <c r="S86" s="24"/>
      <c r="T86" s="31">
        <f t="shared" si="5"/>
        <v>0</v>
      </c>
      <c r="U86" s="95">
        <f t="shared" si="15"/>
        <v>0</v>
      </c>
      <c r="V86" s="33">
        <f t="shared" si="16"/>
        <v>0</v>
      </c>
    </row>
    <row r="87" spans="1:22" s="119" customFormat="1" ht="15.75">
      <c r="A87" s="113">
        <f t="shared" si="8"/>
        <v>82</v>
      </c>
      <c r="B87" s="92"/>
      <c r="C87" s="84"/>
      <c r="D87" s="84" t="str">
        <f t="shared" si="10"/>
        <v>Debe ingresar un Tipo de Concursante</v>
      </c>
      <c r="E87" s="13"/>
      <c r="F87" s="142"/>
      <c r="G87" s="146">
        <f t="shared" si="11"/>
        <v>0</v>
      </c>
      <c r="H87" s="18"/>
      <c r="I87" s="13"/>
      <c r="J87" s="9">
        <f t="shared" si="12"/>
        <v>0</v>
      </c>
      <c r="K87" s="136"/>
      <c r="L87" s="21"/>
      <c r="M87" s="169" t="b">
        <f t="shared" si="17"/>
        <v>0</v>
      </c>
      <c r="N87" s="139">
        <f t="shared" si="13"/>
        <v>0</v>
      </c>
      <c r="O87" s="23"/>
      <c r="P87" s="21"/>
      <c r="Q87" s="29">
        <f t="shared" si="14"/>
        <v>0</v>
      </c>
      <c r="R87" s="22"/>
      <c r="S87" s="24"/>
      <c r="T87" s="31">
        <f t="shared" si="5"/>
        <v>0</v>
      </c>
      <c r="U87" s="95">
        <f t="shared" si="15"/>
        <v>0</v>
      </c>
      <c r="V87" s="33">
        <f t="shared" si="16"/>
        <v>0</v>
      </c>
    </row>
    <row r="88" spans="1:22" s="119" customFormat="1" ht="15.75">
      <c r="A88" s="113">
        <f t="shared" si="8"/>
        <v>83</v>
      </c>
      <c r="B88" s="92"/>
      <c r="C88" s="84"/>
      <c r="D88" s="84" t="str">
        <f t="shared" si="10"/>
        <v>Debe ingresar un Tipo de Concursante</v>
      </c>
      <c r="E88" s="13"/>
      <c r="F88" s="142"/>
      <c r="G88" s="146">
        <f t="shared" si="11"/>
        <v>0</v>
      </c>
      <c r="H88" s="18"/>
      <c r="I88" s="13"/>
      <c r="J88" s="9">
        <f t="shared" si="12"/>
        <v>0</v>
      </c>
      <c r="K88" s="136"/>
      <c r="L88" s="21"/>
      <c r="M88" s="169" t="b">
        <f t="shared" si="17"/>
        <v>0</v>
      </c>
      <c r="N88" s="139">
        <f t="shared" si="13"/>
        <v>0</v>
      </c>
      <c r="O88" s="23"/>
      <c r="P88" s="21"/>
      <c r="Q88" s="29">
        <f t="shared" si="14"/>
        <v>0</v>
      </c>
      <c r="R88" s="22"/>
      <c r="S88" s="24"/>
      <c r="T88" s="31">
        <f t="shared" si="5"/>
        <v>0</v>
      </c>
      <c r="U88" s="95">
        <f t="shared" si="15"/>
        <v>0</v>
      </c>
      <c r="V88" s="33">
        <f t="shared" si="16"/>
        <v>0</v>
      </c>
    </row>
    <row r="89" spans="1:22" s="119" customFormat="1" ht="15.75">
      <c r="A89" s="113">
        <f t="shared" si="8"/>
        <v>84</v>
      </c>
      <c r="B89" s="92"/>
      <c r="C89" s="84"/>
      <c r="D89" s="84" t="str">
        <f t="shared" si="10"/>
        <v>Debe ingresar un Tipo de Concursante</v>
      </c>
      <c r="E89" s="13"/>
      <c r="F89" s="142"/>
      <c r="G89" s="146">
        <f t="shared" si="11"/>
        <v>0</v>
      </c>
      <c r="H89" s="18"/>
      <c r="I89" s="13"/>
      <c r="J89" s="9">
        <f t="shared" si="12"/>
        <v>0</v>
      </c>
      <c r="K89" s="136"/>
      <c r="L89" s="21"/>
      <c r="M89" s="169" t="b">
        <f t="shared" si="17"/>
        <v>0</v>
      </c>
      <c r="N89" s="139">
        <f t="shared" si="13"/>
        <v>0</v>
      </c>
      <c r="O89" s="23"/>
      <c r="P89" s="21"/>
      <c r="Q89" s="29">
        <f t="shared" si="14"/>
        <v>0</v>
      </c>
      <c r="R89" s="22"/>
      <c r="S89" s="24"/>
      <c r="T89" s="31">
        <f t="shared" si="5"/>
        <v>0</v>
      </c>
      <c r="U89" s="95">
        <f t="shared" si="15"/>
        <v>0</v>
      </c>
      <c r="V89" s="33">
        <f t="shared" si="16"/>
        <v>0</v>
      </c>
    </row>
    <row r="90" spans="1:22" s="119" customFormat="1" ht="15.75">
      <c r="A90" s="113">
        <f t="shared" si="8"/>
        <v>85</v>
      </c>
      <c r="B90" s="92"/>
      <c r="C90" s="84"/>
      <c r="D90" s="84" t="str">
        <f t="shared" si="10"/>
        <v>Debe ingresar un Tipo de Concursante</v>
      </c>
      <c r="E90" s="13"/>
      <c r="F90" s="142"/>
      <c r="G90" s="146">
        <f t="shared" si="11"/>
        <v>0</v>
      </c>
      <c r="H90" s="18"/>
      <c r="I90" s="13"/>
      <c r="J90" s="9">
        <f t="shared" si="12"/>
        <v>0</v>
      </c>
      <c r="K90" s="136"/>
      <c r="L90" s="21"/>
      <c r="M90" s="169" t="b">
        <f t="shared" si="17"/>
        <v>0</v>
      </c>
      <c r="N90" s="139">
        <f t="shared" si="13"/>
        <v>0</v>
      </c>
      <c r="O90" s="23"/>
      <c r="P90" s="21"/>
      <c r="Q90" s="29">
        <f t="shared" si="14"/>
        <v>0</v>
      </c>
      <c r="R90" s="22"/>
      <c r="S90" s="24"/>
      <c r="T90" s="31">
        <f t="shared" si="5"/>
        <v>0</v>
      </c>
      <c r="U90" s="95">
        <f t="shared" si="15"/>
        <v>0</v>
      </c>
      <c r="V90" s="33">
        <f t="shared" si="16"/>
        <v>0</v>
      </c>
    </row>
    <row r="91" spans="1:22" s="119" customFormat="1" ht="15.75">
      <c r="A91" s="113">
        <f t="shared" si="8"/>
        <v>86</v>
      </c>
      <c r="B91" s="92"/>
      <c r="C91" s="84"/>
      <c r="D91" s="84" t="str">
        <f t="shared" si="10"/>
        <v>Debe ingresar un Tipo de Concursante</v>
      </c>
      <c r="E91" s="13"/>
      <c r="F91" s="142"/>
      <c r="G91" s="146">
        <f t="shared" si="11"/>
        <v>0</v>
      </c>
      <c r="H91" s="18"/>
      <c r="I91" s="13"/>
      <c r="J91" s="9">
        <f t="shared" si="12"/>
        <v>0</v>
      </c>
      <c r="K91" s="136"/>
      <c r="L91" s="21"/>
      <c r="M91" s="169" t="b">
        <f t="shared" si="17"/>
        <v>0</v>
      </c>
      <c r="N91" s="139">
        <f t="shared" si="13"/>
        <v>0</v>
      </c>
      <c r="O91" s="23"/>
      <c r="P91" s="21"/>
      <c r="Q91" s="29">
        <f t="shared" si="14"/>
        <v>0</v>
      </c>
      <c r="R91" s="22"/>
      <c r="S91" s="24"/>
      <c r="T91" s="31">
        <f t="shared" si="5"/>
        <v>0</v>
      </c>
      <c r="U91" s="95">
        <f t="shared" si="15"/>
        <v>0</v>
      </c>
      <c r="V91" s="33">
        <f t="shared" si="16"/>
        <v>0</v>
      </c>
    </row>
    <row r="92" spans="1:22" s="119" customFormat="1" ht="15.75">
      <c r="A92" s="113">
        <f t="shared" si="8"/>
        <v>87</v>
      </c>
      <c r="B92" s="92"/>
      <c r="C92" s="84"/>
      <c r="D92" s="84" t="str">
        <f t="shared" si="10"/>
        <v>Debe ingresar un Tipo de Concursante</v>
      </c>
      <c r="E92" s="13"/>
      <c r="F92" s="142"/>
      <c r="G92" s="146">
        <f t="shared" si="11"/>
        <v>0</v>
      </c>
      <c r="H92" s="18"/>
      <c r="I92" s="13"/>
      <c r="J92" s="9">
        <f t="shared" si="12"/>
        <v>0</v>
      </c>
      <c r="K92" s="136"/>
      <c r="L92" s="21"/>
      <c r="M92" s="169" t="b">
        <f t="shared" si="17"/>
        <v>0</v>
      </c>
      <c r="N92" s="139">
        <f t="shared" si="13"/>
        <v>0</v>
      </c>
      <c r="O92" s="23"/>
      <c r="P92" s="21"/>
      <c r="Q92" s="29">
        <f t="shared" si="14"/>
        <v>0</v>
      </c>
      <c r="R92" s="22"/>
      <c r="S92" s="24"/>
      <c r="T92" s="31">
        <f t="shared" si="5"/>
        <v>0</v>
      </c>
      <c r="U92" s="95">
        <f t="shared" si="15"/>
        <v>0</v>
      </c>
      <c r="V92" s="33">
        <f t="shared" si="16"/>
        <v>0</v>
      </c>
    </row>
    <row r="93" spans="1:22" s="119" customFormat="1" ht="15.75">
      <c r="A93" s="113">
        <f t="shared" si="8"/>
        <v>88</v>
      </c>
      <c r="B93" s="92"/>
      <c r="C93" s="84"/>
      <c r="D93" s="84" t="str">
        <f t="shared" si="10"/>
        <v>Debe ingresar un Tipo de Concursante</v>
      </c>
      <c r="E93" s="13"/>
      <c r="F93" s="142"/>
      <c r="G93" s="146">
        <f t="shared" si="11"/>
        <v>0</v>
      </c>
      <c r="H93" s="18"/>
      <c r="I93" s="13"/>
      <c r="J93" s="9">
        <f t="shared" si="12"/>
        <v>0</v>
      </c>
      <c r="K93" s="136"/>
      <c r="L93" s="21"/>
      <c r="M93" s="169" t="b">
        <f t="shared" si="17"/>
        <v>0</v>
      </c>
      <c r="N93" s="139">
        <f t="shared" si="13"/>
        <v>0</v>
      </c>
      <c r="O93" s="23"/>
      <c r="P93" s="21"/>
      <c r="Q93" s="29">
        <f t="shared" si="14"/>
        <v>0</v>
      </c>
      <c r="R93" s="22"/>
      <c r="S93" s="24"/>
      <c r="T93" s="31">
        <f t="shared" si="5"/>
        <v>0</v>
      </c>
      <c r="U93" s="95">
        <f t="shared" si="15"/>
        <v>0</v>
      </c>
      <c r="V93" s="33">
        <f t="shared" si="16"/>
        <v>0</v>
      </c>
    </row>
    <row r="94" spans="1:22" s="119" customFormat="1" ht="15.75">
      <c r="A94" s="113">
        <f t="shared" si="8"/>
        <v>89</v>
      </c>
      <c r="B94" s="92"/>
      <c r="C94" s="84"/>
      <c r="D94" s="84" t="str">
        <f t="shared" si="10"/>
        <v>Debe ingresar un Tipo de Concursante</v>
      </c>
      <c r="E94" s="13"/>
      <c r="F94" s="142"/>
      <c r="G94" s="146">
        <f t="shared" si="11"/>
        <v>0</v>
      </c>
      <c r="H94" s="18"/>
      <c r="I94" s="13"/>
      <c r="J94" s="9">
        <f t="shared" si="12"/>
        <v>0</v>
      </c>
      <c r="K94" s="136"/>
      <c r="L94" s="21"/>
      <c r="M94" s="169" t="b">
        <f t="shared" si="17"/>
        <v>0</v>
      </c>
      <c r="N94" s="139">
        <f t="shared" si="13"/>
        <v>0</v>
      </c>
      <c r="O94" s="23"/>
      <c r="P94" s="21"/>
      <c r="Q94" s="29">
        <f t="shared" si="14"/>
        <v>0</v>
      </c>
      <c r="R94" s="22"/>
      <c r="S94" s="24"/>
      <c r="T94" s="31">
        <f t="shared" si="5"/>
        <v>0</v>
      </c>
      <c r="U94" s="95">
        <f t="shared" si="15"/>
        <v>0</v>
      </c>
      <c r="V94" s="33">
        <f t="shared" si="16"/>
        <v>0</v>
      </c>
    </row>
    <row r="95" spans="1:22" s="119" customFormat="1" ht="15.75">
      <c r="A95" s="113">
        <f t="shared" si="8"/>
        <v>90</v>
      </c>
      <c r="B95" s="92"/>
      <c r="C95" s="84"/>
      <c r="D95" s="84" t="str">
        <f t="shared" si="10"/>
        <v>Debe ingresar un Tipo de Concursante</v>
      </c>
      <c r="E95" s="13"/>
      <c r="F95" s="142"/>
      <c r="G95" s="146">
        <f t="shared" si="11"/>
        <v>0</v>
      </c>
      <c r="H95" s="18"/>
      <c r="I95" s="13"/>
      <c r="J95" s="9">
        <f t="shared" si="12"/>
        <v>0</v>
      </c>
      <c r="K95" s="136"/>
      <c r="L95" s="21"/>
      <c r="M95" s="169" t="b">
        <f t="shared" si="17"/>
        <v>0</v>
      </c>
      <c r="N95" s="139">
        <f t="shared" si="13"/>
        <v>0</v>
      </c>
      <c r="O95" s="23"/>
      <c r="P95" s="21"/>
      <c r="Q95" s="29">
        <f t="shared" si="14"/>
        <v>0</v>
      </c>
      <c r="R95" s="22"/>
      <c r="S95" s="24"/>
      <c r="T95" s="31">
        <f t="shared" si="5"/>
        <v>0</v>
      </c>
      <c r="U95" s="95">
        <f t="shared" si="15"/>
        <v>0</v>
      </c>
      <c r="V95" s="33">
        <f t="shared" si="16"/>
        <v>0</v>
      </c>
    </row>
    <row r="96" spans="1:22" s="119" customFormat="1" ht="15.75">
      <c r="A96" s="113">
        <f t="shared" si="8"/>
        <v>91</v>
      </c>
      <c r="B96" s="92"/>
      <c r="C96" s="84"/>
      <c r="D96" s="84" t="str">
        <f t="shared" si="10"/>
        <v>Debe ingresar un Tipo de Concursante</v>
      </c>
      <c r="E96" s="13"/>
      <c r="F96" s="142"/>
      <c r="G96" s="146">
        <f t="shared" si="11"/>
        <v>0</v>
      </c>
      <c r="H96" s="18"/>
      <c r="I96" s="13"/>
      <c r="J96" s="9">
        <f t="shared" si="12"/>
        <v>0</v>
      </c>
      <c r="K96" s="136"/>
      <c r="L96" s="21"/>
      <c r="M96" s="169" t="b">
        <f t="shared" si="17"/>
        <v>0</v>
      </c>
      <c r="N96" s="139">
        <f t="shared" si="13"/>
        <v>0</v>
      </c>
      <c r="O96" s="23"/>
      <c r="P96" s="21"/>
      <c r="Q96" s="29">
        <f t="shared" si="14"/>
        <v>0</v>
      </c>
      <c r="R96" s="22"/>
      <c r="S96" s="24"/>
      <c r="T96" s="31">
        <f t="shared" si="5"/>
        <v>0</v>
      </c>
      <c r="U96" s="95">
        <f t="shared" si="15"/>
        <v>0</v>
      </c>
      <c r="V96" s="33">
        <f t="shared" si="16"/>
        <v>0</v>
      </c>
    </row>
    <row r="97" spans="1:22" s="119" customFormat="1" ht="15.75">
      <c r="A97" s="113">
        <f t="shared" si="8"/>
        <v>92</v>
      </c>
      <c r="B97" s="92"/>
      <c r="C97" s="84"/>
      <c r="D97" s="84" t="str">
        <f t="shared" si="10"/>
        <v>Debe ingresar un Tipo de Concursante</v>
      </c>
      <c r="E97" s="13"/>
      <c r="F97" s="142"/>
      <c r="G97" s="146">
        <f t="shared" si="11"/>
        <v>0</v>
      </c>
      <c r="H97" s="18"/>
      <c r="I97" s="13"/>
      <c r="J97" s="9">
        <f t="shared" si="12"/>
        <v>0</v>
      </c>
      <c r="K97" s="136"/>
      <c r="L97" s="21"/>
      <c r="M97" s="169" t="b">
        <f t="shared" si="17"/>
        <v>0</v>
      </c>
      <c r="N97" s="139">
        <f t="shared" si="13"/>
        <v>0</v>
      </c>
      <c r="O97" s="23"/>
      <c r="P97" s="21"/>
      <c r="Q97" s="29">
        <f t="shared" si="14"/>
        <v>0</v>
      </c>
      <c r="R97" s="22"/>
      <c r="S97" s="24"/>
      <c r="T97" s="31">
        <f t="shared" si="5"/>
        <v>0</v>
      </c>
      <c r="U97" s="95">
        <f t="shared" si="15"/>
        <v>0</v>
      </c>
      <c r="V97" s="33">
        <f t="shared" si="16"/>
        <v>0</v>
      </c>
    </row>
    <row r="98" spans="1:22" s="119" customFormat="1" ht="15.75">
      <c r="A98" s="113">
        <f t="shared" si="8"/>
        <v>93</v>
      </c>
      <c r="B98" s="92"/>
      <c r="C98" s="84"/>
      <c r="D98" s="84" t="str">
        <f t="shared" si="10"/>
        <v>Debe ingresar un Tipo de Concursante</v>
      </c>
      <c r="E98" s="13"/>
      <c r="F98" s="142"/>
      <c r="G98" s="146">
        <f t="shared" si="11"/>
        <v>0</v>
      </c>
      <c r="H98" s="18"/>
      <c r="I98" s="13"/>
      <c r="J98" s="9">
        <f t="shared" si="12"/>
        <v>0</v>
      </c>
      <c r="K98" s="136"/>
      <c r="L98" s="21"/>
      <c r="M98" s="169" t="b">
        <f t="shared" si="17"/>
        <v>0</v>
      </c>
      <c r="N98" s="139">
        <f t="shared" si="13"/>
        <v>0</v>
      </c>
      <c r="O98" s="23"/>
      <c r="P98" s="21"/>
      <c r="Q98" s="29">
        <f t="shared" si="14"/>
        <v>0</v>
      </c>
      <c r="R98" s="22"/>
      <c r="S98" s="24"/>
      <c r="T98" s="31">
        <f t="shared" si="5"/>
        <v>0</v>
      </c>
      <c r="U98" s="95">
        <f t="shared" si="15"/>
        <v>0</v>
      </c>
      <c r="V98" s="33">
        <f t="shared" si="16"/>
        <v>0</v>
      </c>
    </row>
    <row r="99" spans="1:22" s="119" customFormat="1" ht="15.75">
      <c r="A99" s="113">
        <f t="shared" si="8"/>
        <v>94</v>
      </c>
      <c r="B99" s="92"/>
      <c r="C99" s="84"/>
      <c r="D99" s="84" t="str">
        <f t="shared" si="10"/>
        <v>Debe ingresar un Tipo de Concursante</v>
      </c>
      <c r="E99" s="13"/>
      <c r="F99" s="142"/>
      <c r="G99" s="146">
        <f t="shared" si="11"/>
        <v>0</v>
      </c>
      <c r="H99" s="18"/>
      <c r="I99" s="13"/>
      <c r="J99" s="9">
        <f t="shared" si="12"/>
        <v>0</v>
      </c>
      <c r="K99" s="136"/>
      <c r="L99" s="21"/>
      <c r="M99" s="169" t="b">
        <f t="shared" si="17"/>
        <v>0</v>
      </c>
      <c r="N99" s="139">
        <f t="shared" si="13"/>
        <v>0</v>
      </c>
      <c r="O99" s="23"/>
      <c r="P99" s="21"/>
      <c r="Q99" s="29">
        <f t="shared" si="14"/>
        <v>0</v>
      </c>
      <c r="R99" s="22"/>
      <c r="S99" s="24"/>
      <c r="T99" s="31">
        <f t="shared" si="5"/>
        <v>0</v>
      </c>
      <c r="U99" s="95">
        <f t="shared" si="15"/>
        <v>0</v>
      </c>
      <c r="V99" s="33">
        <f t="shared" si="16"/>
        <v>0</v>
      </c>
    </row>
    <row r="100" spans="1:22" s="119" customFormat="1" ht="15.75">
      <c r="A100" s="113">
        <f t="shared" si="8"/>
        <v>95</v>
      </c>
      <c r="B100" s="92"/>
      <c r="C100" s="84"/>
      <c r="D100" s="84" t="str">
        <f t="shared" si="10"/>
        <v>Debe ingresar un Tipo de Concursante</v>
      </c>
      <c r="E100" s="13"/>
      <c r="F100" s="142"/>
      <c r="G100" s="146">
        <f t="shared" si="11"/>
        <v>0</v>
      </c>
      <c r="H100" s="18"/>
      <c r="I100" s="13"/>
      <c r="J100" s="9">
        <f t="shared" si="12"/>
        <v>0</v>
      </c>
      <c r="K100" s="136"/>
      <c r="L100" s="21"/>
      <c r="M100" s="169" t="b">
        <f t="shared" si="17"/>
        <v>0</v>
      </c>
      <c r="N100" s="139">
        <f t="shared" si="13"/>
        <v>0</v>
      </c>
      <c r="O100" s="23"/>
      <c r="P100" s="21"/>
      <c r="Q100" s="29">
        <f t="shared" si="14"/>
        <v>0</v>
      </c>
      <c r="R100" s="22"/>
      <c r="S100" s="24"/>
      <c r="T100" s="31">
        <f t="shared" si="5"/>
        <v>0</v>
      </c>
      <c r="U100" s="95">
        <f t="shared" si="15"/>
        <v>0</v>
      </c>
      <c r="V100" s="33">
        <f t="shared" si="16"/>
        <v>0</v>
      </c>
    </row>
    <row r="101" spans="1:22" s="119" customFormat="1" ht="15.75">
      <c r="A101" s="113">
        <f t="shared" si="8"/>
        <v>96</v>
      </c>
      <c r="B101" s="92"/>
      <c r="C101" s="84"/>
      <c r="D101" s="84" t="str">
        <f t="shared" si="10"/>
        <v>Debe ingresar un Tipo de Concursante</v>
      </c>
      <c r="E101" s="13"/>
      <c r="F101" s="142"/>
      <c r="G101" s="146">
        <f t="shared" si="11"/>
        <v>0</v>
      </c>
      <c r="H101" s="18"/>
      <c r="I101" s="13"/>
      <c r="J101" s="9">
        <f t="shared" si="12"/>
        <v>0</v>
      </c>
      <c r="K101" s="136"/>
      <c r="L101" s="21"/>
      <c r="M101" s="169" t="b">
        <f t="shared" si="17"/>
        <v>0</v>
      </c>
      <c r="N101" s="139">
        <f t="shared" si="13"/>
        <v>0</v>
      </c>
      <c r="O101" s="23"/>
      <c r="P101" s="21"/>
      <c r="Q101" s="29">
        <f t="shared" si="14"/>
        <v>0</v>
      </c>
      <c r="R101" s="22"/>
      <c r="S101" s="24"/>
      <c r="T101" s="31">
        <f t="shared" si="5"/>
        <v>0</v>
      </c>
      <c r="U101" s="95">
        <f t="shared" si="15"/>
        <v>0</v>
      </c>
      <c r="V101" s="33">
        <f t="shared" si="16"/>
        <v>0</v>
      </c>
    </row>
    <row r="102" spans="1:22" s="119" customFormat="1" ht="15.75">
      <c r="A102" s="113">
        <f t="shared" si="8"/>
        <v>97</v>
      </c>
      <c r="B102" s="92"/>
      <c r="C102" s="84"/>
      <c r="D102" s="84" t="str">
        <f t="shared" si="10"/>
        <v>Debe ingresar un Tipo de Concursante</v>
      </c>
      <c r="E102" s="13"/>
      <c r="F102" s="142"/>
      <c r="G102" s="146">
        <f t="shared" si="11"/>
        <v>0</v>
      </c>
      <c r="H102" s="18"/>
      <c r="I102" s="13"/>
      <c r="J102" s="9">
        <f t="shared" si="12"/>
        <v>0</v>
      </c>
      <c r="K102" s="136"/>
      <c r="L102" s="21"/>
      <c r="M102" s="169" t="b">
        <f t="shared" si="17"/>
        <v>0</v>
      </c>
      <c r="N102" s="139">
        <f t="shared" si="13"/>
        <v>0</v>
      </c>
      <c r="O102" s="23"/>
      <c r="P102" s="21"/>
      <c r="Q102" s="29">
        <f t="shared" si="14"/>
        <v>0</v>
      </c>
      <c r="R102" s="22"/>
      <c r="S102" s="24"/>
      <c r="T102" s="31">
        <f t="shared" si="5"/>
        <v>0</v>
      </c>
      <c r="U102" s="95">
        <f t="shared" si="15"/>
        <v>0</v>
      </c>
      <c r="V102" s="33">
        <f t="shared" si="16"/>
        <v>0</v>
      </c>
    </row>
    <row r="103" spans="1:22" s="119" customFormat="1" ht="15.75">
      <c r="A103" s="113">
        <f t="shared" si="8"/>
        <v>98</v>
      </c>
      <c r="B103" s="92"/>
      <c r="C103" s="84"/>
      <c r="D103" s="84" t="str">
        <f t="shared" si="10"/>
        <v>Debe ingresar un Tipo de Concursante</v>
      </c>
      <c r="E103" s="13"/>
      <c r="F103" s="142"/>
      <c r="G103" s="146">
        <f t="shared" si="11"/>
        <v>0</v>
      </c>
      <c r="H103" s="18"/>
      <c r="I103" s="13"/>
      <c r="J103" s="9">
        <f t="shared" si="12"/>
        <v>0</v>
      </c>
      <c r="K103" s="136"/>
      <c r="L103" s="21"/>
      <c r="M103" s="169" t="b">
        <f t="shared" si="17"/>
        <v>0</v>
      </c>
      <c r="N103" s="139">
        <f t="shared" si="13"/>
        <v>0</v>
      </c>
      <c r="O103" s="23"/>
      <c r="P103" s="21"/>
      <c r="Q103" s="29">
        <f t="shared" si="14"/>
        <v>0</v>
      </c>
      <c r="R103" s="22"/>
      <c r="S103" s="24"/>
      <c r="T103" s="31">
        <f t="shared" si="5"/>
        <v>0</v>
      </c>
      <c r="U103" s="95">
        <f t="shared" si="15"/>
        <v>0</v>
      </c>
      <c r="V103" s="33">
        <f t="shared" si="16"/>
        <v>0</v>
      </c>
    </row>
    <row r="104" spans="1:22" s="119" customFormat="1" ht="15.75">
      <c r="A104" s="113">
        <f t="shared" si="8"/>
        <v>99</v>
      </c>
      <c r="B104" s="92"/>
      <c r="C104" s="84"/>
      <c r="D104" s="84" t="str">
        <f t="shared" si="10"/>
        <v>Debe ingresar un Tipo de Concursante</v>
      </c>
      <c r="E104" s="13"/>
      <c r="F104" s="142"/>
      <c r="G104" s="146">
        <f t="shared" si="11"/>
        <v>0</v>
      </c>
      <c r="H104" s="18"/>
      <c r="I104" s="13"/>
      <c r="J104" s="9">
        <f t="shared" si="12"/>
        <v>0</v>
      </c>
      <c r="K104" s="136"/>
      <c r="L104" s="21"/>
      <c r="M104" s="169" t="b">
        <f t="shared" si="17"/>
        <v>0</v>
      </c>
      <c r="N104" s="139">
        <f t="shared" si="13"/>
        <v>0</v>
      </c>
      <c r="O104" s="23"/>
      <c r="P104" s="21"/>
      <c r="Q104" s="29">
        <f t="shared" si="14"/>
        <v>0</v>
      </c>
      <c r="R104" s="22"/>
      <c r="S104" s="24"/>
      <c r="T104" s="31">
        <f t="shared" si="5"/>
        <v>0</v>
      </c>
      <c r="U104" s="95">
        <f t="shared" si="15"/>
        <v>0</v>
      </c>
      <c r="V104" s="33">
        <f t="shared" si="16"/>
        <v>0</v>
      </c>
    </row>
    <row r="105" spans="1:22" s="119" customFormat="1" ht="16.5" thickBot="1">
      <c r="A105" s="113">
        <f t="shared" si="8"/>
        <v>100</v>
      </c>
      <c r="B105" s="93"/>
      <c r="C105" s="87"/>
      <c r="D105" s="87" t="str">
        <f t="shared" si="10"/>
        <v>Debe ingresar un Tipo de Concursante</v>
      </c>
      <c r="E105" s="15"/>
      <c r="F105" s="143"/>
      <c r="G105" s="147">
        <f t="shared" si="11"/>
        <v>0</v>
      </c>
      <c r="H105" s="18"/>
      <c r="I105" s="106"/>
      <c r="J105" s="28">
        <f t="shared" si="12"/>
        <v>0</v>
      </c>
      <c r="K105" s="136"/>
      <c r="L105" s="105"/>
      <c r="M105" s="169" t="b">
        <f t="shared" si="17"/>
        <v>0</v>
      </c>
      <c r="N105" s="139">
        <f t="shared" si="13"/>
        <v>0</v>
      </c>
      <c r="O105" s="23"/>
      <c r="P105" s="105"/>
      <c r="Q105" s="29">
        <f t="shared" si="14"/>
        <v>0</v>
      </c>
      <c r="R105" s="25"/>
      <c r="S105" s="24"/>
      <c r="T105" s="32">
        <f t="shared" si="5"/>
        <v>0</v>
      </c>
      <c r="U105" s="95">
        <f t="shared" si="15"/>
        <v>0</v>
      </c>
      <c r="V105" s="33">
        <f t="shared" si="16"/>
        <v>0</v>
      </c>
    </row>
    <row r="106" spans="1:22" s="120" customFormat="1" ht="16.5" thickBot="1">
      <c r="A106" s="240" t="s">
        <v>55</v>
      </c>
      <c r="B106" s="241"/>
      <c r="C106" s="242"/>
      <c r="D106" s="243"/>
      <c r="E106" s="115">
        <f>SUM(E6:E105)</f>
        <v>10</v>
      </c>
      <c r="F106" s="144">
        <f>SUM(F6:F105)</f>
        <v>3</v>
      </c>
      <c r="G106" s="26">
        <f t="shared" ref="G106:V106" si="18">SUM(G6:G105)</f>
        <v>15</v>
      </c>
      <c r="H106" s="115">
        <f t="shared" si="18"/>
        <v>50</v>
      </c>
      <c r="I106" s="115">
        <f t="shared" si="18"/>
        <v>20</v>
      </c>
      <c r="J106" s="26">
        <f t="shared" si="18"/>
        <v>200</v>
      </c>
      <c r="K106" s="115">
        <f t="shared" ref="K106:N106" si="19">SUM(K6:K105)</f>
        <v>20</v>
      </c>
      <c r="L106" s="115">
        <f t="shared" si="19"/>
        <v>15</v>
      </c>
      <c r="M106" s="26">
        <f>SUM(M6:M105)</f>
        <v>0</v>
      </c>
      <c r="N106" s="26">
        <f t="shared" si="19"/>
        <v>155</v>
      </c>
      <c r="O106" s="135">
        <f t="shared" si="18"/>
        <v>30</v>
      </c>
      <c r="P106" s="115">
        <f t="shared" si="18"/>
        <v>15</v>
      </c>
      <c r="Q106" s="26">
        <f t="shared" si="18"/>
        <v>225</v>
      </c>
      <c r="R106" s="115">
        <f t="shared" si="18"/>
        <v>100</v>
      </c>
      <c r="S106" s="115">
        <f t="shared" si="18"/>
        <v>12</v>
      </c>
      <c r="T106" s="26">
        <f t="shared" si="18"/>
        <v>60</v>
      </c>
      <c r="U106" s="26">
        <f t="shared" si="18"/>
        <v>210</v>
      </c>
      <c r="V106" s="26">
        <f t="shared" si="18"/>
        <v>655</v>
      </c>
    </row>
    <row r="107" spans="1:22" s="119" customFormat="1"/>
    <row r="108" spans="1:22" s="119" customFormat="1"/>
    <row r="333" spans="3:9">
      <c r="F333" s="121" t="s">
        <v>25</v>
      </c>
    </row>
    <row r="334" spans="3:9">
      <c r="C334" s="122" t="s">
        <v>23</v>
      </c>
      <c r="D334" s="122" t="s">
        <v>24</v>
      </c>
      <c r="F334" s="122" t="s">
        <v>23</v>
      </c>
      <c r="G334" s="122" t="s">
        <v>24</v>
      </c>
      <c r="H334" s="122"/>
    </row>
    <row r="335" spans="3:9">
      <c r="C335" s="123">
        <v>0</v>
      </c>
      <c r="D335" s="124" t="str">
        <f>IF(AND(C335&lt;100),"0")</f>
        <v>0</v>
      </c>
      <c r="F335" s="123">
        <v>0</v>
      </c>
      <c r="G335" s="124" t="str">
        <f>IF(AND(F335&lt;50),"0",IF(AND(F335&gt;49,F335&lt;101),"20"))</f>
        <v>0</v>
      </c>
      <c r="H335" s="124"/>
      <c r="I335" s="123"/>
    </row>
    <row r="336" spans="3:9">
      <c r="C336" s="124">
        <v>100</v>
      </c>
      <c r="D336" s="124" t="str">
        <f>IF(AND(C336&lt;50),"0",IF(AND(C336&gt;49,C336&lt;101),"10"))</f>
        <v>10</v>
      </c>
      <c r="F336" s="124">
        <v>50</v>
      </c>
      <c r="G336" s="124" t="str">
        <f>IF(AND(F336&lt;50),"0",IF(AND(F336&gt;49,F336&lt;101),"20"))</f>
        <v>20</v>
      </c>
      <c r="H336" s="124"/>
      <c r="I336" s="124"/>
    </row>
    <row r="337" spans="3:9">
      <c r="C337" s="124">
        <v>200</v>
      </c>
      <c r="D337" s="124" t="str">
        <f>IF(AND(C337&lt;200),"0",IF(AND(C337&gt;49,C337&lt;201),"20"))</f>
        <v>20</v>
      </c>
      <c r="F337" s="124">
        <v>100</v>
      </c>
      <c r="G337" s="124" t="str">
        <f>IF(AND(F337&lt;50),"0",IF(AND(F337&gt;49,F337&lt;151),"40"))</f>
        <v>40</v>
      </c>
      <c r="H337" s="124"/>
      <c r="I337" s="124"/>
    </row>
    <row r="338" spans="3:9">
      <c r="C338" s="124">
        <v>300</v>
      </c>
      <c r="D338" s="124" t="str">
        <f>IF(AND(C338&lt;300),"0",IF(AND(C338&gt;49,C338&lt;301),"30"))</f>
        <v>30</v>
      </c>
      <c r="F338" s="124">
        <v>150</v>
      </c>
      <c r="G338" s="124" t="str">
        <f>IF(AND(F338&lt;150),"0",IF(AND(F338&gt;49,F338&lt;201),"60"))</f>
        <v>60</v>
      </c>
      <c r="H338" s="124"/>
      <c r="I338" s="124"/>
    </row>
    <row r="339" spans="3:9">
      <c r="C339" s="124">
        <v>400</v>
      </c>
      <c r="D339" s="124" t="str">
        <f>IF(AND(C339&lt;400),"0",IF(AND(C339&gt;49,C339&lt;401),"40"))</f>
        <v>40</v>
      </c>
      <c r="F339" s="124">
        <v>200</v>
      </c>
      <c r="G339" s="124" t="str">
        <f>IF(AND(F339&lt;200),"0",IF(AND(F339&gt;49,F339&lt;251),"80"))</f>
        <v>80</v>
      </c>
      <c r="H339" s="124"/>
      <c r="I339" s="124"/>
    </row>
    <row r="340" spans="3:9">
      <c r="C340" s="124">
        <v>500</v>
      </c>
      <c r="D340" s="124" t="str">
        <f>IF(AND(C340&lt;500),"0",IF(AND(C340&gt;49,C340&lt;501),"50"))</f>
        <v>50</v>
      </c>
      <c r="F340" s="124">
        <v>250</v>
      </c>
      <c r="G340" s="124" t="str">
        <f>IF(AND(F340&lt;250),"0",IF(AND(F340&gt;49,F340&lt;301),"100"))</f>
        <v>100</v>
      </c>
      <c r="H340" s="124"/>
      <c r="I340" s="124"/>
    </row>
    <row r="341" spans="3:9">
      <c r="C341" s="124">
        <v>600</v>
      </c>
      <c r="D341" s="124" t="str">
        <f>IF(AND(C341&lt;600),"0",IF(AND(C341&gt;49,C341&lt;601),"60"))</f>
        <v>60</v>
      </c>
      <c r="F341" s="124">
        <v>300</v>
      </c>
      <c r="G341" s="124" t="str">
        <f>IF(AND(F341&lt;300),"0",IF(AND(F341&gt;49,F341&lt;351),"120"))</f>
        <v>120</v>
      </c>
      <c r="H341" s="124"/>
      <c r="I341" s="124"/>
    </row>
    <row r="342" spans="3:9">
      <c r="C342" s="124">
        <v>700</v>
      </c>
      <c r="D342" s="124" t="str">
        <f>IF(AND(C342&lt;700),"0",IF(AND(C342&gt;49,C342&lt;701),"70"))</f>
        <v>70</v>
      </c>
      <c r="F342" s="124">
        <v>350</v>
      </c>
      <c r="G342" s="124" t="str">
        <f>IF(AND(F342&lt;350),"0",IF(AND(F342&gt;49,F342&lt;401),"140"))</f>
        <v>140</v>
      </c>
      <c r="H342" s="124"/>
      <c r="I342" s="124"/>
    </row>
    <row r="343" spans="3:9">
      <c r="C343" s="124">
        <v>800</v>
      </c>
      <c r="D343" s="124" t="str">
        <f>IF(AND(C343&lt;800),"0",IF(AND(C343&gt;49,C343&lt;801),"80"))</f>
        <v>80</v>
      </c>
      <c r="F343" s="124">
        <v>400</v>
      </c>
      <c r="G343" s="124" t="str">
        <f>IF(AND(F343&lt;400),"0",IF(AND(F343&gt;49,F343&lt;451),"160"))</f>
        <v>160</v>
      </c>
      <c r="H343" s="124"/>
      <c r="I343" s="124"/>
    </row>
    <row r="344" spans="3:9">
      <c r="C344" s="124">
        <v>900</v>
      </c>
      <c r="D344" s="124" t="str">
        <f>IF(AND(C344&lt;900),"0",IF(AND(C344&gt;49,C344&lt;901),"90"))</f>
        <v>90</v>
      </c>
      <c r="F344" s="124">
        <v>450</v>
      </c>
      <c r="G344" s="124" t="str">
        <f>IF(AND(F344&lt;450),"0",IF(AND(F344&gt;49,F344&lt;501),"180"))</f>
        <v>180</v>
      </c>
      <c r="H344" s="124"/>
      <c r="I344" s="124"/>
    </row>
    <row r="345" spans="3:9">
      <c r="C345" s="124">
        <v>1000</v>
      </c>
      <c r="D345" s="124" t="str">
        <f>IF(AND(C345=1000),"200",IF(AND(C345&gt;49,C345&lt;1000),"100"))</f>
        <v>200</v>
      </c>
      <c r="F345" s="124">
        <v>500</v>
      </c>
      <c r="G345" s="124" t="str">
        <f>IF(AND(F345&lt;500),"0",IF(AND(F345&gt;49,F345&lt;551),"200"))</f>
        <v>200</v>
      </c>
      <c r="H345" s="124"/>
      <c r="I345" s="124"/>
    </row>
    <row r="346" spans="3:9">
      <c r="C346" s="124">
        <v>1001</v>
      </c>
      <c r="D346" s="124" t="str">
        <f>IF(C346&gt;=1001,"EXCEDE")</f>
        <v>EXCEDE</v>
      </c>
      <c r="F346" s="124">
        <v>550</v>
      </c>
      <c r="G346" s="124" t="str">
        <f>IF(AND(F346&lt;550),"0",IF(AND(F346&gt;49,F346&lt;601),"220"))</f>
        <v>220</v>
      </c>
      <c r="H346" s="124"/>
      <c r="I346" s="124"/>
    </row>
    <row r="347" spans="3:9">
      <c r="F347" s="124">
        <v>600</v>
      </c>
      <c r="G347" s="124" t="str">
        <f>IF(AND(F347&lt;600),"0",IF(AND(F347&gt;49,F347&lt;651),"240"))</f>
        <v>240</v>
      </c>
      <c r="H347" s="124"/>
      <c r="I347" s="124"/>
    </row>
    <row r="348" spans="3:9" ht="18.75">
      <c r="D348" s="125"/>
      <c r="F348" s="124">
        <v>650</v>
      </c>
      <c r="G348" s="124" t="str">
        <f>IF(AND(F348&lt;650),"0",IF(AND(F348&gt;49,F348&lt;701),"260"))</f>
        <v>260</v>
      </c>
      <c r="H348" s="124"/>
      <c r="I348" s="124"/>
    </row>
    <row r="349" spans="3:9">
      <c r="F349" s="124">
        <v>700</v>
      </c>
      <c r="G349" s="124" t="str">
        <f>IF(AND(F349&lt;700),"0",IF(AND(F349&gt;49,F349&lt;751),"280"))</f>
        <v>280</v>
      </c>
      <c r="H349" s="124"/>
      <c r="I349" s="124"/>
    </row>
    <row r="350" spans="3:9">
      <c r="F350" s="124">
        <v>750</v>
      </c>
      <c r="G350" s="124" t="str">
        <f>IF(AND(F350&lt;750),"0",IF(AND(F350&gt;49,F350&lt;801),"300"))</f>
        <v>300</v>
      </c>
      <c r="H350" s="124"/>
      <c r="I350" s="124"/>
    </row>
    <row r="351" spans="3:9">
      <c r="F351" s="124">
        <v>800</v>
      </c>
      <c r="G351" s="124" t="str">
        <f>IF(AND(F351&lt;800),"0",IF(AND(F351&gt;49,F351&lt;851),"320"))</f>
        <v>320</v>
      </c>
      <c r="H351" s="124"/>
      <c r="I351" s="124"/>
    </row>
    <row r="352" spans="3:9">
      <c r="F352" s="124">
        <v>850</v>
      </c>
      <c r="G352" s="124" t="str">
        <f>IF(AND(F352&lt;850),"0",IF(AND(F352&gt;49,F352&lt;901),"340"))</f>
        <v>340</v>
      </c>
      <c r="H352" s="124"/>
      <c r="I352" s="124"/>
    </row>
    <row r="353" spans="6:9">
      <c r="F353" s="124">
        <v>900</v>
      </c>
      <c r="G353" s="124" t="str">
        <f>IF(AND(F353&lt;900),"0",IF(AND(F353&gt;49,F353&lt;951),"360"))</f>
        <v>360</v>
      </c>
      <c r="H353" s="124"/>
      <c r="I353" s="124"/>
    </row>
    <row r="354" spans="6:9">
      <c r="F354" s="124">
        <v>950</v>
      </c>
      <c r="G354" s="124" t="str">
        <f>IF(AND(F354&lt;950),"0",IF(AND(F354&gt;49,F354&lt;1001),"380"))</f>
        <v>380</v>
      </c>
      <c r="H354" s="124"/>
      <c r="I354" s="124"/>
    </row>
    <row r="355" spans="6:9">
      <c r="F355" s="124">
        <v>1000</v>
      </c>
      <c r="G355" s="124" t="str">
        <f>IF(AND(F355&lt;=1000),"400")</f>
        <v>400</v>
      </c>
      <c r="H355" s="124"/>
      <c r="I355" s="124"/>
    </row>
    <row r="356" spans="6:9">
      <c r="F356" s="124">
        <v>1001</v>
      </c>
      <c r="G356" s="117" t="str">
        <f>IF(C346&gt;=1001,"EXCEDE")</f>
        <v>EXCEDE</v>
      </c>
    </row>
  </sheetData>
  <sheetProtection algorithmName="SHA-512" hashValue="29RMUhLwM5onsTNWT6ZMX8WwkpYdG0/lHjfSEbQ2RqZp3RXWd/a/pq6ayEGBa/9Xvj9NbdMFMiepTiIQkxxmzw==" saltValue="TkkwJ6R7upjHkjEF1cgw3Q==" spinCount="100000" sheet="1" objects="1" scenarios="1"/>
  <dataConsolidate/>
  <mergeCells count="14">
    <mergeCell ref="B3:B5"/>
    <mergeCell ref="A106:D106"/>
    <mergeCell ref="A2:V2"/>
    <mergeCell ref="H4:J4"/>
    <mergeCell ref="O4:Q4"/>
    <mergeCell ref="R4:T4"/>
    <mergeCell ref="A3:A5"/>
    <mergeCell ref="C3:C5"/>
    <mergeCell ref="D3:D5"/>
    <mergeCell ref="E4:G4"/>
    <mergeCell ref="U4:U5"/>
    <mergeCell ref="E3:T3"/>
    <mergeCell ref="V4:V5"/>
    <mergeCell ref="K4:N4"/>
  </mergeCells>
  <dataValidations xWindow="1312" yWindow="433" count="7">
    <dataValidation type="whole" operator="greaterThan" allowBlank="1" showInputMessage="1" showErrorMessage="1" error="Error deben ser mas de 5 personas" prompt="Deben ser mas de 5 personas" sqref="E6">
      <formula1>4</formula1>
    </dataValidation>
    <dataValidation type="whole" operator="greaterThan" allowBlank="1" showInputMessage="1" showErrorMessage="1" error="Error Deben ser mas de 5 personas" prompt="Deben ser mas de 5 personas" sqref="E7:E105">
      <formula1>4</formula1>
    </dataValidation>
    <dataValidation allowBlank="1" showErrorMessage="1" error="Error Debe estar entre 1 y 20 Jornadas de Acciones Ludicas" sqref="S6:S105 P6:P105 L6:L105"/>
    <dataValidation allowBlank="1" showInputMessage="1" showErrorMessage="1" error="Error Debe ser entre 1 y 50 Charlas" sqref="F6:F105"/>
    <dataValidation allowBlank="1" showErrorMessage="1" error="Error Debe ser entre 1 y 20 Conferencias" sqref="I6:I105"/>
    <dataValidation type="whole" operator="greaterThan" allowBlank="1" showInputMessage="1" showErrorMessage="1" error="Deben ser minimo 10 personas carnetizadas. _x000a_EL VALOR DEBE SER MAYO A 9" prompt="Deben ser Carnetizadas minimo 10 personas_x000a_" sqref="K6:K105">
      <formula1>9</formula1>
    </dataValidation>
    <dataValidation type="list" allowBlank="1" showInputMessage="1" showErrorMessage="1" sqref="C6:C105">
      <formula1>"Persona Natural, Promoción a la Donación con fines de Trasplante, Instituciones Generadoras, SubRedes"</formula1>
    </dataValidation>
  </dataValidations>
  <printOptions horizontalCentered="1" verticalCentered="1"/>
  <pageMargins left="0.39370078740157483" right="0.35433070866141736" top="0.78740157480314965" bottom="0.78740157480314965" header="0" footer="0"/>
  <pageSetup paperSize="14" scale="65" orientation="landscape" r:id="rId1"/>
  <headerFooter alignWithMargins="0"/>
  <ignoredErrors>
    <ignoredError sqref="A7:A10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2"/>
  <sheetViews>
    <sheetView workbookViewId="0">
      <selection activeCell="E14" sqref="E14"/>
    </sheetView>
  </sheetViews>
  <sheetFormatPr baseColWidth="10" defaultColWidth="9.140625" defaultRowHeight="12.75"/>
  <cols>
    <col min="1" max="1" width="5" bestFit="1" customWidth="1"/>
    <col min="2" max="2" width="46.5703125" customWidth="1"/>
    <col min="3" max="3" width="42.28515625" bestFit="1" customWidth="1"/>
    <col min="4" max="4" width="33.140625" bestFit="1" customWidth="1"/>
    <col min="5" max="5" width="9.85546875" bestFit="1" customWidth="1"/>
    <col min="6" max="6" width="9.85546875" customWidth="1"/>
    <col min="7" max="7" width="8" bestFit="1" customWidth="1"/>
    <col min="8" max="8" width="9.85546875" bestFit="1" customWidth="1"/>
    <col min="9" max="9" width="9.85546875" customWidth="1"/>
    <col min="10" max="10" width="8" bestFit="1" customWidth="1"/>
    <col min="11" max="11" width="10.42578125" bestFit="1" customWidth="1"/>
    <col min="12" max="12" width="13.28515625" customWidth="1"/>
    <col min="13" max="13" width="10.42578125" bestFit="1" customWidth="1"/>
    <col min="14" max="14" width="10.28515625" bestFit="1" customWidth="1"/>
    <col min="15" max="15" width="10.28515625" customWidth="1"/>
    <col min="16" max="16" width="11.7109375" bestFit="1" customWidth="1"/>
    <col min="17" max="17" width="9.28515625" bestFit="1" customWidth="1"/>
    <col min="18" max="18" width="9.28515625" customWidth="1"/>
    <col min="19" max="19" width="9.28515625" bestFit="1" customWidth="1"/>
    <col min="20" max="20" width="15" customWidth="1"/>
    <col min="21" max="21" width="16.42578125" customWidth="1"/>
  </cols>
  <sheetData>
    <row r="1" spans="1:21" ht="13.5" thickBot="1"/>
    <row r="2" spans="1:21" ht="29.25" customHeight="1" thickBot="1">
      <c r="A2" s="270" t="s">
        <v>94</v>
      </c>
      <c r="B2" s="271"/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1" s="1" customFormat="1" ht="31.5" customHeight="1" thickBot="1">
      <c r="A3" s="273" t="s">
        <v>1</v>
      </c>
      <c r="B3" s="237" t="s">
        <v>58</v>
      </c>
      <c r="C3" s="273" t="s">
        <v>37</v>
      </c>
      <c r="D3" s="276" t="s">
        <v>0</v>
      </c>
      <c r="E3" s="269" t="s">
        <v>88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173" t="s">
        <v>66</v>
      </c>
      <c r="U3" s="173" t="s">
        <v>67</v>
      </c>
    </row>
    <row r="4" spans="1:21" s="1" customFormat="1" ht="37.5" customHeight="1" thickBot="1">
      <c r="A4" s="274"/>
      <c r="B4" s="238"/>
      <c r="C4" s="274"/>
      <c r="D4" s="274"/>
      <c r="E4" s="280" t="s">
        <v>12</v>
      </c>
      <c r="F4" s="280"/>
      <c r="G4" s="280"/>
      <c r="H4" s="281" t="s">
        <v>13</v>
      </c>
      <c r="I4" s="282"/>
      <c r="J4" s="282"/>
      <c r="K4" s="283" t="s">
        <v>14</v>
      </c>
      <c r="L4" s="284"/>
      <c r="M4" s="284"/>
      <c r="N4" s="285" t="s">
        <v>36</v>
      </c>
      <c r="O4" s="286"/>
      <c r="P4" s="287"/>
      <c r="Q4" s="277" t="s">
        <v>3</v>
      </c>
      <c r="R4" s="278"/>
      <c r="S4" s="278"/>
      <c r="T4" s="279" t="s">
        <v>68</v>
      </c>
      <c r="U4" s="279" t="s">
        <v>47</v>
      </c>
    </row>
    <row r="5" spans="1:21" s="1" customFormat="1" ht="39" customHeight="1" thickBot="1">
      <c r="A5" s="275"/>
      <c r="B5" s="239"/>
      <c r="C5" s="275"/>
      <c r="D5" s="275"/>
      <c r="E5" s="174" t="s">
        <v>42</v>
      </c>
      <c r="F5" s="174" t="s">
        <v>10</v>
      </c>
      <c r="G5" s="189" t="s">
        <v>15</v>
      </c>
      <c r="H5" s="175" t="s">
        <v>42</v>
      </c>
      <c r="I5" s="176" t="s">
        <v>43</v>
      </c>
      <c r="J5" s="190" t="s">
        <v>16</v>
      </c>
      <c r="K5" s="109" t="s">
        <v>42</v>
      </c>
      <c r="L5" s="177" t="s">
        <v>44</v>
      </c>
      <c r="M5" s="191" t="s">
        <v>17</v>
      </c>
      <c r="N5" s="178" t="s">
        <v>42</v>
      </c>
      <c r="O5" s="179" t="s">
        <v>19</v>
      </c>
      <c r="P5" s="192" t="s">
        <v>18</v>
      </c>
      <c r="Q5" s="180" t="s">
        <v>45</v>
      </c>
      <c r="R5" s="181" t="s">
        <v>11</v>
      </c>
      <c r="S5" s="193" t="s">
        <v>5</v>
      </c>
      <c r="T5" s="260"/>
      <c r="U5" s="260"/>
    </row>
    <row r="6" spans="1:21" ht="14.85" customHeight="1">
      <c r="A6" s="182">
        <v>1</v>
      </c>
      <c r="B6" s="89"/>
      <c r="C6" s="94" t="s">
        <v>103</v>
      </c>
      <c r="D6" s="83" t="str">
        <f>IF(C6= "Persona natural", "Categoria 1",IF(C6= "Promoción a la Donación con fines de Trasplante", "Categoria 2",IF(C6= "Instituciones Generadoras", "Categoria 3", IF(C6= "SubRedes", "Categoria 4", "Debe ingresar un Tipo de Concursante")) ))</f>
        <v>Categoria 2</v>
      </c>
      <c r="E6" s="50">
        <v>12</v>
      </c>
      <c r="F6" s="49">
        <v>1</v>
      </c>
      <c r="G6" s="51">
        <f>F6*10</f>
        <v>10</v>
      </c>
      <c r="H6" s="48">
        <v>20</v>
      </c>
      <c r="I6" s="47">
        <v>1</v>
      </c>
      <c r="J6" s="54">
        <f>I6*10</f>
        <v>10</v>
      </c>
      <c r="K6" s="38">
        <v>10</v>
      </c>
      <c r="L6" s="47">
        <v>2</v>
      </c>
      <c r="M6" s="55">
        <f>L6*20</f>
        <v>40</v>
      </c>
      <c r="N6" s="38">
        <v>10</v>
      </c>
      <c r="O6" s="48">
        <v>1</v>
      </c>
      <c r="P6" s="57">
        <f>O6*20</f>
        <v>20</v>
      </c>
      <c r="Q6" s="38">
        <v>35</v>
      </c>
      <c r="R6" s="47">
        <v>2</v>
      </c>
      <c r="S6" s="59">
        <f>R6*10</f>
        <v>20</v>
      </c>
      <c r="T6" s="60">
        <f>E6+H6+K6+N6+Q6</f>
        <v>87</v>
      </c>
      <c r="U6" s="60">
        <f t="shared" ref="U6:U37" si="0">G6+J6+M6+P6+S6</f>
        <v>100</v>
      </c>
    </row>
    <row r="7" spans="1:21" ht="15.75">
      <c r="A7" s="183">
        <f>A6+1</f>
        <v>2</v>
      </c>
      <c r="B7" s="90"/>
      <c r="C7" s="85"/>
      <c r="D7" s="84" t="str">
        <f t="shared" ref="D7:D70" si="1">IF(C7= "Persona natural", "Categoria 1",IF(C7= "Promoción a la Donación con fines de Trasplante", "Categoria 2",IF(C7= "Instituciones Generadoras", "Categoria 3", IF(C7= "SubRedes", "Categoria 4", "Debe ingresar un Tipo de Concursante")) ))</f>
        <v>Debe ingresar un Tipo de Concursante</v>
      </c>
      <c r="E7" s="96"/>
      <c r="F7" s="98"/>
      <c r="G7" s="52">
        <f t="shared" ref="G7:G70" si="2">F7*10</f>
        <v>0</v>
      </c>
      <c r="H7" s="40"/>
      <c r="I7" s="40"/>
      <c r="J7" s="54">
        <f t="shared" ref="J7:J70" si="3">I7*10</f>
        <v>0</v>
      </c>
      <c r="K7" s="39"/>
      <c r="L7" s="40"/>
      <c r="M7" s="55">
        <f t="shared" ref="M7:M70" si="4">L7*20</f>
        <v>0</v>
      </c>
      <c r="N7" s="39"/>
      <c r="O7" s="40"/>
      <c r="P7" s="58">
        <f t="shared" ref="P7:P70" si="5">O7*20</f>
        <v>0</v>
      </c>
      <c r="Q7" s="39"/>
      <c r="R7" s="40"/>
      <c r="S7" s="59">
        <f t="shared" ref="S7:S70" si="6">R7*10</f>
        <v>0</v>
      </c>
      <c r="T7" s="61">
        <f t="shared" ref="T7:T70" si="7">E7+H7+K7+N7+Q7</f>
        <v>0</v>
      </c>
      <c r="U7" s="61">
        <f t="shared" si="0"/>
        <v>0</v>
      </c>
    </row>
    <row r="8" spans="1:21" s="2" customFormat="1" ht="18.75" customHeight="1">
      <c r="A8" s="183">
        <f t="shared" ref="A8:A71" si="8">A7+1</f>
        <v>3</v>
      </c>
      <c r="B8" s="91"/>
      <c r="C8" s="84"/>
      <c r="D8" s="84" t="str">
        <f t="shared" si="1"/>
        <v>Debe ingresar un Tipo de Concursante</v>
      </c>
      <c r="E8" s="96"/>
      <c r="F8" s="65"/>
      <c r="G8" s="52">
        <f t="shared" si="2"/>
        <v>0</v>
      </c>
      <c r="H8" s="42"/>
      <c r="I8" s="42"/>
      <c r="J8" s="54">
        <f t="shared" si="3"/>
        <v>0</v>
      </c>
      <c r="K8" s="39"/>
      <c r="L8" s="42"/>
      <c r="M8" s="55">
        <f t="shared" si="4"/>
        <v>0</v>
      </c>
      <c r="N8" s="39"/>
      <c r="O8" s="42"/>
      <c r="P8" s="58">
        <f t="shared" si="5"/>
        <v>0</v>
      </c>
      <c r="Q8" s="41"/>
      <c r="R8" s="42"/>
      <c r="S8" s="59">
        <f t="shared" si="6"/>
        <v>0</v>
      </c>
      <c r="T8" s="61">
        <f t="shared" si="7"/>
        <v>0</v>
      </c>
      <c r="U8" s="61">
        <f t="shared" si="0"/>
        <v>0</v>
      </c>
    </row>
    <row r="9" spans="1:21" s="2" customFormat="1" ht="15.75">
      <c r="A9" s="183">
        <f t="shared" si="8"/>
        <v>4</v>
      </c>
      <c r="B9" s="91"/>
      <c r="C9" s="84"/>
      <c r="D9" s="84" t="str">
        <f t="shared" si="1"/>
        <v>Debe ingresar un Tipo de Concursante</v>
      </c>
      <c r="E9" s="96"/>
      <c r="F9" s="65"/>
      <c r="G9" s="52">
        <f t="shared" si="2"/>
        <v>0</v>
      </c>
      <c r="H9" s="42"/>
      <c r="I9" s="42"/>
      <c r="J9" s="54">
        <f t="shared" si="3"/>
        <v>0</v>
      </c>
      <c r="K9" s="39"/>
      <c r="L9" s="42"/>
      <c r="M9" s="55">
        <f t="shared" si="4"/>
        <v>0</v>
      </c>
      <c r="N9" s="39"/>
      <c r="O9" s="42"/>
      <c r="P9" s="58">
        <f t="shared" si="5"/>
        <v>0</v>
      </c>
      <c r="Q9" s="41"/>
      <c r="R9" s="42"/>
      <c r="S9" s="59">
        <f t="shared" si="6"/>
        <v>0</v>
      </c>
      <c r="T9" s="61">
        <f t="shared" si="7"/>
        <v>0</v>
      </c>
      <c r="U9" s="61">
        <f t="shared" si="0"/>
        <v>0</v>
      </c>
    </row>
    <row r="10" spans="1:21" s="2" customFormat="1" ht="15.75">
      <c r="A10" s="183">
        <f t="shared" si="8"/>
        <v>5</v>
      </c>
      <c r="B10" s="90"/>
      <c r="C10" s="84"/>
      <c r="D10" s="84" t="str">
        <f t="shared" si="1"/>
        <v>Debe ingresar un Tipo de Concursante</v>
      </c>
      <c r="E10" s="96"/>
      <c r="F10" s="65"/>
      <c r="G10" s="52">
        <f t="shared" si="2"/>
        <v>0</v>
      </c>
      <c r="H10" s="42"/>
      <c r="I10" s="42"/>
      <c r="J10" s="54">
        <f t="shared" si="3"/>
        <v>0</v>
      </c>
      <c r="K10" s="39"/>
      <c r="L10" s="42"/>
      <c r="M10" s="55">
        <f t="shared" si="4"/>
        <v>0</v>
      </c>
      <c r="N10" s="39"/>
      <c r="O10" s="42"/>
      <c r="P10" s="58">
        <f t="shared" si="5"/>
        <v>0</v>
      </c>
      <c r="Q10" s="41"/>
      <c r="R10" s="42"/>
      <c r="S10" s="59">
        <f t="shared" si="6"/>
        <v>0</v>
      </c>
      <c r="T10" s="61">
        <f t="shared" si="7"/>
        <v>0</v>
      </c>
      <c r="U10" s="61">
        <f t="shared" si="0"/>
        <v>0</v>
      </c>
    </row>
    <row r="11" spans="1:21" s="2" customFormat="1" ht="15.75">
      <c r="A11" s="183">
        <f t="shared" si="8"/>
        <v>6</v>
      </c>
      <c r="B11" s="90"/>
      <c r="C11" s="84"/>
      <c r="D11" s="84" t="str">
        <f t="shared" si="1"/>
        <v>Debe ingresar un Tipo de Concursante</v>
      </c>
      <c r="E11" s="96"/>
      <c r="F11" s="65"/>
      <c r="G11" s="52">
        <f t="shared" si="2"/>
        <v>0</v>
      </c>
      <c r="H11" s="42"/>
      <c r="I11" s="42"/>
      <c r="J11" s="54">
        <f t="shared" si="3"/>
        <v>0</v>
      </c>
      <c r="K11" s="39"/>
      <c r="L11" s="42"/>
      <c r="M11" s="55">
        <f t="shared" si="4"/>
        <v>0</v>
      </c>
      <c r="N11" s="39"/>
      <c r="O11" s="42"/>
      <c r="P11" s="58">
        <f t="shared" si="5"/>
        <v>0</v>
      </c>
      <c r="Q11" s="41"/>
      <c r="R11" s="42"/>
      <c r="S11" s="59">
        <f t="shared" si="6"/>
        <v>0</v>
      </c>
      <c r="T11" s="61">
        <f t="shared" si="7"/>
        <v>0</v>
      </c>
      <c r="U11" s="61">
        <f t="shared" si="0"/>
        <v>0</v>
      </c>
    </row>
    <row r="12" spans="1:21" s="2" customFormat="1" ht="15.75">
      <c r="A12" s="183">
        <f t="shared" si="8"/>
        <v>7</v>
      </c>
      <c r="B12" s="90"/>
      <c r="C12" s="84"/>
      <c r="D12" s="84" t="str">
        <f t="shared" si="1"/>
        <v>Debe ingresar un Tipo de Concursante</v>
      </c>
      <c r="E12" s="96"/>
      <c r="F12" s="65"/>
      <c r="G12" s="52">
        <f t="shared" si="2"/>
        <v>0</v>
      </c>
      <c r="H12" s="42"/>
      <c r="I12" s="42"/>
      <c r="J12" s="54">
        <f t="shared" si="3"/>
        <v>0</v>
      </c>
      <c r="K12" s="39"/>
      <c r="L12" s="42"/>
      <c r="M12" s="55">
        <f t="shared" si="4"/>
        <v>0</v>
      </c>
      <c r="N12" s="39"/>
      <c r="O12" s="42"/>
      <c r="P12" s="58">
        <f t="shared" si="5"/>
        <v>0</v>
      </c>
      <c r="Q12" s="41"/>
      <c r="R12" s="42"/>
      <c r="S12" s="59">
        <f t="shared" si="6"/>
        <v>0</v>
      </c>
      <c r="T12" s="61">
        <f t="shared" si="7"/>
        <v>0</v>
      </c>
      <c r="U12" s="61">
        <f t="shared" si="0"/>
        <v>0</v>
      </c>
    </row>
    <row r="13" spans="1:21" s="2" customFormat="1" ht="15.75">
      <c r="A13" s="183">
        <f t="shared" si="8"/>
        <v>8</v>
      </c>
      <c r="B13" s="90"/>
      <c r="C13" s="84"/>
      <c r="D13" s="84" t="str">
        <f t="shared" si="1"/>
        <v>Debe ingresar un Tipo de Concursante</v>
      </c>
      <c r="E13" s="96"/>
      <c r="F13" s="65"/>
      <c r="G13" s="52">
        <f t="shared" si="2"/>
        <v>0</v>
      </c>
      <c r="H13" s="42"/>
      <c r="I13" s="42"/>
      <c r="J13" s="54">
        <f t="shared" si="3"/>
        <v>0</v>
      </c>
      <c r="K13" s="39"/>
      <c r="L13" s="42"/>
      <c r="M13" s="55">
        <f t="shared" si="4"/>
        <v>0</v>
      </c>
      <c r="N13" s="39"/>
      <c r="O13" s="42"/>
      <c r="P13" s="58">
        <f t="shared" si="5"/>
        <v>0</v>
      </c>
      <c r="Q13" s="41"/>
      <c r="R13" s="42"/>
      <c r="S13" s="59">
        <f t="shared" si="6"/>
        <v>0</v>
      </c>
      <c r="T13" s="61">
        <f t="shared" si="7"/>
        <v>0</v>
      </c>
      <c r="U13" s="61">
        <f t="shared" si="0"/>
        <v>0</v>
      </c>
    </row>
    <row r="14" spans="1:21" s="2" customFormat="1" ht="15.75">
      <c r="A14" s="183">
        <f t="shared" si="8"/>
        <v>9</v>
      </c>
      <c r="B14" s="90"/>
      <c r="C14" s="84"/>
      <c r="D14" s="84" t="str">
        <f t="shared" si="1"/>
        <v>Debe ingresar un Tipo de Concursante</v>
      </c>
      <c r="E14" s="96"/>
      <c r="F14" s="65"/>
      <c r="G14" s="52">
        <f t="shared" si="2"/>
        <v>0</v>
      </c>
      <c r="H14" s="42"/>
      <c r="I14" s="42"/>
      <c r="J14" s="54">
        <f t="shared" si="3"/>
        <v>0</v>
      </c>
      <c r="K14" s="39"/>
      <c r="L14" s="42"/>
      <c r="M14" s="55">
        <f t="shared" si="4"/>
        <v>0</v>
      </c>
      <c r="N14" s="39"/>
      <c r="O14" s="42"/>
      <c r="P14" s="58">
        <f t="shared" si="5"/>
        <v>0</v>
      </c>
      <c r="Q14" s="41"/>
      <c r="R14" s="42"/>
      <c r="S14" s="59">
        <f t="shared" si="6"/>
        <v>0</v>
      </c>
      <c r="T14" s="61">
        <f t="shared" si="7"/>
        <v>0</v>
      </c>
      <c r="U14" s="61">
        <f t="shared" si="0"/>
        <v>0</v>
      </c>
    </row>
    <row r="15" spans="1:21" s="2" customFormat="1" ht="15.75">
      <c r="A15" s="183">
        <f t="shared" si="8"/>
        <v>10</v>
      </c>
      <c r="B15" s="90"/>
      <c r="C15" s="84"/>
      <c r="D15" s="84" t="str">
        <f t="shared" si="1"/>
        <v>Debe ingresar un Tipo de Concursante</v>
      </c>
      <c r="E15" s="96"/>
      <c r="F15" s="65"/>
      <c r="G15" s="52">
        <f t="shared" si="2"/>
        <v>0</v>
      </c>
      <c r="H15" s="42"/>
      <c r="I15" s="42"/>
      <c r="J15" s="54">
        <f t="shared" si="3"/>
        <v>0</v>
      </c>
      <c r="K15" s="39"/>
      <c r="L15" s="42"/>
      <c r="M15" s="55">
        <f t="shared" si="4"/>
        <v>0</v>
      </c>
      <c r="N15" s="39"/>
      <c r="O15" s="42"/>
      <c r="P15" s="58">
        <f t="shared" si="5"/>
        <v>0</v>
      </c>
      <c r="Q15" s="41"/>
      <c r="R15" s="42"/>
      <c r="S15" s="59">
        <f t="shared" si="6"/>
        <v>0</v>
      </c>
      <c r="T15" s="61">
        <f t="shared" si="7"/>
        <v>0</v>
      </c>
      <c r="U15" s="61">
        <f t="shared" si="0"/>
        <v>0</v>
      </c>
    </row>
    <row r="16" spans="1:21" s="2" customFormat="1" ht="15.75">
      <c r="A16" s="183">
        <f t="shared" si="8"/>
        <v>11</v>
      </c>
      <c r="B16" s="90"/>
      <c r="C16" s="84"/>
      <c r="D16" s="84" t="str">
        <f t="shared" si="1"/>
        <v>Debe ingresar un Tipo de Concursante</v>
      </c>
      <c r="E16" s="96"/>
      <c r="F16" s="65"/>
      <c r="G16" s="52">
        <f t="shared" si="2"/>
        <v>0</v>
      </c>
      <c r="H16" s="42"/>
      <c r="I16" s="42"/>
      <c r="J16" s="54">
        <f t="shared" si="3"/>
        <v>0</v>
      </c>
      <c r="K16" s="39"/>
      <c r="L16" s="42"/>
      <c r="M16" s="55">
        <f t="shared" si="4"/>
        <v>0</v>
      </c>
      <c r="N16" s="39"/>
      <c r="O16" s="42"/>
      <c r="P16" s="58">
        <f t="shared" si="5"/>
        <v>0</v>
      </c>
      <c r="Q16" s="41"/>
      <c r="R16" s="42"/>
      <c r="S16" s="59">
        <f t="shared" si="6"/>
        <v>0</v>
      </c>
      <c r="T16" s="61">
        <f t="shared" si="7"/>
        <v>0</v>
      </c>
      <c r="U16" s="61">
        <f t="shared" si="0"/>
        <v>0</v>
      </c>
    </row>
    <row r="17" spans="1:21" s="2" customFormat="1" ht="15.75">
      <c r="A17" s="183">
        <f t="shared" si="8"/>
        <v>12</v>
      </c>
      <c r="B17" s="90"/>
      <c r="C17" s="84"/>
      <c r="D17" s="84" t="str">
        <f t="shared" si="1"/>
        <v>Debe ingresar un Tipo de Concursante</v>
      </c>
      <c r="E17" s="96"/>
      <c r="F17" s="99"/>
      <c r="G17" s="52">
        <f t="shared" si="2"/>
        <v>0</v>
      </c>
      <c r="H17" s="44"/>
      <c r="I17" s="44"/>
      <c r="J17" s="54">
        <f t="shared" si="3"/>
        <v>0</v>
      </c>
      <c r="K17" s="39"/>
      <c r="L17" s="44"/>
      <c r="M17" s="55">
        <f t="shared" si="4"/>
        <v>0</v>
      </c>
      <c r="N17" s="39"/>
      <c r="O17" s="44"/>
      <c r="P17" s="58">
        <f t="shared" si="5"/>
        <v>0</v>
      </c>
      <c r="Q17" s="43"/>
      <c r="R17" s="44"/>
      <c r="S17" s="59">
        <f t="shared" si="6"/>
        <v>0</v>
      </c>
      <c r="T17" s="61">
        <f t="shared" si="7"/>
        <v>0</v>
      </c>
      <c r="U17" s="61">
        <f t="shared" si="0"/>
        <v>0</v>
      </c>
    </row>
    <row r="18" spans="1:21" s="2" customFormat="1" ht="15.75">
      <c r="A18" s="183">
        <f t="shared" si="8"/>
        <v>13</v>
      </c>
      <c r="B18" s="90"/>
      <c r="C18" s="84"/>
      <c r="D18" s="84" t="str">
        <f t="shared" si="1"/>
        <v>Debe ingresar un Tipo de Concursante</v>
      </c>
      <c r="E18" s="96"/>
      <c r="F18" s="99"/>
      <c r="G18" s="52">
        <f t="shared" si="2"/>
        <v>0</v>
      </c>
      <c r="H18" s="44"/>
      <c r="I18" s="44"/>
      <c r="J18" s="54">
        <f t="shared" si="3"/>
        <v>0</v>
      </c>
      <c r="K18" s="39"/>
      <c r="L18" s="44"/>
      <c r="M18" s="55">
        <f t="shared" si="4"/>
        <v>0</v>
      </c>
      <c r="N18" s="39"/>
      <c r="O18" s="44"/>
      <c r="P18" s="58">
        <f t="shared" si="5"/>
        <v>0</v>
      </c>
      <c r="Q18" s="43"/>
      <c r="R18" s="44"/>
      <c r="S18" s="59">
        <f t="shared" si="6"/>
        <v>0</v>
      </c>
      <c r="T18" s="61">
        <f t="shared" si="7"/>
        <v>0</v>
      </c>
      <c r="U18" s="61">
        <f t="shared" si="0"/>
        <v>0</v>
      </c>
    </row>
    <row r="19" spans="1:21" s="2" customFormat="1" ht="15.75">
      <c r="A19" s="183">
        <f t="shared" si="8"/>
        <v>14</v>
      </c>
      <c r="B19" s="90"/>
      <c r="C19" s="84"/>
      <c r="D19" s="84" t="str">
        <f t="shared" si="1"/>
        <v>Debe ingresar un Tipo de Concursante</v>
      </c>
      <c r="E19" s="96"/>
      <c r="F19" s="99"/>
      <c r="G19" s="52">
        <f t="shared" si="2"/>
        <v>0</v>
      </c>
      <c r="H19" s="44"/>
      <c r="I19" s="44"/>
      <c r="J19" s="54">
        <f t="shared" si="3"/>
        <v>0</v>
      </c>
      <c r="K19" s="39"/>
      <c r="L19" s="44"/>
      <c r="M19" s="55">
        <f t="shared" si="4"/>
        <v>0</v>
      </c>
      <c r="N19" s="39"/>
      <c r="O19" s="44"/>
      <c r="P19" s="58">
        <f t="shared" si="5"/>
        <v>0</v>
      </c>
      <c r="Q19" s="43"/>
      <c r="R19" s="44"/>
      <c r="S19" s="59">
        <f t="shared" si="6"/>
        <v>0</v>
      </c>
      <c r="T19" s="61">
        <f t="shared" si="7"/>
        <v>0</v>
      </c>
      <c r="U19" s="61">
        <f t="shared" si="0"/>
        <v>0</v>
      </c>
    </row>
    <row r="20" spans="1:21" s="2" customFormat="1" ht="15.75">
      <c r="A20" s="183">
        <f t="shared" si="8"/>
        <v>15</v>
      </c>
      <c r="B20" s="90"/>
      <c r="C20" s="84"/>
      <c r="D20" s="84" t="str">
        <f t="shared" si="1"/>
        <v>Debe ingresar un Tipo de Concursante</v>
      </c>
      <c r="E20" s="96"/>
      <c r="F20" s="99"/>
      <c r="G20" s="52">
        <f t="shared" si="2"/>
        <v>0</v>
      </c>
      <c r="H20" s="44"/>
      <c r="I20" s="44"/>
      <c r="J20" s="54">
        <f t="shared" si="3"/>
        <v>0</v>
      </c>
      <c r="K20" s="39"/>
      <c r="L20" s="44"/>
      <c r="M20" s="55">
        <f t="shared" si="4"/>
        <v>0</v>
      </c>
      <c r="N20" s="39"/>
      <c r="O20" s="44"/>
      <c r="P20" s="58">
        <f t="shared" si="5"/>
        <v>0</v>
      </c>
      <c r="Q20" s="43"/>
      <c r="R20" s="44"/>
      <c r="S20" s="59">
        <f t="shared" si="6"/>
        <v>0</v>
      </c>
      <c r="T20" s="61">
        <f t="shared" si="7"/>
        <v>0</v>
      </c>
      <c r="U20" s="61">
        <f t="shared" si="0"/>
        <v>0</v>
      </c>
    </row>
    <row r="21" spans="1:21" s="2" customFormat="1" ht="15.75">
      <c r="A21" s="183">
        <f t="shared" si="8"/>
        <v>16</v>
      </c>
      <c r="B21" s="90"/>
      <c r="C21" s="84"/>
      <c r="D21" s="84" t="str">
        <f t="shared" si="1"/>
        <v>Debe ingresar un Tipo de Concursante</v>
      </c>
      <c r="E21" s="96"/>
      <c r="F21" s="99"/>
      <c r="G21" s="52">
        <f t="shared" si="2"/>
        <v>0</v>
      </c>
      <c r="H21" s="44"/>
      <c r="I21" s="44"/>
      <c r="J21" s="54">
        <f t="shared" si="3"/>
        <v>0</v>
      </c>
      <c r="K21" s="39"/>
      <c r="L21" s="44"/>
      <c r="M21" s="55">
        <f t="shared" si="4"/>
        <v>0</v>
      </c>
      <c r="N21" s="39"/>
      <c r="O21" s="44"/>
      <c r="P21" s="58">
        <f t="shared" si="5"/>
        <v>0</v>
      </c>
      <c r="Q21" s="43"/>
      <c r="R21" s="44"/>
      <c r="S21" s="59">
        <f t="shared" si="6"/>
        <v>0</v>
      </c>
      <c r="T21" s="61">
        <f t="shared" si="7"/>
        <v>0</v>
      </c>
      <c r="U21" s="61">
        <f t="shared" si="0"/>
        <v>0</v>
      </c>
    </row>
    <row r="22" spans="1:21" s="2" customFormat="1" ht="15.75">
      <c r="A22" s="183">
        <f t="shared" si="8"/>
        <v>17</v>
      </c>
      <c r="B22" s="90"/>
      <c r="C22" s="84"/>
      <c r="D22" s="84" t="str">
        <f t="shared" si="1"/>
        <v>Debe ingresar un Tipo de Concursante</v>
      </c>
      <c r="E22" s="96"/>
      <c r="F22" s="99"/>
      <c r="G22" s="52">
        <f t="shared" si="2"/>
        <v>0</v>
      </c>
      <c r="H22" s="44"/>
      <c r="I22" s="44"/>
      <c r="J22" s="54">
        <f t="shared" si="3"/>
        <v>0</v>
      </c>
      <c r="K22" s="39"/>
      <c r="L22" s="44"/>
      <c r="M22" s="55">
        <f t="shared" si="4"/>
        <v>0</v>
      </c>
      <c r="N22" s="39"/>
      <c r="O22" s="44"/>
      <c r="P22" s="58">
        <f t="shared" si="5"/>
        <v>0</v>
      </c>
      <c r="Q22" s="43"/>
      <c r="R22" s="44"/>
      <c r="S22" s="59">
        <f t="shared" si="6"/>
        <v>0</v>
      </c>
      <c r="T22" s="61">
        <f t="shared" si="7"/>
        <v>0</v>
      </c>
      <c r="U22" s="61">
        <f t="shared" si="0"/>
        <v>0</v>
      </c>
    </row>
    <row r="23" spans="1:21" s="2" customFormat="1" ht="15.75">
      <c r="A23" s="183">
        <f t="shared" si="8"/>
        <v>18</v>
      </c>
      <c r="B23" s="90"/>
      <c r="C23" s="84"/>
      <c r="D23" s="84" t="str">
        <f t="shared" si="1"/>
        <v>Debe ingresar un Tipo de Concursante</v>
      </c>
      <c r="E23" s="96"/>
      <c r="F23" s="99"/>
      <c r="G23" s="52">
        <f t="shared" si="2"/>
        <v>0</v>
      </c>
      <c r="H23" s="44"/>
      <c r="I23" s="44"/>
      <c r="J23" s="54">
        <f t="shared" si="3"/>
        <v>0</v>
      </c>
      <c r="K23" s="39"/>
      <c r="L23" s="44"/>
      <c r="M23" s="55">
        <f t="shared" si="4"/>
        <v>0</v>
      </c>
      <c r="N23" s="39"/>
      <c r="O23" s="44"/>
      <c r="P23" s="58">
        <f t="shared" si="5"/>
        <v>0</v>
      </c>
      <c r="Q23" s="43"/>
      <c r="R23" s="44"/>
      <c r="S23" s="59">
        <f t="shared" si="6"/>
        <v>0</v>
      </c>
      <c r="T23" s="61">
        <f t="shared" si="7"/>
        <v>0</v>
      </c>
      <c r="U23" s="61">
        <f t="shared" si="0"/>
        <v>0</v>
      </c>
    </row>
    <row r="24" spans="1:21" s="2" customFormat="1" ht="15.75">
      <c r="A24" s="183">
        <f t="shared" si="8"/>
        <v>19</v>
      </c>
      <c r="B24" s="90"/>
      <c r="C24" s="84"/>
      <c r="D24" s="84" t="str">
        <f t="shared" si="1"/>
        <v>Debe ingresar un Tipo de Concursante</v>
      </c>
      <c r="E24" s="96"/>
      <c r="F24" s="99"/>
      <c r="G24" s="52">
        <f t="shared" si="2"/>
        <v>0</v>
      </c>
      <c r="H24" s="44"/>
      <c r="I24" s="44"/>
      <c r="J24" s="54">
        <f t="shared" si="3"/>
        <v>0</v>
      </c>
      <c r="K24" s="39"/>
      <c r="L24" s="44"/>
      <c r="M24" s="55">
        <f t="shared" si="4"/>
        <v>0</v>
      </c>
      <c r="N24" s="39"/>
      <c r="O24" s="44"/>
      <c r="P24" s="58">
        <f t="shared" si="5"/>
        <v>0</v>
      </c>
      <c r="Q24" s="43"/>
      <c r="R24" s="44"/>
      <c r="S24" s="59">
        <f t="shared" si="6"/>
        <v>0</v>
      </c>
      <c r="T24" s="61">
        <f t="shared" si="7"/>
        <v>0</v>
      </c>
      <c r="U24" s="61">
        <f t="shared" si="0"/>
        <v>0</v>
      </c>
    </row>
    <row r="25" spans="1:21" s="2" customFormat="1" ht="15.75">
      <c r="A25" s="183">
        <f t="shared" si="8"/>
        <v>20</v>
      </c>
      <c r="B25" s="90"/>
      <c r="C25" s="84"/>
      <c r="D25" s="84" t="str">
        <f t="shared" si="1"/>
        <v>Debe ingresar un Tipo de Concursante</v>
      </c>
      <c r="E25" s="96"/>
      <c r="F25" s="99"/>
      <c r="G25" s="52">
        <f t="shared" si="2"/>
        <v>0</v>
      </c>
      <c r="H25" s="44"/>
      <c r="I25" s="44"/>
      <c r="J25" s="54">
        <f t="shared" si="3"/>
        <v>0</v>
      </c>
      <c r="K25" s="39"/>
      <c r="L25" s="44"/>
      <c r="M25" s="55">
        <f t="shared" si="4"/>
        <v>0</v>
      </c>
      <c r="N25" s="39"/>
      <c r="O25" s="44"/>
      <c r="P25" s="58">
        <f t="shared" si="5"/>
        <v>0</v>
      </c>
      <c r="Q25" s="43"/>
      <c r="R25" s="44"/>
      <c r="S25" s="59">
        <f t="shared" si="6"/>
        <v>0</v>
      </c>
      <c r="T25" s="61">
        <f t="shared" si="7"/>
        <v>0</v>
      </c>
      <c r="U25" s="61">
        <f t="shared" si="0"/>
        <v>0</v>
      </c>
    </row>
    <row r="26" spans="1:21" s="2" customFormat="1" ht="15.75">
      <c r="A26" s="183">
        <f t="shared" si="8"/>
        <v>21</v>
      </c>
      <c r="B26" s="90"/>
      <c r="C26" s="84"/>
      <c r="D26" s="84" t="str">
        <f t="shared" si="1"/>
        <v>Debe ingresar un Tipo de Concursante</v>
      </c>
      <c r="E26" s="96"/>
      <c r="F26" s="99"/>
      <c r="G26" s="52">
        <f t="shared" si="2"/>
        <v>0</v>
      </c>
      <c r="H26" s="44"/>
      <c r="I26" s="44"/>
      <c r="J26" s="54">
        <f t="shared" si="3"/>
        <v>0</v>
      </c>
      <c r="K26" s="39"/>
      <c r="L26" s="44"/>
      <c r="M26" s="55">
        <f t="shared" si="4"/>
        <v>0</v>
      </c>
      <c r="N26" s="39"/>
      <c r="O26" s="44"/>
      <c r="P26" s="58">
        <f t="shared" si="5"/>
        <v>0</v>
      </c>
      <c r="Q26" s="43"/>
      <c r="R26" s="44"/>
      <c r="S26" s="59">
        <f t="shared" si="6"/>
        <v>0</v>
      </c>
      <c r="T26" s="61">
        <f t="shared" si="7"/>
        <v>0</v>
      </c>
      <c r="U26" s="61">
        <f t="shared" si="0"/>
        <v>0</v>
      </c>
    </row>
    <row r="27" spans="1:21" s="2" customFormat="1" ht="15.75">
      <c r="A27" s="183">
        <f t="shared" si="8"/>
        <v>22</v>
      </c>
      <c r="B27" s="90"/>
      <c r="C27" s="84"/>
      <c r="D27" s="84" t="str">
        <f t="shared" si="1"/>
        <v>Debe ingresar un Tipo de Concursante</v>
      </c>
      <c r="E27" s="96"/>
      <c r="F27" s="99"/>
      <c r="G27" s="52">
        <f t="shared" si="2"/>
        <v>0</v>
      </c>
      <c r="H27" s="44"/>
      <c r="I27" s="44"/>
      <c r="J27" s="54">
        <f t="shared" si="3"/>
        <v>0</v>
      </c>
      <c r="K27" s="39"/>
      <c r="L27" s="44"/>
      <c r="M27" s="55">
        <f t="shared" si="4"/>
        <v>0</v>
      </c>
      <c r="N27" s="39"/>
      <c r="O27" s="44"/>
      <c r="P27" s="58">
        <f t="shared" si="5"/>
        <v>0</v>
      </c>
      <c r="Q27" s="43"/>
      <c r="R27" s="44"/>
      <c r="S27" s="59">
        <f t="shared" si="6"/>
        <v>0</v>
      </c>
      <c r="T27" s="61">
        <f t="shared" si="7"/>
        <v>0</v>
      </c>
      <c r="U27" s="61">
        <f t="shared" si="0"/>
        <v>0</v>
      </c>
    </row>
    <row r="28" spans="1:21" s="2" customFormat="1" ht="15.75">
      <c r="A28" s="183">
        <f t="shared" si="8"/>
        <v>23</v>
      </c>
      <c r="B28" s="90"/>
      <c r="C28" s="84"/>
      <c r="D28" s="84" t="str">
        <f t="shared" si="1"/>
        <v>Debe ingresar un Tipo de Concursante</v>
      </c>
      <c r="E28" s="96"/>
      <c r="F28" s="99"/>
      <c r="G28" s="52">
        <f t="shared" si="2"/>
        <v>0</v>
      </c>
      <c r="H28" s="44"/>
      <c r="I28" s="44"/>
      <c r="J28" s="54">
        <f t="shared" si="3"/>
        <v>0</v>
      </c>
      <c r="K28" s="39"/>
      <c r="L28" s="44"/>
      <c r="M28" s="55">
        <f t="shared" si="4"/>
        <v>0</v>
      </c>
      <c r="N28" s="39"/>
      <c r="O28" s="44"/>
      <c r="P28" s="58">
        <f t="shared" si="5"/>
        <v>0</v>
      </c>
      <c r="Q28" s="43"/>
      <c r="R28" s="44"/>
      <c r="S28" s="59">
        <f t="shared" si="6"/>
        <v>0</v>
      </c>
      <c r="T28" s="61">
        <f t="shared" si="7"/>
        <v>0</v>
      </c>
      <c r="U28" s="61">
        <f t="shared" si="0"/>
        <v>0</v>
      </c>
    </row>
    <row r="29" spans="1:21" s="2" customFormat="1" ht="15.75">
      <c r="A29" s="183">
        <f t="shared" si="8"/>
        <v>24</v>
      </c>
      <c r="B29" s="90"/>
      <c r="C29" s="84"/>
      <c r="D29" s="84" t="str">
        <f t="shared" si="1"/>
        <v>Debe ingresar un Tipo de Concursante</v>
      </c>
      <c r="E29" s="96"/>
      <c r="F29" s="99"/>
      <c r="G29" s="52">
        <f t="shared" si="2"/>
        <v>0</v>
      </c>
      <c r="H29" s="44"/>
      <c r="I29" s="44"/>
      <c r="J29" s="54">
        <f t="shared" si="3"/>
        <v>0</v>
      </c>
      <c r="K29" s="39"/>
      <c r="L29" s="44"/>
      <c r="M29" s="55">
        <f t="shared" si="4"/>
        <v>0</v>
      </c>
      <c r="N29" s="39"/>
      <c r="O29" s="44"/>
      <c r="P29" s="58">
        <f t="shared" si="5"/>
        <v>0</v>
      </c>
      <c r="Q29" s="43"/>
      <c r="R29" s="44"/>
      <c r="S29" s="59">
        <f t="shared" si="6"/>
        <v>0</v>
      </c>
      <c r="T29" s="61">
        <f t="shared" si="7"/>
        <v>0</v>
      </c>
      <c r="U29" s="61">
        <f t="shared" si="0"/>
        <v>0</v>
      </c>
    </row>
    <row r="30" spans="1:21" s="2" customFormat="1" ht="15.75">
      <c r="A30" s="183">
        <f t="shared" si="8"/>
        <v>25</v>
      </c>
      <c r="B30" s="90"/>
      <c r="C30" s="84"/>
      <c r="D30" s="84" t="str">
        <f t="shared" si="1"/>
        <v>Debe ingresar un Tipo de Concursante</v>
      </c>
      <c r="E30" s="96"/>
      <c r="F30" s="99"/>
      <c r="G30" s="52">
        <f t="shared" si="2"/>
        <v>0</v>
      </c>
      <c r="H30" s="44"/>
      <c r="I30" s="44"/>
      <c r="J30" s="54">
        <f t="shared" si="3"/>
        <v>0</v>
      </c>
      <c r="K30" s="39"/>
      <c r="L30" s="44"/>
      <c r="M30" s="55">
        <f t="shared" si="4"/>
        <v>0</v>
      </c>
      <c r="N30" s="39"/>
      <c r="O30" s="44"/>
      <c r="P30" s="58">
        <f t="shared" si="5"/>
        <v>0</v>
      </c>
      <c r="Q30" s="43"/>
      <c r="R30" s="44"/>
      <c r="S30" s="59">
        <f t="shared" si="6"/>
        <v>0</v>
      </c>
      <c r="T30" s="61">
        <f t="shared" si="7"/>
        <v>0</v>
      </c>
      <c r="U30" s="61">
        <f t="shared" si="0"/>
        <v>0</v>
      </c>
    </row>
    <row r="31" spans="1:21" s="2" customFormat="1" ht="15.75">
      <c r="A31" s="183">
        <f t="shared" si="8"/>
        <v>26</v>
      </c>
      <c r="B31" s="90"/>
      <c r="C31" s="84"/>
      <c r="D31" s="84" t="str">
        <f t="shared" si="1"/>
        <v>Debe ingresar un Tipo de Concursante</v>
      </c>
      <c r="E31" s="96"/>
      <c r="F31" s="99"/>
      <c r="G31" s="52">
        <f t="shared" si="2"/>
        <v>0</v>
      </c>
      <c r="H31" s="44"/>
      <c r="I31" s="44"/>
      <c r="J31" s="54">
        <f t="shared" si="3"/>
        <v>0</v>
      </c>
      <c r="K31" s="39"/>
      <c r="L31" s="44"/>
      <c r="M31" s="55">
        <f t="shared" si="4"/>
        <v>0</v>
      </c>
      <c r="N31" s="39"/>
      <c r="O31" s="44"/>
      <c r="P31" s="58">
        <f t="shared" si="5"/>
        <v>0</v>
      </c>
      <c r="Q31" s="43"/>
      <c r="R31" s="44"/>
      <c r="S31" s="59">
        <f t="shared" si="6"/>
        <v>0</v>
      </c>
      <c r="T31" s="61">
        <f t="shared" si="7"/>
        <v>0</v>
      </c>
      <c r="U31" s="61">
        <f t="shared" si="0"/>
        <v>0</v>
      </c>
    </row>
    <row r="32" spans="1:21" s="2" customFormat="1" ht="15.75">
      <c r="A32" s="183">
        <f t="shared" si="8"/>
        <v>27</v>
      </c>
      <c r="B32" s="90"/>
      <c r="C32" s="84"/>
      <c r="D32" s="84" t="str">
        <f t="shared" si="1"/>
        <v>Debe ingresar un Tipo de Concursante</v>
      </c>
      <c r="E32" s="96"/>
      <c r="F32" s="99"/>
      <c r="G32" s="52">
        <f t="shared" si="2"/>
        <v>0</v>
      </c>
      <c r="H32" s="44"/>
      <c r="I32" s="44"/>
      <c r="J32" s="54">
        <f t="shared" si="3"/>
        <v>0</v>
      </c>
      <c r="K32" s="39"/>
      <c r="L32" s="44"/>
      <c r="M32" s="55">
        <f t="shared" si="4"/>
        <v>0</v>
      </c>
      <c r="N32" s="39"/>
      <c r="O32" s="44"/>
      <c r="P32" s="58">
        <f t="shared" si="5"/>
        <v>0</v>
      </c>
      <c r="Q32" s="43"/>
      <c r="R32" s="44"/>
      <c r="S32" s="59">
        <f t="shared" si="6"/>
        <v>0</v>
      </c>
      <c r="T32" s="61">
        <f t="shared" si="7"/>
        <v>0</v>
      </c>
      <c r="U32" s="61">
        <f t="shared" si="0"/>
        <v>0</v>
      </c>
    </row>
    <row r="33" spans="1:21" s="2" customFormat="1" ht="15.75">
      <c r="A33" s="183">
        <f t="shared" si="8"/>
        <v>28</v>
      </c>
      <c r="B33" s="90"/>
      <c r="C33" s="84"/>
      <c r="D33" s="84" t="str">
        <f t="shared" si="1"/>
        <v>Debe ingresar un Tipo de Concursante</v>
      </c>
      <c r="E33" s="96"/>
      <c r="F33" s="99"/>
      <c r="G33" s="52">
        <f t="shared" si="2"/>
        <v>0</v>
      </c>
      <c r="H33" s="44"/>
      <c r="I33" s="44"/>
      <c r="J33" s="54">
        <f t="shared" si="3"/>
        <v>0</v>
      </c>
      <c r="K33" s="39"/>
      <c r="L33" s="44"/>
      <c r="M33" s="55">
        <f t="shared" si="4"/>
        <v>0</v>
      </c>
      <c r="N33" s="39"/>
      <c r="O33" s="44"/>
      <c r="P33" s="58">
        <f t="shared" si="5"/>
        <v>0</v>
      </c>
      <c r="Q33" s="43"/>
      <c r="R33" s="44"/>
      <c r="S33" s="59">
        <f t="shared" si="6"/>
        <v>0</v>
      </c>
      <c r="T33" s="61">
        <f t="shared" si="7"/>
        <v>0</v>
      </c>
      <c r="U33" s="61">
        <f t="shared" si="0"/>
        <v>0</v>
      </c>
    </row>
    <row r="34" spans="1:21" s="2" customFormat="1" ht="15.75">
      <c r="A34" s="183">
        <f t="shared" si="8"/>
        <v>29</v>
      </c>
      <c r="B34" s="90"/>
      <c r="C34" s="84"/>
      <c r="D34" s="84" t="str">
        <f t="shared" si="1"/>
        <v>Debe ingresar un Tipo de Concursante</v>
      </c>
      <c r="E34" s="96"/>
      <c r="F34" s="99"/>
      <c r="G34" s="52">
        <f t="shared" si="2"/>
        <v>0</v>
      </c>
      <c r="H34" s="44"/>
      <c r="I34" s="44"/>
      <c r="J34" s="54">
        <f t="shared" si="3"/>
        <v>0</v>
      </c>
      <c r="K34" s="39"/>
      <c r="L34" s="44"/>
      <c r="M34" s="55">
        <f t="shared" si="4"/>
        <v>0</v>
      </c>
      <c r="N34" s="39"/>
      <c r="O34" s="44"/>
      <c r="P34" s="58">
        <f t="shared" si="5"/>
        <v>0</v>
      </c>
      <c r="Q34" s="43"/>
      <c r="R34" s="44"/>
      <c r="S34" s="59">
        <f t="shared" si="6"/>
        <v>0</v>
      </c>
      <c r="T34" s="61">
        <f t="shared" si="7"/>
        <v>0</v>
      </c>
      <c r="U34" s="61">
        <f t="shared" si="0"/>
        <v>0</v>
      </c>
    </row>
    <row r="35" spans="1:21" s="2" customFormat="1" ht="15.75">
      <c r="A35" s="183">
        <f t="shared" si="8"/>
        <v>30</v>
      </c>
      <c r="B35" s="90"/>
      <c r="C35" s="84"/>
      <c r="D35" s="84" t="str">
        <f t="shared" si="1"/>
        <v>Debe ingresar un Tipo de Concursante</v>
      </c>
      <c r="E35" s="96"/>
      <c r="F35" s="99"/>
      <c r="G35" s="52">
        <f t="shared" si="2"/>
        <v>0</v>
      </c>
      <c r="H35" s="44"/>
      <c r="I35" s="44"/>
      <c r="J35" s="54">
        <f t="shared" si="3"/>
        <v>0</v>
      </c>
      <c r="K35" s="39"/>
      <c r="L35" s="44"/>
      <c r="M35" s="55">
        <f t="shared" si="4"/>
        <v>0</v>
      </c>
      <c r="N35" s="39"/>
      <c r="O35" s="44"/>
      <c r="P35" s="58">
        <f t="shared" si="5"/>
        <v>0</v>
      </c>
      <c r="Q35" s="43"/>
      <c r="R35" s="44"/>
      <c r="S35" s="59">
        <f t="shared" si="6"/>
        <v>0</v>
      </c>
      <c r="T35" s="61">
        <f t="shared" si="7"/>
        <v>0</v>
      </c>
      <c r="U35" s="61">
        <f t="shared" si="0"/>
        <v>0</v>
      </c>
    </row>
    <row r="36" spans="1:21" s="2" customFormat="1" ht="15.75">
      <c r="A36" s="183">
        <f t="shared" si="8"/>
        <v>31</v>
      </c>
      <c r="B36" s="90"/>
      <c r="C36" s="84"/>
      <c r="D36" s="84" t="str">
        <f t="shared" si="1"/>
        <v>Debe ingresar un Tipo de Concursante</v>
      </c>
      <c r="E36" s="96"/>
      <c r="F36" s="99"/>
      <c r="G36" s="52">
        <f t="shared" si="2"/>
        <v>0</v>
      </c>
      <c r="H36" s="44"/>
      <c r="I36" s="44"/>
      <c r="J36" s="54">
        <f t="shared" si="3"/>
        <v>0</v>
      </c>
      <c r="K36" s="39"/>
      <c r="L36" s="44"/>
      <c r="M36" s="55">
        <f t="shared" si="4"/>
        <v>0</v>
      </c>
      <c r="N36" s="39"/>
      <c r="O36" s="44"/>
      <c r="P36" s="58">
        <f t="shared" si="5"/>
        <v>0</v>
      </c>
      <c r="Q36" s="43"/>
      <c r="R36" s="44"/>
      <c r="S36" s="59">
        <f t="shared" si="6"/>
        <v>0</v>
      </c>
      <c r="T36" s="61">
        <f t="shared" si="7"/>
        <v>0</v>
      </c>
      <c r="U36" s="61">
        <f t="shared" si="0"/>
        <v>0</v>
      </c>
    </row>
    <row r="37" spans="1:21" s="2" customFormat="1" ht="15.75">
      <c r="A37" s="183">
        <f t="shared" si="8"/>
        <v>32</v>
      </c>
      <c r="B37" s="90"/>
      <c r="C37" s="84"/>
      <c r="D37" s="84" t="str">
        <f t="shared" si="1"/>
        <v>Debe ingresar un Tipo de Concursante</v>
      </c>
      <c r="E37" s="96"/>
      <c r="F37" s="99"/>
      <c r="G37" s="52">
        <f t="shared" si="2"/>
        <v>0</v>
      </c>
      <c r="H37" s="44"/>
      <c r="I37" s="44"/>
      <c r="J37" s="54">
        <f t="shared" si="3"/>
        <v>0</v>
      </c>
      <c r="K37" s="39"/>
      <c r="L37" s="44"/>
      <c r="M37" s="55">
        <f t="shared" si="4"/>
        <v>0</v>
      </c>
      <c r="N37" s="39"/>
      <c r="O37" s="44"/>
      <c r="P37" s="58">
        <f t="shared" si="5"/>
        <v>0</v>
      </c>
      <c r="Q37" s="43"/>
      <c r="R37" s="44"/>
      <c r="S37" s="59">
        <f t="shared" si="6"/>
        <v>0</v>
      </c>
      <c r="T37" s="61">
        <f t="shared" si="7"/>
        <v>0</v>
      </c>
      <c r="U37" s="61">
        <f t="shared" si="0"/>
        <v>0</v>
      </c>
    </row>
    <row r="38" spans="1:21" s="2" customFormat="1" ht="15.75">
      <c r="A38" s="183">
        <f t="shared" si="8"/>
        <v>33</v>
      </c>
      <c r="B38" s="90"/>
      <c r="C38" s="84"/>
      <c r="D38" s="84" t="str">
        <f t="shared" si="1"/>
        <v>Debe ingresar un Tipo de Concursante</v>
      </c>
      <c r="E38" s="96"/>
      <c r="F38" s="99"/>
      <c r="G38" s="52">
        <f t="shared" si="2"/>
        <v>0</v>
      </c>
      <c r="H38" s="44"/>
      <c r="I38" s="44"/>
      <c r="J38" s="54">
        <f t="shared" si="3"/>
        <v>0</v>
      </c>
      <c r="K38" s="39"/>
      <c r="L38" s="44"/>
      <c r="M38" s="55">
        <f t="shared" si="4"/>
        <v>0</v>
      </c>
      <c r="N38" s="39"/>
      <c r="O38" s="44"/>
      <c r="P38" s="58">
        <f t="shared" si="5"/>
        <v>0</v>
      </c>
      <c r="Q38" s="43"/>
      <c r="R38" s="44"/>
      <c r="S38" s="59">
        <f t="shared" si="6"/>
        <v>0</v>
      </c>
      <c r="T38" s="61">
        <f t="shared" si="7"/>
        <v>0</v>
      </c>
      <c r="U38" s="61">
        <f t="shared" ref="U38:U69" si="9">G38+J38+M38+P38+S38</f>
        <v>0</v>
      </c>
    </row>
    <row r="39" spans="1:21" s="2" customFormat="1" ht="15.75">
      <c r="A39" s="183">
        <f t="shared" si="8"/>
        <v>34</v>
      </c>
      <c r="B39" s="90"/>
      <c r="C39" s="84"/>
      <c r="D39" s="84" t="str">
        <f t="shared" si="1"/>
        <v>Debe ingresar un Tipo de Concursante</v>
      </c>
      <c r="E39" s="96"/>
      <c r="F39" s="99"/>
      <c r="G39" s="52">
        <f t="shared" si="2"/>
        <v>0</v>
      </c>
      <c r="H39" s="44"/>
      <c r="I39" s="44"/>
      <c r="J39" s="54">
        <f t="shared" si="3"/>
        <v>0</v>
      </c>
      <c r="K39" s="39"/>
      <c r="L39" s="44"/>
      <c r="M39" s="55">
        <f t="shared" si="4"/>
        <v>0</v>
      </c>
      <c r="N39" s="39"/>
      <c r="O39" s="44"/>
      <c r="P39" s="58">
        <f t="shared" si="5"/>
        <v>0</v>
      </c>
      <c r="Q39" s="43"/>
      <c r="R39" s="44"/>
      <c r="S39" s="59">
        <f t="shared" si="6"/>
        <v>0</v>
      </c>
      <c r="T39" s="61">
        <f t="shared" si="7"/>
        <v>0</v>
      </c>
      <c r="U39" s="61">
        <f t="shared" si="9"/>
        <v>0</v>
      </c>
    </row>
    <row r="40" spans="1:21" s="2" customFormat="1" ht="15.75">
      <c r="A40" s="183">
        <f t="shared" si="8"/>
        <v>35</v>
      </c>
      <c r="B40" s="90"/>
      <c r="C40" s="84"/>
      <c r="D40" s="84" t="str">
        <f t="shared" si="1"/>
        <v>Debe ingresar un Tipo de Concursante</v>
      </c>
      <c r="E40" s="96"/>
      <c r="F40" s="99"/>
      <c r="G40" s="52">
        <f t="shared" si="2"/>
        <v>0</v>
      </c>
      <c r="H40" s="44"/>
      <c r="I40" s="44"/>
      <c r="J40" s="54">
        <f t="shared" si="3"/>
        <v>0</v>
      </c>
      <c r="K40" s="39"/>
      <c r="L40" s="44"/>
      <c r="M40" s="55">
        <f t="shared" si="4"/>
        <v>0</v>
      </c>
      <c r="N40" s="39"/>
      <c r="O40" s="44"/>
      <c r="P40" s="58">
        <f t="shared" si="5"/>
        <v>0</v>
      </c>
      <c r="Q40" s="43"/>
      <c r="R40" s="44"/>
      <c r="S40" s="59">
        <f t="shared" si="6"/>
        <v>0</v>
      </c>
      <c r="T40" s="61">
        <f t="shared" si="7"/>
        <v>0</v>
      </c>
      <c r="U40" s="61">
        <f t="shared" si="9"/>
        <v>0</v>
      </c>
    </row>
    <row r="41" spans="1:21" s="2" customFormat="1" ht="15.75">
      <c r="A41" s="183">
        <f t="shared" si="8"/>
        <v>36</v>
      </c>
      <c r="B41" s="90"/>
      <c r="C41" s="84"/>
      <c r="D41" s="84" t="str">
        <f t="shared" si="1"/>
        <v>Debe ingresar un Tipo de Concursante</v>
      </c>
      <c r="E41" s="96"/>
      <c r="F41" s="99"/>
      <c r="G41" s="52">
        <f t="shared" si="2"/>
        <v>0</v>
      </c>
      <c r="H41" s="44"/>
      <c r="I41" s="44"/>
      <c r="J41" s="54">
        <f t="shared" si="3"/>
        <v>0</v>
      </c>
      <c r="K41" s="39"/>
      <c r="L41" s="44"/>
      <c r="M41" s="55">
        <f t="shared" si="4"/>
        <v>0</v>
      </c>
      <c r="N41" s="39"/>
      <c r="O41" s="44"/>
      <c r="P41" s="58">
        <f t="shared" si="5"/>
        <v>0</v>
      </c>
      <c r="Q41" s="43"/>
      <c r="R41" s="44"/>
      <c r="S41" s="59">
        <f t="shared" si="6"/>
        <v>0</v>
      </c>
      <c r="T41" s="61">
        <f t="shared" si="7"/>
        <v>0</v>
      </c>
      <c r="U41" s="61">
        <f t="shared" si="9"/>
        <v>0</v>
      </c>
    </row>
    <row r="42" spans="1:21" s="2" customFormat="1" ht="15.75">
      <c r="A42" s="183">
        <f t="shared" si="8"/>
        <v>37</v>
      </c>
      <c r="B42" s="90"/>
      <c r="C42" s="84"/>
      <c r="D42" s="84" t="str">
        <f t="shared" si="1"/>
        <v>Debe ingresar un Tipo de Concursante</v>
      </c>
      <c r="E42" s="96"/>
      <c r="F42" s="99"/>
      <c r="G42" s="52">
        <f t="shared" si="2"/>
        <v>0</v>
      </c>
      <c r="H42" s="44"/>
      <c r="I42" s="44"/>
      <c r="J42" s="54">
        <f t="shared" si="3"/>
        <v>0</v>
      </c>
      <c r="K42" s="39"/>
      <c r="L42" s="44"/>
      <c r="M42" s="55">
        <f t="shared" si="4"/>
        <v>0</v>
      </c>
      <c r="N42" s="39"/>
      <c r="O42" s="44"/>
      <c r="P42" s="58">
        <f t="shared" si="5"/>
        <v>0</v>
      </c>
      <c r="Q42" s="43"/>
      <c r="R42" s="44"/>
      <c r="S42" s="59">
        <f t="shared" si="6"/>
        <v>0</v>
      </c>
      <c r="T42" s="61">
        <f t="shared" si="7"/>
        <v>0</v>
      </c>
      <c r="U42" s="61">
        <f t="shared" si="9"/>
        <v>0</v>
      </c>
    </row>
    <row r="43" spans="1:21" s="2" customFormat="1" ht="15.75">
      <c r="A43" s="183">
        <f t="shared" si="8"/>
        <v>38</v>
      </c>
      <c r="B43" s="90"/>
      <c r="C43" s="84"/>
      <c r="D43" s="84" t="str">
        <f t="shared" si="1"/>
        <v>Debe ingresar un Tipo de Concursante</v>
      </c>
      <c r="E43" s="96"/>
      <c r="F43" s="99"/>
      <c r="G43" s="52">
        <f t="shared" si="2"/>
        <v>0</v>
      </c>
      <c r="H43" s="44"/>
      <c r="I43" s="44"/>
      <c r="J43" s="54">
        <f t="shared" si="3"/>
        <v>0</v>
      </c>
      <c r="K43" s="39"/>
      <c r="L43" s="44"/>
      <c r="M43" s="55">
        <f t="shared" si="4"/>
        <v>0</v>
      </c>
      <c r="N43" s="39"/>
      <c r="O43" s="44"/>
      <c r="P43" s="58">
        <f t="shared" si="5"/>
        <v>0</v>
      </c>
      <c r="Q43" s="43"/>
      <c r="R43" s="44"/>
      <c r="S43" s="59">
        <f t="shared" si="6"/>
        <v>0</v>
      </c>
      <c r="T43" s="61">
        <f t="shared" si="7"/>
        <v>0</v>
      </c>
      <c r="U43" s="61">
        <f t="shared" si="9"/>
        <v>0</v>
      </c>
    </row>
    <row r="44" spans="1:21" s="2" customFormat="1" ht="15.75">
      <c r="A44" s="183">
        <f t="shared" si="8"/>
        <v>39</v>
      </c>
      <c r="B44" s="90"/>
      <c r="C44" s="84"/>
      <c r="D44" s="84" t="str">
        <f t="shared" si="1"/>
        <v>Debe ingresar un Tipo de Concursante</v>
      </c>
      <c r="E44" s="96"/>
      <c r="F44" s="99"/>
      <c r="G44" s="52">
        <f t="shared" si="2"/>
        <v>0</v>
      </c>
      <c r="H44" s="44"/>
      <c r="I44" s="44"/>
      <c r="J44" s="54">
        <f t="shared" si="3"/>
        <v>0</v>
      </c>
      <c r="K44" s="39"/>
      <c r="L44" s="44"/>
      <c r="M44" s="55">
        <f t="shared" si="4"/>
        <v>0</v>
      </c>
      <c r="N44" s="39"/>
      <c r="O44" s="44"/>
      <c r="P44" s="58">
        <f t="shared" si="5"/>
        <v>0</v>
      </c>
      <c r="Q44" s="43"/>
      <c r="R44" s="44"/>
      <c r="S44" s="59">
        <f t="shared" si="6"/>
        <v>0</v>
      </c>
      <c r="T44" s="61">
        <f t="shared" si="7"/>
        <v>0</v>
      </c>
      <c r="U44" s="61">
        <f t="shared" si="9"/>
        <v>0</v>
      </c>
    </row>
    <row r="45" spans="1:21" s="2" customFormat="1" ht="15.75">
      <c r="A45" s="183">
        <f t="shared" si="8"/>
        <v>40</v>
      </c>
      <c r="B45" s="90"/>
      <c r="C45" s="84"/>
      <c r="D45" s="84" t="str">
        <f t="shared" si="1"/>
        <v>Debe ingresar un Tipo de Concursante</v>
      </c>
      <c r="E45" s="96"/>
      <c r="F45" s="99"/>
      <c r="G45" s="52">
        <f t="shared" si="2"/>
        <v>0</v>
      </c>
      <c r="H45" s="44"/>
      <c r="I45" s="44"/>
      <c r="J45" s="54">
        <f t="shared" si="3"/>
        <v>0</v>
      </c>
      <c r="K45" s="39"/>
      <c r="L45" s="44"/>
      <c r="M45" s="55">
        <f t="shared" si="4"/>
        <v>0</v>
      </c>
      <c r="N45" s="39"/>
      <c r="O45" s="44"/>
      <c r="P45" s="58">
        <f t="shared" si="5"/>
        <v>0</v>
      </c>
      <c r="Q45" s="43"/>
      <c r="R45" s="44"/>
      <c r="S45" s="59">
        <f t="shared" si="6"/>
        <v>0</v>
      </c>
      <c r="T45" s="61">
        <f t="shared" si="7"/>
        <v>0</v>
      </c>
      <c r="U45" s="61">
        <f t="shared" si="9"/>
        <v>0</v>
      </c>
    </row>
    <row r="46" spans="1:21" s="2" customFormat="1" ht="15.75">
      <c r="A46" s="183">
        <f t="shared" si="8"/>
        <v>41</v>
      </c>
      <c r="B46" s="90"/>
      <c r="C46" s="84"/>
      <c r="D46" s="84" t="str">
        <f t="shared" si="1"/>
        <v>Debe ingresar un Tipo de Concursante</v>
      </c>
      <c r="E46" s="96"/>
      <c r="F46" s="99"/>
      <c r="G46" s="52">
        <f t="shared" si="2"/>
        <v>0</v>
      </c>
      <c r="H46" s="44"/>
      <c r="I46" s="44"/>
      <c r="J46" s="54">
        <f t="shared" si="3"/>
        <v>0</v>
      </c>
      <c r="K46" s="39"/>
      <c r="L46" s="44"/>
      <c r="M46" s="55">
        <f t="shared" si="4"/>
        <v>0</v>
      </c>
      <c r="N46" s="39"/>
      <c r="O46" s="44"/>
      <c r="P46" s="58">
        <f t="shared" si="5"/>
        <v>0</v>
      </c>
      <c r="Q46" s="43"/>
      <c r="R46" s="44"/>
      <c r="S46" s="59">
        <f t="shared" si="6"/>
        <v>0</v>
      </c>
      <c r="T46" s="61">
        <f t="shared" si="7"/>
        <v>0</v>
      </c>
      <c r="U46" s="61">
        <f t="shared" si="9"/>
        <v>0</v>
      </c>
    </row>
    <row r="47" spans="1:21" s="2" customFormat="1" ht="15.75">
      <c r="A47" s="183">
        <f t="shared" si="8"/>
        <v>42</v>
      </c>
      <c r="B47" s="90"/>
      <c r="C47" s="84"/>
      <c r="D47" s="84" t="str">
        <f t="shared" si="1"/>
        <v>Debe ingresar un Tipo de Concursante</v>
      </c>
      <c r="E47" s="96"/>
      <c r="F47" s="99"/>
      <c r="G47" s="52">
        <f t="shared" si="2"/>
        <v>0</v>
      </c>
      <c r="H47" s="44"/>
      <c r="I47" s="44"/>
      <c r="J47" s="54">
        <f t="shared" si="3"/>
        <v>0</v>
      </c>
      <c r="K47" s="39"/>
      <c r="L47" s="44"/>
      <c r="M47" s="55">
        <f t="shared" si="4"/>
        <v>0</v>
      </c>
      <c r="N47" s="39"/>
      <c r="O47" s="44"/>
      <c r="P47" s="58">
        <f t="shared" si="5"/>
        <v>0</v>
      </c>
      <c r="Q47" s="43"/>
      <c r="R47" s="44"/>
      <c r="S47" s="59">
        <f t="shared" si="6"/>
        <v>0</v>
      </c>
      <c r="T47" s="61">
        <f t="shared" si="7"/>
        <v>0</v>
      </c>
      <c r="U47" s="61">
        <f t="shared" si="9"/>
        <v>0</v>
      </c>
    </row>
    <row r="48" spans="1:21" s="2" customFormat="1" ht="15.75">
      <c r="A48" s="183">
        <f t="shared" si="8"/>
        <v>43</v>
      </c>
      <c r="B48" s="90"/>
      <c r="C48" s="84"/>
      <c r="D48" s="84" t="str">
        <f t="shared" si="1"/>
        <v>Debe ingresar un Tipo de Concursante</v>
      </c>
      <c r="E48" s="96"/>
      <c r="F48" s="99"/>
      <c r="G48" s="52">
        <f t="shared" si="2"/>
        <v>0</v>
      </c>
      <c r="H48" s="44"/>
      <c r="I48" s="44"/>
      <c r="J48" s="54">
        <f t="shared" si="3"/>
        <v>0</v>
      </c>
      <c r="K48" s="39"/>
      <c r="L48" s="44"/>
      <c r="M48" s="55">
        <f t="shared" si="4"/>
        <v>0</v>
      </c>
      <c r="N48" s="39"/>
      <c r="O48" s="44"/>
      <c r="P48" s="58">
        <f t="shared" si="5"/>
        <v>0</v>
      </c>
      <c r="Q48" s="43"/>
      <c r="R48" s="44"/>
      <c r="S48" s="59">
        <f t="shared" si="6"/>
        <v>0</v>
      </c>
      <c r="T48" s="61">
        <f t="shared" si="7"/>
        <v>0</v>
      </c>
      <c r="U48" s="61">
        <f t="shared" si="9"/>
        <v>0</v>
      </c>
    </row>
    <row r="49" spans="1:21" s="2" customFormat="1" ht="15.75">
      <c r="A49" s="183">
        <f t="shared" si="8"/>
        <v>44</v>
      </c>
      <c r="B49" s="90"/>
      <c r="C49" s="84"/>
      <c r="D49" s="84" t="str">
        <f t="shared" si="1"/>
        <v>Debe ingresar un Tipo de Concursante</v>
      </c>
      <c r="E49" s="96"/>
      <c r="F49" s="99"/>
      <c r="G49" s="52">
        <f t="shared" si="2"/>
        <v>0</v>
      </c>
      <c r="H49" s="44"/>
      <c r="I49" s="44"/>
      <c r="J49" s="54">
        <f t="shared" si="3"/>
        <v>0</v>
      </c>
      <c r="K49" s="39"/>
      <c r="L49" s="44"/>
      <c r="M49" s="55">
        <f t="shared" si="4"/>
        <v>0</v>
      </c>
      <c r="N49" s="39"/>
      <c r="O49" s="44"/>
      <c r="P49" s="58">
        <f t="shared" si="5"/>
        <v>0</v>
      </c>
      <c r="Q49" s="43"/>
      <c r="R49" s="44"/>
      <c r="S49" s="59">
        <f t="shared" si="6"/>
        <v>0</v>
      </c>
      <c r="T49" s="61">
        <f t="shared" si="7"/>
        <v>0</v>
      </c>
      <c r="U49" s="61">
        <f t="shared" si="9"/>
        <v>0</v>
      </c>
    </row>
    <row r="50" spans="1:21" s="2" customFormat="1" ht="15.75">
      <c r="A50" s="183">
        <f t="shared" si="8"/>
        <v>45</v>
      </c>
      <c r="B50" s="90"/>
      <c r="C50" s="84"/>
      <c r="D50" s="84" t="str">
        <f t="shared" si="1"/>
        <v>Debe ingresar un Tipo de Concursante</v>
      </c>
      <c r="E50" s="96"/>
      <c r="F50" s="99"/>
      <c r="G50" s="52">
        <f t="shared" si="2"/>
        <v>0</v>
      </c>
      <c r="H50" s="44"/>
      <c r="I50" s="44"/>
      <c r="J50" s="54">
        <f t="shared" si="3"/>
        <v>0</v>
      </c>
      <c r="K50" s="39"/>
      <c r="L50" s="44"/>
      <c r="M50" s="55">
        <f t="shared" si="4"/>
        <v>0</v>
      </c>
      <c r="N50" s="39"/>
      <c r="O50" s="44"/>
      <c r="P50" s="58">
        <f t="shared" si="5"/>
        <v>0</v>
      </c>
      <c r="Q50" s="43"/>
      <c r="R50" s="44"/>
      <c r="S50" s="59">
        <f t="shared" si="6"/>
        <v>0</v>
      </c>
      <c r="T50" s="61">
        <f t="shared" si="7"/>
        <v>0</v>
      </c>
      <c r="U50" s="61">
        <f t="shared" si="9"/>
        <v>0</v>
      </c>
    </row>
    <row r="51" spans="1:21" s="2" customFormat="1" ht="15.75">
      <c r="A51" s="183">
        <f t="shared" si="8"/>
        <v>46</v>
      </c>
      <c r="B51" s="90"/>
      <c r="C51" s="84"/>
      <c r="D51" s="84" t="str">
        <f t="shared" si="1"/>
        <v>Debe ingresar un Tipo de Concursante</v>
      </c>
      <c r="E51" s="96"/>
      <c r="F51" s="99"/>
      <c r="G51" s="52">
        <f t="shared" si="2"/>
        <v>0</v>
      </c>
      <c r="H51" s="44"/>
      <c r="I51" s="44"/>
      <c r="J51" s="54">
        <f t="shared" si="3"/>
        <v>0</v>
      </c>
      <c r="K51" s="39"/>
      <c r="L51" s="44"/>
      <c r="M51" s="55">
        <f t="shared" si="4"/>
        <v>0</v>
      </c>
      <c r="N51" s="39"/>
      <c r="O51" s="44"/>
      <c r="P51" s="58">
        <f t="shared" si="5"/>
        <v>0</v>
      </c>
      <c r="Q51" s="43"/>
      <c r="R51" s="44"/>
      <c r="S51" s="59">
        <f t="shared" si="6"/>
        <v>0</v>
      </c>
      <c r="T51" s="61">
        <f t="shared" si="7"/>
        <v>0</v>
      </c>
      <c r="U51" s="61">
        <f t="shared" si="9"/>
        <v>0</v>
      </c>
    </row>
    <row r="52" spans="1:21" s="2" customFormat="1" ht="15.75">
      <c r="A52" s="183">
        <f t="shared" si="8"/>
        <v>47</v>
      </c>
      <c r="B52" s="90"/>
      <c r="C52" s="84"/>
      <c r="D52" s="84" t="str">
        <f t="shared" si="1"/>
        <v>Debe ingresar un Tipo de Concursante</v>
      </c>
      <c r="E52" s="96"/>
      <c r="F52" s="99"/>
      <c r="G52" s="52">
        <f t="shared" si="2"/>
        <v>0</v>
      </c>
      <c r="H52" s="44"/>
      <c r="I52" s="44"/>
      <c r="J52" s="54">
        <f t="shared" si="3"/>
        <v>0</v>
      </c>
      <c r="K52" s="39"/>
      <c r="L52" s="44"/>
      <c r="M52" s="55">
        <f t="shared" si="4"/>
        <v>0</v>
      </c>
      <c r="N52" s="39"/>
      <c r="O52" s="44"/>
      <c r="P52" s="58">
        <f t="shared" si="5"/>
        <v>0</v>
      </c>
      <c r="Q52" s="43"/>
      <c r="R52" s="44"/>
      <c r="S52" s="59">
        <f t="shared" si="6"/>
        <v>0</v>
      </c>
      <c r="T52" s="61">
        <f t="shared" si="7"/>
        <v>0</v>
      </c>
      <c r="U52" s="61">
        <f t="shared" si="9"/>
        <v>0</v>
      </c>
    </row>
    <row r="53" spans="1:21" s="2" customFormat="1" ht="15.75">
      <c r="A53" s="183">
        <f t="shared" si="8"/>
        <v>48</v>
      </c>
      <c r="B53" s="90"/>
      <c r="C53" s="84"/>
      <c r="D53" s="84" t="str">
        <f t="shared" si="1"/>
        <v>Debe ingresar un Tipo de Concursante</v>
      </c>
      <c r="E53" s="96"/>
      <c r="F53" s="99"/>
      <c r="G53" s="52">
        <f t="shared" si="2"/>
        <v>0</v>
      </c>
      <c r="H53" s="44"/>
      <c r="I53" s="44"/>
      <c r="J53" s="54">
        <f t="shared" si="3"/>
        <v>0</v>
      </c>
      <c r="K53" s="39"/>
      <c r="L53" s="44"/>
      <c r="M53" s="55">
        <f t="shared" si="4"/>
        <v>0</v>
      </c>
      <c r="N53" s="39"/>
      <c r="O53" s="44"/>
      <c r="P53" s="58">
        <f t="shared" si="5"/>
        <v>0</v>
      </c>
      <c r="Q53" s="43"/>
      <c r="R53" s="44"/>
      <c r="S53" s="59">
        <f t="shared" si="6"/>
        <v>0</v>
      </c>
      <c r="T53" s="61">
        <f t="shared" si="7"/>
        <v>0</v>
      </c>
      <c r="U53" s="61">
        <f t="shared" si="9"/>
        <v>0</v>
      </c>
    </row>
    <row r="54" spans="1:21" s="2" customFormat="1" ht="15.75">
      <c r="A54" s="183">
        <f t="shared" si="8"/>
        <v>49</v>
      </c>
      <c r="B54" s="90"/>
      <c r="C54" s="84"/>
      <c r="D54" s="84" t="str">
        <f t="shared" si="1"/>
        <v>Debe ingresar un Tipo de Concursante</v>
      </c>
      <c r="E54" s="96"/>
      <c r="F54" s="99"/>
      <c r="G54" s="52">
        <f t="shared" si="2"/>
        <v>0</v>
      </c>
      <c r="H54" s="44"/>
      <c r="I54" s="44"/>
      <c r="J54" s="54">
        <f t="shared" si="3"/>
        <v>0</v>
      </c>
      <c r="K54" s="39"/>
      <c r="L54" s="44"/>
      <c r="M54" s="55">
        <f t="shared" si="4"/>
        <v>0</v>
      </c>
      <c r="N54" s="39"/>
      <c r="O54" s="44"/>
      <c r="P54" s="58">
        <f t="shared" si="5"/>
        <v>0</v>
      </c>
      <c r="Q54" s="43"/>
      <c r="R54" s="44"/>
      <c r="S54" s="59">
        <f t="shared" si="6"/>
        <v>0</v>
      </c>
      <c r="T54" s="61">
        <f t="shared" si="7"/>
        <v>0</v>
      </c>
      <c r="U54" s="61">
        <f t="shared" si="9"/>
        <v>0</v>
      </c>
    </row>
    <row r="55" spans="1:21" s="2" customFormat="1" ht="15.75">
      <c r="A55" s="183">
        <f t="shared" si="8"/>
        <v>50</v>
      </c>
      <c r="B55" s="90"/>
      <c r="C55" s="84"/>
      <c r="D55" s="84" t="str">
        <f t="shared" si="1"/>
        <v>Debe ingresar un Tipo de Concursante</v>
      </c>
      <c r="E55" s="96"/>
      <c r="F55" s="99"/>
      <c r="G55" s="52">
        <f t="shared" si="2"/>
        <v>0</v>
      </c>
      <c r="H55" s="44"/>
      <c r="I55" s="44"/>
      <c r="J55" s="54">
        <f t="shared" si="3"/>
        <v>0</v>
      </c>
      <c r="K55" s="39"/>
      <c r="L55" s="44"/>
      <c r="M55" s="55">
        <f t="shared" si="4"/>
        <v>0</v>
      </c>
      <c r="N55" s="39"/>
      <c r="O55" s="44"/>
      <c r="P55" s="58">
        <f t="shared" si="5"/>
        <v>0</v>
      </c>
      <c r="Q55" s="43"/>
      <c r="R55" s="44"/>
      <c r="S55" s="59">
        <f t="shared" si="6"/>
        <v>0</v>
      </c>
      <c r="T55" s="61">
        <f t="shared" si="7"/>
        <v>0</v>
      </c>
      <c r="U55" s="61">
        <f t="shared" si="9"/>
        <v>0</v>
      </c>
    </row>
    <row r="56" spans="1:21" s="2" customFormat="1" ht="15.75">
      <c r="A56" s="183">
        <f t="shared" si="8"/>
        <v>51</v>
      </c>
      <c r="B56" s="90"/>
      <c r="C56" s="84"/>
      <c r="D56" s="84" t="str">
        <f t="shared" si="1"/>
        <v>Debe ingresar un Tipo de Concursante</v>
      </c>
      <c r="E56" s="96"/>
      <c r="F56" s="99"/>
      <c r="G56" s="52">
        <f t="shared" si="2"/>
        <v>0</v>
      </c>
      <c r="H56" s="44"/>
      <c r="I56" s="44"/>
      <c r="J56" s="54">
        <f t="shared" si="3"/>
        <v>0</v>
      </c>
      <c r="K56" s="39"/>
      <c r="L56" s="44"/>
      <c r="M56" s="55">
        <f t="shared" si="4"/>
        <v>0</v>
      </c>
      <c r="N56" s="39"/>
      <c r="O56" s="44"/>
      <c r="P56" s="58">
        <f t="shared" si="5"/>
        <v>0</v>
      </c>
      <c r="Q56" s="43"/>
      <c r="R56" s="44"/>
      <c r="S56" s="59">
        <f t="shared" si="6"/>
        <v>0</v>
      </c>
      <c r="T56" s="61">
        <f t="shared" si="7"/>
        <v>0</v>
      </c>
      <c r="U56" s="61">
        <f t="shared" si="9"/>
        <v>0</v>
      </c>
    </row>
    <row r="57" spans="1:21" s="2" customFormat="1" ht="15.75">
      <c r="A57" s="183">
        <f t="shared" si="8"/>
        <v>52</v>
      </c>
      <c r="B57" s="90"/>
      <c r="C57" s="84"/>
      <c r="D57" s="84" t="str">
        <f t="shared" si="1"/>
        <v>Debe ingresar un Tipo de Concursante</v>
      </c>
      <c r="E57" s="96"/>
      <c r="F57" s="99"/>
      <c r="G57" s="52">
        <f t="shared" si="2"/>
        <v>0</v>
      </c>
      <c r="H57" s="44"/>
      <c r="I57" s="44"/>
      <c r="J57" s="54">
        <f t="shared" si="3"/>
        <v>0</v>
      </c>
      <c r="K57" s="39"/>
      <c r="L57" s="44"/>
      <c r="M57" s="55">
        <f t="shared" si="4"/>
        <v>0</v>
      </c>
      <c r="N57" s="39"/>
      <c r="O57" s="44"/>
      <c r="P57" s="58">
        <f t="shared" si="5"/>
        <v>0</v>
      </c>
      <c r="Q57" s="43"/>
      <c r="R57" s="44"/>
      <c r="S57" s="59">
        <f t="shared" si="6"/>
        <v>0</v>
      </c>
      <c r="T57" s="61">
        <f t="shared" si="7"/>
        <v>0</v>
      </c>
      <c r="U57" s="61">
        <f t="shared" si="9"/>
        <v>0</v>
      </c>
    </row>
    <row r="58" spans="1:21" s="2" customFormat="1" ht="15.75">
      <c r="A58" s="183">
        <f t="shared" si="8"/>
        <v>53</v>
      </c>
      <c r="B58" s="90"/>
      <c r="C58" s="84"/>
      <c r="D58" s="84" t="str">
        <f t="shared" si="1"/>
        <v>Debe ingresar un Tipo de Concursante</v>
      </c>
      <c r="E58" s="96"/>
      <c r="F58" s="99"/>
      <c r="G58" s="52">
        <f t="shared" si="2"/>
        <v>0</v>
      </c>
      <c r="H58" s="44"/>
      <c r="I58" s="44"/>
      <c r="J58" s="54">
        <f t="shared" si="3"/>
        <v>0</v>
      </c>
      <c r="K58" s="39"/>
      <c r="L58" s="44"/>
      <c r="M58" s="55">
        <f t="shared" si="4"/>
        <v>0</v>
      </c>
      <c r="N58" s="39"/>
      <c r="O58" s="44"/>
      <c r="P58" s="58">
        <f t="shared" si="5"/>
        <v>0</v>
      </c>
      <c r="Q58" s="43"/>
      <c r="R58" s="44"/>
      <c r="S58" s="59">
        <f t="shared" si="6"/>
        <v>0</v>
      </c>
      <c r="T58" s="61">
        <f t="shared" si="7"/>
        <v>0</v>
      </c>
      <c r="U58" s="61">
        <f t="shared" si="9"/>
        <v>0</v>
      </c>
    </row>
    <row r="59" spans="1:21" s="2" customFormat="1" ht="15.75">
      <c r="A59" s="183">
        <f t="shared" si="8"/>
        <v>54</v>
      </c>
      <c r="B59" s="92"/>
      <c r="C59" s="84"/>
      <c r="D59" s="84" t="str">
        <f t="shared" si="1"/>
        <v>Debe ingresar un Tipo de Concursante</v>
      </c>
      <c r="E59" s="96"/>
      <c r="F59" s="100"/>
      <c r="G59" s="52">
        <f t="shared" si="2"/>
        <v>0</v>
      </c>
      <c r="H59" s="46"/>
      <c r="I59" s="46"/>
      <c r="J59" s="54">
        <f t="shared" si="3"/>
        <v>0</v>
      </c>
      <c r="K59" s="39"/>
      <c r="L59" s="46"/>
      <c r="M59" s="55">
        <f t="shared" si="4"/>
        <v>0</v>
      </c>
      <c r="N59" s="39"/>
      <c r="O59" s="46"/>
      <c r="P59" s="58">
        <f t="shared" si="5"/>
        <v>0</v>
      </c>
      <c r="Q59" s="45"/>
      <c r="R59" s="46"/>
      <c r="S59" s="59">
        <f t="shared" si="6"/>
        <v>0</v>
      </c>
      <c r="T59" s="61">
        <f t="shared" si="7"/>
        <v>0</v>
      </c>
      <c r="U59" s="61">
        <f t="shared" si="9"/>
        <v>0</v>
      </c>
    </row>
    <row r="60" spans="1:21" s="2" customFormat="1" ht="15.75">
      <c r="A60" s="183">
        <f t="shared" si="8"/>
        <v>55</v>
      </c>
      <c r="B60" s="92"/>
      <c r="C60" s="84"/>
      <c r="D60" s="84" t="str">
        <f t="shared" si="1"/>
        <v>Debe ingresar un Tipo de Concursante</v>
      </c>
      <c r="E60" s="96"/>
      <c r="F60" s="100"/>
      <c r="G60" s="52">
        <f t="shared" si="2"/>
        <v>0</v>
      </c>
      <c r="H60" s="46"/>
      <c r="I60" s="46"/>
      <c r="J60" s="54">
        <f t="shared" si="3"/>
        <v>0</v>
      </c>
      <c r="K60" s="39"/>
      <c r="L60" s="46"/>
      <c r="M60" s="55">
        <f t="shared" si="4"/>
        <v>0</v>
      </c>
      <c r="N60" s="39"/>
      <c r="O60" s="46"/>
      <c r="P60" s="58">
        <f t="shared" si="5"/>
        <v>0</v>
      </c>
      <c r="Q60" s="45"/>
      <c r="R60" s="46"/>
      <c r="S60" s="59">
        <f t="shared" si="6"/>
        <v>0</v>
      </c>
      <c r="T60" s="61">
        <f t="shared" si="7"/>
        <v>0</v>
      </c>
      <c r="U60" s="61">
        <f t="shared" si="9"/>
        <v>0</v>
      </c>
    </row>
    <row r="61" spans="1:21" s="2" customFormat="1" ht="15.75">
      <c r="A61" s="183">
        <f t="shared" si="8"/>
        <v>56</v>
      </c>
      <c r="B61" s="92"/>
      <c r="C61" s="84"/>
      <c r="D61" s="84" t="str">
        <f t="shared" si="1"/>
        <v>Debe ingresar un Tipo de Concursante</v>
      </c>
      <c r="E61" s="96"/>
      <c r="F61" s="100"/>
      <c r="G61" s="52">
        <f t="shared" si="2"/>
        <v>0</v>
      </c>
      <c r="H61" s="46"/>
      <c r="I61" s="46"/>
      <c r="J61" s="54">
        <f t="shared" si="3"/>
        <v>0</v>
      </c>
      <c r="K61" s="39"/>
      <c r="L61" s="46"/>
      <c r="M61" s="55">
        <f t="shared" si="4"/>
        <v>0</v>
      </c>
      <c r="N61" s="39"/>
      <c r="O61" s="46"/>
      <c r="P61" s="58">
        <f t="shared" si="5"/>
        <v>0</v>
      </c>
      <c r="Q61" s="45"/>
      <c r="R61" s="46"/>
      <c r="S61" s="59">
        <f t="shared" si="6"/>
        <v>0</v>
      </c>
      <c r="T61" s="61">
        <f t="shared" si="7"/>
        <v>0</v>
      </c>
      <c r="U61" s="61">
        <f t="shared" si="9"/>
        <v>0</v>
      </c>
    </row>
    <row r="62" spans="1:21" s="2" customFormat="1" ht="15.75">
      <c r="A62" s="183">
        <f t="shared" si="8"/>
        <v>57</v>
      </c>
      <c r="B62" s="92"/>
      <c r="C62" s="84"/>
      <c r="D62" s="84" t="str">
        <f t="shared" si="1"/>
        <v>Debe ingresar un Tipo de Concursante</v>
      </c>
      <c r="E62" s="96"/>
      <c r="F62" s="100"/>
      <c r="G62" s="52">
        <f t="shared" si="2"/>
        <v>0</v>
      </c>
      <c r="H62" s="46"/>
      <c r="I62" s="46"/>
      <c r="J62" s="54">
        <f t="shared" si="3"/>
        <v>0</v>
      </c>
      <c r="K62" s="39"/>
      <c r="L62" s="46"/>
      <c r="M62" s="55">
        <f t="shared" si="4"/>
        <v>0</v>
      </c>
      <c r="N62" s="39"/>
      <c r="O62" s="46"/>
      <c r="P62" s="58">
        <f t="shared" si="5"/>
        <v>0</v>
      </c>
      <c r="Q62" s="45"/>
      <c r="R62" s="46"/>
      <c r="S62" s="59">
        <f t="shared" si="6"/>
        <v>0</v>
      </c>
      <c r="T62" s="61">
        <f t="shared" si="7"/>
        <v>0</v>
      </c>
      <c r="U62" s="61">
        <f t="shared" si="9"/>
        <v>0</v>
      </c>
    </row>
    <row r="63" spans="1:21" s="2" customFormat="1" ht="15.75">
      <c r="A63" s="183">
        <f t="shared" si="8"/>
        <v>58</v>
      </c>
      <c r="B63" s="92"/>
      <c r="C63" s="84"/>
      <c r="D63" s="84" t="str">
        <f t="shared" si="1"/>
        <v>Debe ingresar un Tipo de Concursante</v>
      </c>
      <c r="E63" s="96"/>
      <c r="F63" s="100"/>
      <c r="G63" s="52">
        <f t="shared" si="2"/>
        <v>0</v>
      </c>
      <c r="H63" s="46"/>
      <c r="I63" s="46"/>
      <c r="J63" s="54">
        <f t="shared" si="3"/>
        <v>0</v>
      </c>
      <c r="K63" s="39"/>
      <c r="L63" s="46"/>
      <c r="M63" s="55">
        <f t="shared" si="4"/>
        <v>0</v>
      </c>
      <c r="N63" s="39"/>
      <c r="O63" s="46"/>
      <c r="P63" s="58">
        <f t="shared" si="5"/>
        <v>0</v>
      </c>
      <c r="Q63" s="45"/>
      <c r="R63" s="46"/>
      <c r="S63" s="59">
        <f t="shared" si="6"/>
        <v>0</v>
      </c>
      <c r="T63" s="61">
        <f t="shared" si="7"/>
        <v>0</v>
      </c>
      <c r="U63" s="61">
        <f t="shared" si="9"/>
        <v>0</v>
      </c>
    </row>
    <row r="64" spans="1:21" s="2" customFormat="1" ht="15.75">
      <c r="A64" s="183">
        <f t="shared" si="8"/>
        <v>59</v>
      </c>
      <c r="B64" s="92"/>
      <c r="C64" s="84"/>
      <c r="D64" s="84" t="str">
        <f t="shared" si="1"/>
        <v>Debe ingresar un Tipo de Concursante</v>
      </c>
      <c r="E64" s="96"/>
      <c r="F64" s="100"/>
      <c r="G64" s="52">
        <f t="shared" si="2"/>
        <v>0</v>
      </c>
      <c r="H64" s="46"/>
      <c r="I64" s="46"/>
      <c r="J64" s="54">
        <f t="shared" si="3"/>
        <v>0</v>
      </c>
      <c r="K64" s="39"/>
      <c r="L64" s="46"/>
      <c r="M64" s="55">
        <f t="shared" si="4"/>
        <v>0</v>
      </c>
      <c r="N64" s="39"/>
      <c r="O64" s="46"/>
      <c r="P64" s="58">
        <f t="shared" si="5"/>
        <v>0</v>
      </c>
      <c r="Q64" s="45"/>
      <c r="R64" s="46"/>
      <c r="S64" s="59">
        <f t="shared" si="6"/>
        <v>0</v>
      </c>
      <c r="T64" s="61">
        <f t="shared" si="7"/>
        <v>0</v>
      </c>
      <c r="U64" s="61">
        <f t="shared" si="9"/>
        <v>0</v>
      </c>
    </row>
    <row r="65" spans="1:21" s="2" customFormat="1" ht="15.75">
      <c r="A65" s="183">
        <f t="shared" si="8"/>
        <v>60</v>
      </c>
      <c r="B65" s="92"/>
      <c r="C65" s="84"/>
      <c r="D65" s="84" t="str">
        <f t="shared" si="1"/>
        <v>Debe ingresar un Tipo de Concursante</v>
      </c>
      <c r="E65" s="96"/>
      <c r="F65" s="100"/>
      <c r="G65" s="52">
        <f t="shared" si="2"/>
        <v>0</v>
      </c>
      <c r="H65" s="46"/>
      <c r="I65" s="46"/>
      <c r="J65" s="54">
        <f t="shared" si="3"/>
        <v>0</v>
      </c>
      <c r="K65" s="39"/>
      <c r="L65" s="46"/>
      <c r="M65" s="55">
        <f t="shared" si="4"/>
        <v>0</v>
      </c>
      <c r="N65" s="39"/>
      <c r="O65" s="46"/>
      <c r="P65" s="58">
        <f t="shared" si="5"/>
        <v>0</v>
      </c>
      <c r="Q65" s="45"/>
      <c r="R65" s="46"/>
      <c r="S65" s="59">
        <f t="shared" si="6"/>
        <v>0</v>
      </c>
      <c r="T65" s="61">
        <f t="shared" si="7"/>
        <v>0</v>
      </c>
      <c r="U65" s="61">
        <f t="shared" si="9"/>
        <v>0</v>
      </c>
    </row>
    <row r="66" spans="1:21" s="2" customFormat="1" ht="15.75">
      <c r="A66" s="183">
        <f t="shared" si="8"/>
        <v>61</v>
      </c>
      <c r="B66" s="92"/>
      <c r="C66" s="84"/>
      <c r="D66" s="84" t="str">
        <f t="shared" si="1"/>
        <v>Debe ingresar un Tipo de Concursante</v>
      </c>
      <c r="E66" s="96"/>
      <c r="F66" s="100"/>
      <c r="G66" s="52">
        <f t="shared" si="2"/>
        <v>0</v>
      </c>
      <c r="H66" s="46"/>
      <c r="I66" s="46"/>
      <c r="J66" s="54">
        <f t="shared" si="3"/>
        <v>0</v>
      </c>
      <c r="K66" s="39"/>
      <c r="L66" s="46"/>
      <c r="M66" s="55">
        <f t="shared" si="4"/>
        <v>0</v>
      </c>
      <c r="N66" s="39"/>
      <c r="O66" s="46"/>
      <c r="P66" s="58">
        <f t="shared" si="5"/>
        <v>0</v>
      </c>
      <c r="Q66" s="45"/>
      <c r="R66" s="46"/>
      <c r="S66" s="59">
        <f t="shared" si="6"/>
        <v>0</v>
      </c>
      <c r="T66" s="61">
        <f t="shared" si="7"/>
        <v>0</v>
      </c>
      <c r="U66" s="61">
        <f t="shared" si="9"/>
        <v>0</v>
      </c>
    </row>
    <row r="67" spans="1:21" s="2" customFormat="1" ht="15.75">
      <c r="A67" s="183">
        <f t="shared" si="8"/>
        <v>62</v>
      </c>
      <c r="B67" s="92"/>
      <c r="C67" s="84"/>
      <c r="D67" s="84" t="str">
        <f t="shared" si="1"/>
        <v>Debe ingresar un Tipo de Concursante</v>
      </c>
      <c r="E67" s="96"/>
      <c r="F67" s="100"/>
      <c r="G67" s="52">
        <f t="shared" si="2"/>
        <v>0</v>
      </c>
      <c r="H67" s="46"/>
      <c r="I67" s="46"/>
      <c r="J67" s="54">
        <f t="shared" si="3"/>
        <v>0</v>
      </c>
      <c r="K67" s="39"/>
      <c r="L67" s="46"/>
      <c r="M67" s="55">
        <f t="shared" si="4"/>
        <v>0</v>
      </c>
      <c r="N67" s="39"/>
      <c r="O67" s="46"/>
      <c r="P67" s="58">
        <f t="shared" si="5"/>
        <v>0</v>
      </c>
      <c r="Q67" s="45"/>
      <c r="R67" s="46"/>
      <c r="S67" s="59">
        <f t="shared" si="6"/>
        <v>0</v>
      </c>
      <c r="T67" s="61">
        <f t="shared" si="7"/>
        <v>0</v>
      </c>
      <c r="U67" s="61">
        <f t="shared" si="9"/>
        <v>0</v>
      </c>
    </row>
    <row r="68" spans="1:21" s="2" customFormat="1" ht="15.75">
      <c r="A68" s="183">
        <f t="shared" si="8"/>
        <v>63</v>
      </c>
      <c r="B68" s="92"/>
      <c r="C68" s="84"/>
      <c r="D68" s="84" t="str">
        <f t="shared" si="1"/>
        <v>Debe ingresar un Tipo de Concursante</v>
      </c>
      <c r="E68" s="96"/>
      <c r="F68" s="100"/>
      <c r="G68" s="52">
        <f t="shared" si="2"/>
        <v>0</v>
      </c>
      <c r="H68" s="46"/>
      <c r="I68" s="46"/>
      <c r="J68" s="54">
        <f t="shared" si="3"/>
        <v>0</v>
      </c>
      <c r="K68" s="39"/>
      <c r="L68" s="46"/>
      <c r="M68" s="55">
        <f t="shared" si="4"/>
        <v>0</v>
      </c>
      <c r="N68" s="39"/>
      <c r="O68" s="46"/>
      <c r="P68" s="58">
        <f t="shared" si="5"/>
        <v>0</v>
      </c>
      <c r="Q68" s="45"/>
      <c r="R68" s="46"/>
      <c r="S68" s="59">
        <f t="shared" si="6"/>
        <v>0</v>
      </c>
      <c r="T68" s="61">
        <f t="shared" si="7"/>
        <v>0</v>
      </c>
      <c r="U68" s="61">
        <f t="shared" si="9"/>
        <v>0</v>
      </c>
    </row>
    <row r="69" spans="1:21" s="2" customFormat="1" ht="15.75">
      <c r="A69" s="183">
        <f t="shared" si="8"/>
        <v>64</v>
      </c>
      <c r="B69" s="92"/>
      <c r="C69" s="84"/>
      <c r="D69" s="84" t="str">
        <f t="shared" si="1"/>
        <v>Debe ingresar un Tipo de Concursante</v>
      </c>
      <c r="E69" s="96"/>
      <c r="F69" s="100"/>
      <c r="G69" s="52">
        <f t="shared" si="2"/>
        <v>0</v>
      </c>
      <c r="H69" s="46"/>
      <c r="I69" s="46"/>
      <c r="J69" s="54">
        <f t="shared" si="3"/>
        <v>0</v>
      </c>
      <c r="K69" s="39"/>
      <c r="L69" s="46"/>
      <c r="M69" s="55">
        <f t="shared" si="4"/>
        <v>0</v>
      </c>
      <c r="N69" s="39"/>
      <c r="O69" s="46"/>
      <c r="P69" s="58">
        <f t="shared" si="5"/>
        <v>0</v>
      </c>
      <c r="Q69" s="45"/>
      <c r="R69" s="46"/>
      <c r="S69" s="59">
        <f t="shared" si="6"/>
        <v>0</v>
      </c>
      <c r="T69" s="61">
        <f t="shared" si="7"/>
        <v>0</v>
      </c>
      <c r="U69" s="61">
        <f t="shared" si="9"/>
        <v>0</v>
      </c>
    </row>
    <row r="70" spans="1:21" s="2" customFormat="1" ht="15.75">
      <c r="A70" s="183">
        <f t="shared" si="8"/>
        <v>65</v>
      </c>
      <c r="B70" s="92"/>
      <c r="C70" s="84"/>
      <c r="D70" s="84" t="str">
        <f t="shared" si="1"/>
        <v>Debe ingresar un Tipo de Concursante</v>
      </c>
      <c r="E70" s="96"/>
      <c r="F70" s="100"/>
      <c r="G70" s="52">
        <f t="shared" si="2"/>
        <v>0</v>
      </c>
      <c r="H70" s="46"/>
      <c r="I70" s="46"/>
      <c r="J70" s="54">
        <f t="shared" si="3"/>
        <v>0</v>
      </c>
      <c r="K70" s="39"/>
      <c r="L70" s="46"/>
      <c r="M70" s="55">
        <f t="shared" si="4"/>
        <v>0</v>
      </c>
      <c r="N70" s="39"/>
      <c r="O70" s="46"/>
      <c r="P70" s="58">
        <f t="shared" si="5"/>
        <v>0</v>
      </c>
      <c r="Q70" s="45"/>
      <c r="R70" s="46"/>
      <c r="S70" s="59">
        <f t="shared" si="6"/>
        <v>0</v>
      </c>
      <c r="T70" s="61">
        <f t="shared" si="7"/>
        <v>0</v>
      </c>
      <c r="U70" s="61">
        <f t="shared" ref="U70:U100" si="10">G70+J70+M70+P70+S70</f>
        <v>0</v>
      </c>
    </row>
    <row r="71" spans="1:21" s="2" customFormat="1" ht="15.75">
      <c r="A71" s="183">
        <f t="shared" si="8"/>
        <v>66</v>
      </c>
      <c r="B71" s="92"/>
      <c r="C71" s="84"/>
      <c r="D71" s="84" t="str">
        <f t="shared" ref="D71:D100" si="11">IF(C71= "Persona natural", "Categoria 1",IF(C71= "Promoción a la Donación con fines de Trasplante", "Categoria 2",IF(C71= "Instituciones Generadoras", "Categoria 3", IF(C71= "SubRedes", "Categoria 4", "Debe ingresar un Tipo de Concursante")) ))</f>
        <v>Debe ingresar un Tipo de Concursante</v>
      </c>
      <c r="E71" s="96"/>
      <c r="F71" s="100"/>
      <c r="G71" s="52">
        <f t="shared" ref="G71:G100" si="12">F71*10</f>
        <v>0</v>
      </c>
      <c r="H71" s="46"/>
      <c r="I71" s="46"/>
      <c r="J71" s="54">
        <f t="shared" ref="J71:J100" si="13">I71*10</f>
        <v>0</v>
      </c>
      <c r="K71" s="39"/>
      <c r="L71" s="46"/>
      <c r="M71" s="55">
        <f t="shared" ref="M71:M100" si="14">L71*20</f>
        <v>0</v>
      </c>
      <c r="N71" s="39"/>
      <c r="O71" s="46"/>
      <c r="P71" s="58">
        <f t="shared" ref="P71:P100" si="15">O71*20</f>
        <v>0</v>
      </c>
      <c r="Q71" s="45"/>
      <c r="R71" s="46"/>
      <c r="S71" s="59">
        <f t="shared" ref="S71:S100" si="16">R71*10</f>
        <v>0</v>
      </c>
      <c r="T71" s="61">
        <f t="shared" ref="T71:T100" si="17">E71+H71+K71+N71+Q71</f>
        <v>0</v>
      </c>
      <c r="U71" s="61">
        <f t="shared" si="10"/>
        <v>0</v>
      </c>
    </row>
    <row r="72" spans="1:21" s="2" customFormat="1" ht="15.75">
      <c r="A72" s="183">
        <f t="shared" ref="A72:A100" si="18">A71+1</f>
        <v>67</v>
      </c>
      <c r="B72" s="92"/>
      <c r="C72" s="84"/>
      <c r="D72" s="84" t="str">
        <f t="shared" si="11"/>
        <v>Debe ingresar un Tipo de Concursante</v>
      </c>
      <c r="E72" s="96"/>
      <c r="F72" s="100"/>
      <c r="G72" s="52">
        <f t="shared" si="12"/>
        <v>0</v>
      </c>
      <c r="H72" s="46"/>
      <c r="I72" s="46"/>
      <c r="J72" s="54">
        <f t="shared" si="13"/>
        <v>0</v>
      </c>
      <c r="K72" s="39"/>
      <c r="L72" s="46"/>
      <c r="M72" s="55">
        <f t="shared" si="14"/>
        <v>0</v>
      </c>
      <c r="N72" s="39"/>
      <c r="O72" s="46"/>
      <c r="P72" s="58">
        <f t="shared" si="15"/>
        <v>0</v>
      </c>
      <c r="Q72" s="45"/>
      <c r="R72" s="46"/>
      <c r="S72" s="59">
        <f t="shared" si="16"/>
        <v>0</v>
      </c>
      <c r="T72" s="61">
        <f t="shared" si="17"/>
        <v>0</v>
      </c>
      <c r="U72" s="61">
        <f t="shared" si="10"/>
        <v>0</v>
      </c>
    </row>
    <row r="73" spans="1:21" s="2" customFormat="1" ht="15.75">
      <c r="A73" s="183">
        <f t="shared" si="18"/>
        <v>68</v>
      </c>
      <c r="B73" s="92"/>
      <c r="C73" s="84"/>
      <c r="D73" s="84" t="str">
        <f t="shared" si="11"/>
        <v>Debe ingresar un Tipo de Concursante</v>
      </c>
      <c r="E73" s="96"/>
      <c r="F73" s="100"/>
      <c r="G73" s="52">
        <f t="shared" si="12"/>
        <v>0</v>
      </c>
      <c r="H73" s="46"/>
      <c r="I73" s="46"/>
      <c r="J73" s="54">
        <f t="shared" si="13"/>
        <v>0</v>
      </c>
      <c r="K73" s="39"/>
      <c r="L73" s="46"/>
      <c r="M73" s="55">
        <f t="shared" si="14"/>
        <v>0</v>
      </c>
      <c r="N73" s="39"/>
      <c r="O73" s="46"/>
      <c r="P73" s="58">
        <f t="shared" si="15"/>
        <v>0</v>
      </c>
      <c r="Q73" s="45"/>
      <c r="R73" s="46"/>
      <c r="S73" s="59">
        <f t="shared" si="16"/>
        <v>0</v>
      </c>
      <c r="T73" s="61">
        <f t="shared" si="17"/>
        <v>0</v>
      </c>
      <c r="U73" s="61">
        <f t="shared" si="10"/>
        <v>0</v>
      </c>
    </row>
    <row r="74" spans="1:21" s="2" customFormat="1" ht="15.75">
      <c r="A74" s="183">
        <f t="shared" si="18"/>
        <v>69</v>
      </c>
      <c r="B74" s="92"/>
      <c r="C74" s="84"/>
      <c r="D74" s="84" t="str">
        <f t="shared" si="11"/>
        <v>Debe ingresar un Tipo de Concursante</v>
      </c>
      <c r="E74" s="96"/>
      <c r="F74" s="100"/>
      <c r="G74" s="52">
        <f t="shared" si="12"/>
        <v>0</v>
      </c>
      <c r="H74" s="46"/>
      <c r="I74" s="46"/>
      <c r="J74" s="54">
        <f t="shared" si="13"/>
        <v>0</v>
      </c>
      <c r="K74" s="39"/>
      <c r="L74" s="46"/>
      <c r="M74" s="55">
        <f t="shared" si="14"/>
        <v>0</v>
      </c>
      <c r="N74" s="39"/>
      <c r="O74" s="46"/>
      <c r="P74" s="58">
        <f t="shared" si="15"/>
        <v>0</v>
      </c>
      <c r="Q74" s="45"/>
      <c r="R74" s="46"/>
      <c r="S74" s="59">
        <f t="shared" si="16"/>
        <v>0</v>
      </c>
      <c r="T74" s="61">
        <f t="shared" si="17"/>
        <v>0</v>
      </c>
      <c r="U74" s="61">
        <f t="shared" si="10"/>
        <v>0</v>
      </c>
    </row>
    <row r="75" spans="1:21" s="2" customFormat="1" ht="15.75">
      <c r="A75" s="183">
        <f t="shared" si="18"/>
        <v>70</v>
      </c>
      <c r="B75" s="92"/>
      <c r="C75" s="84"/>
      <c r="D75" s="84" t="str">
        <f t="shared" si="11"/>
        <v>Debe ingresar un Tipo de Concursante</v>
      </c>
      <c r="E75" s="96"/>
      <c r="F75" s="100"/>
      <c r="G75" s="52">
        <f t="shared" si="12"/>
        <v>0</v>
      </c>
      <c r="H75" s="46"/>
      <c r="I75" s="46"/>
      <c r="J75" s="54">
        <f t="shared" si="13"/>
        <v>0</v>
      </c>
      <c r="K75" s="39"/>
      <c r="L75" s="46"/>
      <c r="M75" s="55">
        <f t="shared" si="14"/>
        <v>0</v>
      </c>
      <c r="N75" s="39"/>
      <c r="O75" s="46"/>
      <c r="P75" s="58">
        <f t="shared" si="15"/>
        <v>0</v>
      </c>
      <c r="Q75" s="45"/>
      <c r="R75" s="46"/>
      <c r="S75" s="59">
        <f t="shared" si="16"/>
        <v>0</v>
      </c>
      <c r="T75" s="61">
        <f t="shared" si="17"/>
        <v>0</v>
      </c>
      <c r="U75" s="61">
        <f t="shared" si="10"/>
        <v>0</v>
      </c>
    </row>
    <row r="76" spans="1:21" s="2" customFormat="1" ht="15.75">
      <c r="A76" s="183">
        <f t="shared" si="18"/>
        <v>71</v>
      </c>
      <c r="B76" s="92"/>
      <c r="C76" s="84"/>
      <c r="D76" s="84" t="str">
        <f t="shared" si="11"/>
        <v>Debe ingresar un Tipo de Concursante</v>
      </c>
      <c r="E76" s="96"/>
      <c r="F76" s="100"/>
      <c r="G76" s="52">
        <f t="shared" si="12"/>
        <v>0</v>
      </c>
      <c r="H76" s="46"/>
      <c r="I76" s="46"/>
      <c r="J76" s="54">
        <f t="shared" si="13"/>
        <v>0</v>
      </c>
      <c r="K76" s="39"/>
      <c r="L76" s="46"/>
      <c r="M76" s="55">
        <f t="shared" si="14"/>
        <v>0</v>
      </c>
      <c r="N76" s="39"/>
      <c r="O76" s="46"/>
      <c r="P76" s="58">
        <f t="shared" si="15"/>
        <v>0</v>
      </c>
      <c r="Q76" s="45"/>
      <c r="R76" s="46"/>
      <c r="S76" s="59">
        <f t="shared" si="16"/>
        <v>0</v>
      </c>
      <c r="T76" s="61">
        <f t="shared" si="17"/>
        <v>0</v>
      </c>
      <c r="U76" s="61">
        <f t="shared" si="10"/>
        <v>0</v>
      </c>
    </row>
    <row r="77" spans="1:21" s="2" customFormat="1" ht="15.75">
      <c r="A77" s="183">
        <f t="shared" si="18"/>
        <v>72</v>
      </c>
      <c r="B77" s="92"/>
      <c r="C77" s="84"/>
      <c r="D77" s="84" t="str">
        <f t="shared" si="11"/>
        <v>Debe ingresar un Tipo de Concursante</v>
      </c>
      <c r="E77" s="96"/>
      <c r="F77" s="100"/>
      <c r="G77" s="52">
        <f t="shared" si="12"/>
        <v>0</v>
      </c>
      <c r="H77" s="46"/>
      <c r="I77" s="46"/>
      <c r="J77" s="54">
        <f t="shared" si="13"/>
        <v>0</v>
      </c>
      <c r="K77" s="39"/>
      <c r="L77" s="46"/>
      <c r="M77" s="55">
        <f t="shared" si="14"/>
        <v>0</v>
      </c>
      <c r="N77" s="39"/>
      <c r="O77" s="46"/>
      <c r="P77" s="58">
        <f t="shared" si="15"/>
        <v>0</v>
      </c>
      <c r="Q77" s="45"/>
      <c r="R77" s="46"/>
      <c r="S77" s="59">
        <f t="shared" si="16"/>
        <v>0</v>
      </c>
      <c r="T77" s="61">
        <f t="shared" si="17"/>
        <v>0</v>
      </c>
      <c r="U77" s="61">
        <f t="shared" si="10"/>
        <v>0</v>
      </c>
    </row>
    <row r="78" spans="1:21" s="2" customFormat="1" ht="15.75">
      <c r="A78" s="183">
        <f t="shared" si="18"/>
        <v>73</v>
      </c>
      <c r="B78" s="92"/>
      <c r="C78" s="84"/>
      <c r="D78" s="84" t="str">
        <f t="shared" si="11"/>
        <v>Debe ingresar un Tipo de Concursante</v>
      </c>
      <c r="E78" s="96"/>
      <c r="F78" s="100"/>
      <c r="G78" s="52">
        <f t="shared" si="12"/>
        <v>0</v>
      </c>
      <c r="H78" s="46"/>
      <c r="I78" s="46"/>
      <c r="J78" s="54">
        <f t="shared" si="13"/>
        <v>0</v>
      </c>
      <c r="K78" s="39"/>
      <c r="L78" s="46"/>
      <c r="M78" s="55">
        <f t="shared" si="14"/>
        <v>0</v>
      </c>
      <c r="N78" s="39"/>
      <c r="O78" s="46"/>
      <c r="P78" s="58">
        <f t="shared" si="15"/>
        <v>0</v>
      </c>
      <c r="Q78" s="45"/>
      <c r="R78" s="46"/>
      <c r="S78" s="59">
        <f t="shared" si="16"/>
        <v>0</v>
      </c>
      <c r="T78" s="61">
        <f t="shared" si="17"/>
        <v>0</v>
      </c>
      <c r="U78" s="61">
        <f t="shared" si="10"/>
        <v>0</v>
      </c>
    </row>
    <row r="79" spans="1:21" s="2" customFormat="1" ht="15.75">
      <c r="A79" s="183">
        <f t="shared" si="18"/>
        <v>74</v>
      </c>
      <c r="B79" s="92"/>
      <c r="C79" s="84"/>
      <c r="D79" s="84" t="str">
        <f t="shared" si="11"/>
        <v>Debe ingresar un Tipo de Concursante</v>
      </c>
      <c r="E79" s="96"/>
      <c r="F79" s="100"/>
      <c r="G79" s="52">
        <f t="shared" si="12"/>
        <v>0</v>
      </c>
      <c r="H79" s="46"/>
      <c r="I79" s="46"/>
      <c r="J79" s="54">
        <f t="shared" si="13"/>
        <v>0</v>
      </c>
      <c r="K79" s="39"/>
      <c r="L79" s="46"/>
      <c r="M79" s="55">
        <f t="shared" si="14"/>
        <v>0</v>
      </c>
      <c r="N79" s="39"/>
      <c r="O79" s="46"/>
      <c r="P79" s="58">
        <f t="shared" si="15"/>
        <v>0</v>
      </c>
      <c r="Q79" s="45"/>
      <c r="R79" s="46"/>
      <c r="S79" s="59">
        <f t="shared" si="16"/>
        <v>0</v>
      </c>
      <c r="T79" s="61">
        <f t="shared" si="17"/>
        <v>0</v>
      </c>
      <c r="U79" s="61">
        <f t="shared" si="10"/>
        <v>0</v>
      </c>
    </row>
    <row r="80" spans="1:21" s="2" customFormat="1" ht="15.75">
      <c r="A80" s="183">
        <f t="shared" si="18"/>
        <v>75</v>
      </c>
      <c r="B80" s="92"/>
      <c r="C80" s="84"/>
      <c r="D80" s="84" t="str">
        <f t="shared" si="11"/>
        <v>Debe ingresar un Tipo de Concursante</v>
      </c>
      <c r="E80" s="96"/>
      <c r="F80" s="100"/>
      <c r="G80" s="52">
        <f t="shared" si="12"/>
        <v>0</v>
      </c>
      <c r="H80" s="46"/>
      <c r="I80" s="46"/>
      <c r="J80" s="54">
        <f t="shared" si="13"/>
        <v>0</v>
      </c>
      <c r="K80" s="39"/>
      <c r="L80" s="46"/>
      <c r="M80" s="55">
        <f t="shared" si="14"/>
        <v>0</v>
      </c>
      <c r="N80" s="39"/>
      <c r="O80" s="46"/>
      <c r="P80" s="58">
        <f t="shared" si="15"/>
        <v>0</v>
      </c>
      <c r="Q80" s="45"/>
      <c r="R80" s="46"/>
      <c r="S80" s="59">
        <f t="shared" si="16"/>
        <v>0</v>
      </c>
      <c r="T80" s="61">
        <f t="shared" si="17"/>
        <v>0</v>
      </c>
      <c r="U80" s="61">
        <f t="shared" si="10"/>
        <v>0</v>
      </c>
    </row>
    <row r="81" spans="1:21" s="2" customFormat="1" ht="15.75">
      <c r="A81" s="183">
        <f t="shared" si="18"/>
        <v>76</v>
      </c>
      <c r="B81" s="92"/>
      <c r="C81" s="84"/>
      <c r="D81" s="84" t="str">
        <f t="shared" si="11"/>
        <v>Debe ingresar un Tipo de Concursante</v>
      </c>
      <c r="E81" s="96"/>
      <c r="F81" s="100"/>
      <c r="G81" s="52">
        <f t="shared" si="12"/>
        <v>0</v>
      </c>
      <c r="H81" s="46"/>
      <c r="I81" s="46"/>
      <c r="J81" s="54">
        <f t="shared" si="13"/>
        <v>0</v>
      </c>
      <c r="K81" s="39"/>
      <c r="L81" s="46"/>
      <c r="M81" s="55">
        <f t="shared" si="14"/>
        <v>0</v>
      </c>
      <c r="N81" s="39"/>
      <c r="O81" s="46"/>
      <c r="P81" s="58">
        <f t="shared" si="15"/>
        <v>0</v>
      </c>
      <c r="Q81" s="45"/>
      <c r="R81" s="46"/>
      <c r="S81" s="59">
        <f t="shared" si="16"/>
        <v>0</v>
      </c>
      <c r="T81" s="61">
        <f t="shared" si="17"/>
        <v>0</v>
      </c>
      <c r="U81" s="61">
        <f t="shared" si="10"/>
        <v>0</v>
      </c>
    </row>
    <row r="82" spans="1:21" s="2" customFormat="1" ht="15.75">
      <c r="A82" s="183">
        <f t="shared" si="18"/>
        <v>77</v>
      </c>
      <c r="B82" s="92"/>
      <c r="C82" s="84"/>
      <c r="D82" s="84" t="str">
        <f t="shared" si="11"/>
        <v>Debe ingresar un Tipo de Concursante</v>
      </c>
      <c r="E82" s="96"/>
      <c r="F82" s="100"/>
      <c r="G82" s="52">
        <f t="shared" si="12"/>
        <v>0</v>
      </c>
      <c r="H82" s="46"/>
      <c r="I82" s="46"/>
      <c r="J82" s="54">
        <f t="shared" si="13"/>
        <v>0</v>
      </c>
      <c r="K82" s="39"/>
      <c r="L82" s="46"/>
      <c r="M82" s="55">
        <f t="shared" si="14"/>
        <v>0</v>
      </c>
      <c r="N82" s="39"/>
      <c r="O82" s="46"/>
      <c r="P82" s="58">
        <f t="shared" si="15"/>
        <v>0</v>
      </c>
      <c r="Q82" s="45"/>
      <c r="R82" s="46"/>
      <c r="S82" s="59">
        <f t="shared" si="16"/>
        <v>0</v>
      </c>
      <c r="T82" s="61">
        <f t="shared" si="17"/>
        <v>0</v>
      </c>
      <c r="U82" s="61">
        <f t="shared" si="10"/>
        <v>0</v>
      </c>
    </row>
    <row r="83" spans="1:21" s="2" customFormat="1" ht="15.75">
      <c r="A83" s="183">
        <f t="shared" si="18"/>
        <v>78</v>
      </c>
      <c r="B83" s="92"/>
      <c r="C83" s="84"/>
      <c r="D83" s="84" t="str">
        <f t="shared" si="11"/>
        <v>Debe ingresar un Tipo de Concursante</v>
      </c>
      <c r="E83" s="96"/>
      <c r="F83" s="100"/>
      <c r="G83" s="52">
        <f t="shared" si="12"/>
        <v>0</v>
      </c>
      <c r="H83" s="46"/>
      <c r="I83" s="46"/>
      <c r="J83" s="54">
        <f t="shared" si="13"/>
        <v>0</v>
      </c>
      <c r="K83" s="39"/>
      <c r="L83" s="46"/>
      <c r="M83" s="55">
        <f t="shared" si="14"/>
        <v>0</v>
      </c>
      <c r="N83" s="39"/>
      <c r="O83" s="46"/>
      <c r="P83" s="58">
        <f t="shared" si="15"/>
        <v>0</v>
      </c>
      <c r="Q83" s="45"/>
      <c r="R83" s="46"/>
      <c r="S83" s="59">
        <f t="shared" si="16"/>
        <v>0</v>
      </c>
      <c r="T83" s="61">
        <f t="shared" si="17"/>
        <v>0</v>
      </c>
      <c r="U83" s="61">
        <f t="shared" si="10"/>
        <v>0</v>
      </c>
    </row>
    <row r="84" spans="1:21" s="2" customFormat="1" ht="15.75">
      <c r="A84" s="183">
        <f t="shared" si="18"/>
        <v>79</v>
      </c>
      <c r="B84" s="92"/>
      <c r="C84" s="84"/>
      <c r="D84" s="84" t="str">
        <f t="shared" si="11"/>
        <v>Debe ingresar un Tipo de Concursante</v>
      </c>
      <c r="E84" s="96"/>
      <c r="F84" s="100"/>
      <c r="G84" s="52">
        <f t="shared" si="12"/>
        <v>0</v>
      </c>
      <c r="H84" s="46"/>
      <c r="I84" s="46"/>
      <c r="J84" s="54">
        <f t="shared" si="13"/>
        <v>0</v>
      </c>
      <c r="K84" s="39"/>
      <c r="L84" s="46"/>
      <c r="M84" s="55">
        <f t="shared" si="14"/>
        <v>0</v>
      </c>
      <c r="N84" s="39"/>
      <c r="O84" s="46"/>
      <c r="P84" s="58">
        <f t="shared" si="15"/>
        <v>0</v>
      </c>
      <c r="Q84" s="45"/>
      <c r="R84" s="46"/>
      <c r="S84" s="59">
        <f t="shared" si="16"/>
        <v>0</v>
      </c>
      <c r="T84" s="61">
        <f t="shared" si="17"/>
        <v>0</v>
      </c>
      <c r="U84" s="61">
        <f t="shared" si="10"/>
        <v>0</v>
      </c>
    </row>
    <row r="85" spans="1:21" s="2" customFormat="1" ht="15.75">
      <c r="A85" s="183">
        <f t="shared" si="18"/>
        <v>80</v>
      </c>
      <c r="B85" s="92"/>
      <c r="C85" s="84"/>
      <c r="D85" s="84" t="str">
        <f t="shared" si="11"/>
        <v>Debe ingresar un Tipo de Concursante</v>
      </c>
      <c r="E85" s="96"/>
      <c r="F85" s="100"/>
      <c r="G85" s="52">
        <f t="shared" si="12"/>
        <v>0</v>
      </c>
      <c r="H85" s="46"/>
      <c r="I85" s="46"/>
      <c r="J85" s="54">
        <f t="shared" si="13"/>
        <v>0</v>
      </c>
      <c r="K85" s="39"/>
      <c r="L85" s="46"/>
      <c r="M85" s="55">
        <f t="shared" si="14"/>
        <v>0</v>
      </c>
      <c r="N85" s="39"/>
      <c r="O85" s="46"/>
      <c r="P85" s="58">
        <f t="shared" si="15"/>
        <v>0</v>
      </c>
      <c r="Q85" s="45"/>
      <c r="R85" s="46"/>
      <c r="S85" s="59">
        <f t="shared" si="16"/>
        <v>0</v>
      </c>
      <c r="T85" s="61">
        <f t="shared" si="17"/>
        <v>0</v>
      </c>
      <c r="U85" s="61">
        <f t="shared" si="10"/>
        <v>0</v>
      </c>
    </row>
    <row r="86" spans="1:21" s="2" customFormat="1" ht="15.75">
      <c r="A86" s="183">
        <f t="shared" si="18"/>
        <v>81</v>
      </c>
      <c r="B86" s="92"/>
      <c r="C86" s="84"/>
      <c r="D86" s="84" t="str">
        <f t="shared" si="11"/>
        <v>Debe ingresar un Tipo de Concursante</v>
      </c>
      <c r="E86" s="96"/>
      <c r="F86" s="100"/>
      <c r="G86" s="52">
        <f t="shared" si="12"/>
        <v>0</v>
      </c>
      <c r="H86" s="46"/>
      <c r="I86" s="46"/>
      <c r="J86" s="54">
        <f t="shared" si="13"/>
        <v>0</v>
      </c>
      <c r="K86" s="39"/>
      <c r="L86" s="46"/>
      <c r="M86" s="55">
        <f t="shared" si="14"/>
        <v>0</v>
      </c>
      <c r="N86" s="39"/>
      <c r="O86" s="46"/>
      <c r="P86" s="58">
        <f t="shared" si="15"/>
        <v>0</v>
      </c>
      <c r="Q86" s="45"/>
      <c r="R86" s="46"/>
      <c r="S86" s="59">
        <f t="shared" si="16"/>
        <v>0</v>
      </c>
      <c r="T86" s="61">
        <f t="shared" si="17"/>
        <v>0</v>
      </c>
      <c r="U86" s="61">
        <f t="shared" si="10"/>
        <v>0</v>
      </c>
    </row>
    <row r="87" spans="1:21" s="2" customFormat="1" ht="15.75">
      <c r="A87" s="183">
        <f t="shared" si="18"/>
        <v>82</v>
      </c>
      <c r="B87" s="92"/>
      <c r="C87" s="84"/>
      <c r="D87" s="84" t="str">
        <f t="shared" si="11"/>
        <v>Debe ingresar un Tipo de Concursante</v>
      </c>
      <c r="E87" s="96"/>
      <c r="F87" s="100"/>
      <c r="G87" s="52">
        <f t="shared" si="12"/>
        <v>0</v>
      </c>
      <c r="H87" s="46"/>
      <c r="I87" s="46"/>
      <c r="J87" s="54">
        <f t="shared" si="13"/>
        <v>0</v>
      </c>
      <c r="K87" s="39"/>
      <c r="L87" s="46"/>
      <c r="M87" s="55">
        <f t="shared" si="14"/>
        <v>0</v>
      </c>
      <c r="N87" s="39"/>
      <c r="O87" s="46"/>
      <c r="P87" s="58">
        <f t="shared" si="15"/>
        <v>0</v>
      </c>
      <c r="Q87" s="45"/>
      <c r="R87" s="46"/>
      <c r="S87" s="59">
        <f t="shared" si="16"/>
        <v>0</v>
      </c>
      <c r="T87" s="61">
        <f t="shared" si="17"/>
        <v>0</v>
      </c>
      <c r="U87" s="61">
        <f t="shared" si="10"/>
        <v>0</v>
      </c>
    </row>
    <row r="88" spans="1:21" s="2" customFormat="1" ht="15.75">
      <c r="A88" s="183">
        <f t="shared" si="18"/>
        <v>83</v>
      </c>
      <c r="B88" s="92"/>
      <c r="C88" s="84"/>
      <c r="D88" s="84" t="str">
        <f t="shared" si="11"/>
        <v>Debe ingresar un Tipo de Concursante</v>
      </c>
      <c r="E88" s="96"/>
      <c r="F88" s="100"/>
      <c r="G88" s="52">
        <f t="shared" si="12"/>
        <v>0</v>
      </c>
      <c r="H88" s="46"/>
      <c r="I88" s="46"/>
      <c r="J88" s="54">
        <f t="shared" si="13"/>
        <v>0</v>
      </c>
      <c r="K88" s="39"/>
      <c r="L88" s="46"/>
      <c r="M88" s="55">
        <f t="shared" si="14"/>
        <v>0</v>
      </c>
      <c r="N88" s="39"/>
      <c r="O88" s="46"/>
      <c r="P88" s="58">
        <f t="shared" si="15"/>
        <v>0</v>
      </c>
      <c r="Q88" s="45"/>
      <c r="R88" s="46"/>
      <c r="S88" s="59">
        <f t="shared" si="16"/>
        <v>0</v>
      </c>
      <c r="T88" s="61">
        <f t="shared" si="17"/>
        <v>0</v>
      </c>
      <c r="U88" s="61">
        <f t="shared" si="10"/>
        <v>0</v>
      </c>
    </row>
    <row r="89" spans="1:21" s="2" customFormat="1" ht="15.75">
      <c r="A89" s="183">
        <f t="shared" si="18"/>
        <v>84</v>
      </c>
      <c r="B89" s="92"/>
      <c r="C89" s="84"/>
      <c r="D89" s="84" t="str">
        <f t="shared" si="11"/>
        <v>Debe ingresar un Tipo de Concursante</v>
      </c>
      <c r="E89" s="96"/>
      <c r="F89" s="100"/>
      <c r="G89" s="52">
        <f t="shared" si="12"/>
        <v>0</v>
      </c>
      <c r="H89" s="46"/>
      <c r="I89" s="46"/>
      <c r="J89" s="54">
        <f t="shared" si="13"/>
        <v>0</v>
      </c>
      <c r="K89" s="39"/>
      <c r="L89" s="46"/>
      <c r="M89" s="55">
        <f t="shared" si="14"/>
        <v>0</v>
      </c>
      <c r="N89" s="39"/>
      <c r="O89" s="46"/>
      <c r="P89" s="58">
        <f t="shared" si="15"/>
        <v>0</v>
      </c>
      <c r="Q89" s="45"/>
      <c r="R89" s="46"/>
      <c r="S89" s="59">
        <f t="shared" si="16"/>
        <v>0</v>
      </c>
      <c r="T89" s="61">
        <f t="shared" si="17"/>
        <v>0</v>
      </c>
      <c r="U89" s="61">
        <f t="shared" si="10"/>
        <v>0</v>
      </c>
    </row>
    <row r="90" spans="1:21" s="2" customFormat="1" ht="15.75">
      <c r="A90" s="183">
        <f t="shared" si="18"/>
        <v>85</v>
      </c>
      <c r="B90" s="92"/>
      <c r="C90" s="84"/>
      <c r="D90" s="84" t="str">
        <f t="shared" si="11"/>
        <v>Debe ingresar un Tipo de Concursante</v>
      </c>
      <c r="E90" s="96"/>
      <c r="F90" s="100"/>
      <c r="G90" s="52">
        <f t="shared" si="12"/>
        <v>0</v>
      </c>
      <c r="H90" s="46"/>
      <c r="I90" s="46"/>
      <c r="J90" s="54">
        <f t="shared" si="13"/>
        <v>0</v>
      </c>
      <c r="K90" s="39"/>
      <c r="L90" s="46"/>
      <c r="M90" s="55">
        <f t="shared" si="14"/>
        <v>0</v>
      </c>
      <c r="N90" s="39"/>
      <c r="O90" s="46"/>
      <c r="P90" s="58">
        <f t="shared" si="15"/>
        <v>0</v>
      </c>
      <c r="Q90" s="45"/>
      <c r="R90" s="46"/>
      <c r="S90" s="59">
        <f t="shared" si="16"/>
        <v>0</v>
      </c>
      <c r="T90" s="61">
        <f t="shared" si="17"/>
        <v>0</v>
      </c>
      <c r="U90" s="61">
        <f t="shared" si="10"/>
        <v>0</v>
      </c>
    </row>
    <row r="91" spans="1:21" s="2" customFormat="1" ht="15.75">
      <c r="A91" s="183">
        <f t="shared" si="18"/>
        <v>86</v>
      </c>
      <c r="B91" s="92"/>
      <c r="C91" s="84"/>
      <c r="D91" s="84" t="str">
        <f t="shared" si="11"/>
        <v>Debe ingresar un Tipo de Concursante</v>
      </c>
      <c r="E91" s="96"/>
      <c r="F91" s="100"/>
      <c r="G91" s="52">
        <f t="shared" si="12"/>
        <v>0</v>
      </c>
      <c r="H91" s="46"/>
      <c r="I91" s="46"/>
      <c r="J91" s="54">
        <f t="shared" si="13"/>
        <v>0</v>
      </c>
      <c r="K91" s="39"/>
      <c r="L91" s="46"/>
      <c r="M91" s="55">
        <f t="shared" si="14"/>
        <v>0</v>
      </c>
      <c r="N91" s="39"/>
      <c r="O91" s="46"/>
      <c r="P91" s="58">
        <f t="shared" si="15"/>
        <v>0</v>
      </c>
      <c r="Q91" s="45"/>
      <c r="R91" s="46"/>
      <c r="S91" s="59">
        <f t="shared" si="16"/>
        <v>0</v>
      </c>
      <c r="T91" s="61">
        <f t="shared" si="17"/>
        <v>0</v>
      </c>
      <c r="U91" s="61">
        <f t="shared" si="10"/>
        <v>0</v>
      </c>
    </row>
    <row r="92" spans="1:21" s="2" customFormat="1" ht="15.75">
      <c r="A92" s="183">
        <f t="shared" si="18"/>
        <v>87</v>
      </c>
      <c r="B92" s="92"/>
      <c r="C92" s="84"/>
      <c r="D92" s="84" t="str">
        <f t="shared" si="11"/>
        <v>Debe ingresar un Tipo de Concursante</v>
      </c>
      <c r="E92" s="96"/>
      <c r="F92" s="100"/>
      <c r="G92" s="52">
        <f t="shared" si="12"/>
        <v>0</v>
      </c>
      <c r="H92" s="46"/>
      <c r="I92" s="46"/>
      <c r="J92" s="54">
        <f t="shared" si="13"/>
        <v>0</v>
      </c>
      <c r="K92" s="39"/>
      <c r="L92" s="46"/>
      <c r="M92" s="55">
        <f t="shared" si="14"/>
        <v>0</v>
      </c>
      <c r="N92" s="39"/>
      <c r="O92" s="46"/>
      <c r="P92" s="58">
        <f t="shared" si="15"/>
        <v>0</v>
      </c>
      <c r="Q92" s="45"/>
      <c r="R92" s="46"/>
      <c r="S92" s="59">
        <f t="shared" si="16"/>
        <v>0</v>
      </c>
      <c r="T92" s="61">
        <f t="shared" si="17"/>
        <v>0</v>
      </c>
      <c r="U92" s="61">
        <f t="shared" si="10"/>
        <v>0</v>
      </c>
    </row>
    <row r="93" spans="1:21" s="2" customFormat="1" ht="15.75">
      <c r="A93" s="183">
        <f t="shared" si="18"/>
        <v>88</v>
      </c>
      <c r="B93" s="92"/>
      <c r="C93" s="84"/>
      <c r="D93" s="84" t="str">
        <f t="shared" si="11"/>
        <v>Debe ingresar un Tipo de Concursante</v>
      </c>
      <c r="E93" s="96"/>
      <c r="F93" s="100"/>
      <c r="G93" s="52">
        <f t="shared" si="12"/>
        <v>0</v>
      </c>
      <c r="H93" s="46"/>
      <c r="I93" s="46"/>
      <c r="J93" s="54">
        <f t="shared" si="13"/>
        <v>0</v>
      </c>
      <c r="K93" s="39"/>
      <c r="L93" s="46"/>
      <c r="M93" s="55">
        <f t="shared" si="14"/>
        <v>0</v>
      </c>
      <c r="N93" s="39"/>
      <c r="O93" s="46"/>
      <c r="P93" s="58">
        <f t="shared" si="15"/>
        <v>0</v>
      </c>
      <c r="Q93" s="45"/>
      <c r="R93" s="46"/>
      <c r="S93" s="59">
        <f t="shared" si="16"/>
        <v>0</v>
      </c>
      <c r="T93" s="61">
        <f t="shared" si="17"/>
        <v>0</v>
      </c>
      <c r="U93" s="61">
        <f t="shared" si="10"/>
        <v>0</v>
      </c>
    </row>
    <row r="94" spans="1:21" s="2" customFormat="1" ht="15.75">
      <c r="A94" s="183">
        <f t="shared" si="18"/>
        <v>89</v>
      </c>
      <c r="B94" s="92"/>
      <c r="C94" s="84"/>
      <c r="D94" s="84" t="str">
        <f t="shared" si="11"/>
        <v>Debe ingresar un Tipo de Concursante</v>
      </c>
      <c r="E94" s="96"/>
      <c r="F94" s="100"/>
      <c r="G94" s="52">
        <f t="shared" si="12"/>
        <v>0</v>
      </c>
      <c r="H94" s="46"/>
      <c r="I94" s="46"/>
      <c r="J94" s="54">
        <f t="shared" si="13"/>
        <v>0</v>
      </c>
      <c r="K94" s="39"/>
      <c r="L94" s="46"/>
      <c r="M94" s="55">
        <f t="shared" si="14"/>
        <v>0</v>
      </c>
      <c r="N94" s="39"/>
      <c r="O94" s="46"/>
      <c r="P94" s="58">
        <f t="shared" si="15"/>
        <v>0</v>
      </c>
      <c r="Q94" s="45"/>
      <c r="R94" s="46"/>
      <c r="S94" s="59">
        <f t="shared" si="16"/>
        <v>0</v>
      </c>
      <c r="T94" s="61">
        <f t="shared" si="17"/>
        <v>0</v>
      </c>
      <c r="U94" s="61">
        <f t="shared" si="10"/>
        <v>0</v>
      </c>
    </row>
    <row r="95" spans="1:21" s="2" customFormat="1" ht="15.75">
      <c r="A95" s="183">
        <f t="shared" si="18"/>
        <v>90</v>
      </c>
      <c r="B95" s="92"/>
      <c r="C95" s="84"/>
      <c r="D95" s="84" t="str">
        <f t="shared" si="11"/>
        <v>Debe ingresar un Tipo de Concursante</v>
      </c>
      <c r="E95" s="96"/>
      <c r="F95" s="100"/>
      <c r="G95" s="52">
        <f t="shared" si="12"/>
        <v>0</v>
      </c>
      <c r="H95" s="46"/>
      <c r="I95" s="46"/>
      <c r="J95" s="54">
        <f t="shared" si="13"/>
        <v>0</v>
      </c>
      <c r="K95" s="39"/>
      <c r="L95" s="46"/>
      <c r="M95" s="55">
        <f t="shared" si="14"/>
        <v>0</v>
      </c>
      <c r="N95" s="39"/>
      <c r="O95" s="46"/>
      <c r="P95" s="58">
        <f t="shared" si="15"/>
        <v>0</v>
      </c>
      <c r="Q95" s="45"/>
      <c r="R95" s="46"/>
      <c r="S95" s="59">
        <f t="shared" si="16"/>
        <v>0</v>
      </c>
      <c r="T95" s="61">
        <f t="shared" si="17"/>
        <v>0</v>
      </c>
      <c r="U95" s="61">
        <f t="shared" si="10"/>
        <v>0</v>
      </c>
    </row>
    <row r="96" spans="1:21" s="2" customFormat="1" ht="15.75">
      <c r="A96" s="183">
        <f t="shared" si="18"/>
        <v>91</v>
      </c>
      <c r="B96" s="92"/>
      <c r="C96" s="84"/>
      <c r="D96" s="84" t="str">
        <f t="shared" si="11"/>
        <v>Debe ingresar un Tipo de Concursante</v>
      </c>
      <c r="E96" s="96"/>
      <c r="F96" s="100"/>
      <c r="G96" s="52">
        <f t="shared" si="12"/>
        <v>0</v>
      </c>
      <c r="H96" s="46"/>
      <c r="I96" s="46"/>
      <c r="J96" s="54">
        <f t="shared" si="13"/>
        <v>0</v>
      </c>
      <c r="K96" s="39"/>
      <c r="L96" s="46"/>
      <c r="M96" s="55">
        <f t="shared" si="14"/>
        <v>0</v>
      </c>
      <c r="N96" s="39"/>
      <c r="O96" s="46"/>
      <c r="P96" s="58">
        <f t="shared" si="15"/>
        <v>0</v>
      </c>
      <c r="Q96" s="45"/>
      <c r="R96" s="46"/>
      <c r="S96" s="59">
        <f t="shared" si="16"/>
        <v>0</v>
      </c>
      <c r="T96" s="61">
        <f t="shared" si="17"/>
        <v>0</v>
      </c>
      <c r="U96" s="61">
        <f t="shared" si="10"/>
        <v>0</v>
      </c>
    </row>
    <row r="97" spans="1:21" s="2" customFormat="1" ht="15.75">
      <c r="A97" s="183">
        <f t="shared" si="18"/>
        <v>92</v>
      </c>
      <c r="B97" s="92"/>
      <c r="C97" s="84"/>
      <c r="D97" s="84" t="str">
        <f t="shared" si="11"/>
        <v>Debe ingresar un Tipo de Concursante</v>
      </c>
      <c r="E97" s="96"/>
      <c r="F97" s="100"/>
      <c r="G97" s="52">
        <f t="shared" si="12"/>
        <v>0</v>
      </c>
      <c r="H97" s="46"/>
      <c r="I97" s="46"/>
      <c r="J97" s="54">
        <f t="shared" si="13"/>
        <v>0</v>
      </c>
      <c r="K97" s="39"/>
      <c r="L97" s="46"/>
      <c r="M97" s="55">
        <f t="shared" si="14"/>
        <v>0</v>
      </c>
      <c r="N97" s="39"/>
      <c r="O97" s="46"/>
      <c r="P97" s="58">
        <f t="shared" si="15"/>
        <v>0</v>
      </c>
      <c r="Q97" s="45"/>
      <c r="R97" s="46"/>
      <c r="S97" s="59">
        <f t="shared" si="16"/>
        <v>0</v>
      </c>
      <c r="T97" s="61">
        <f t="shared" si="17"/>
        <v>0</v>
      </c>
      <c r="U97" s="61">
        <f t="shared" si="10"/>
        <v>0</v>
      </c>
    </row>
    <row r="98" spans="1:21" s="2" customFormat="1" ht="15.75">
      <c r="A98" s="183">
        <f t="shared" si="18"/>
        <v>93</v>
      </c>
      <c r="B98" s="92"/>
      <c r="C98" s="84"/>
      <c r="D98" s="84" t="str">
        <f t="shared" si="11"/>
        <v>Debe ingresar un Tipo de Concursante</v>
      </c>
      <c r="E98" s="96"/>
      <c r="F98" s="100"/>
      <c r="G98" s="52">
        <f t="shared" si="12"/>
        <v>0</v>
      </c>
      <c r="H98" s="46"/>
      <c r="I98" s="46"/>
      <c r="J98" s="54">
        <f t="shared" si="13"/>
        <v>0</v>
      </c>
      <c r="K98" s="39"/>
      <c r="L98" s="46"/>
      <c r="M98" s="55">
        <f t="shared" si="14"/>
        <v>0</v>
      </c>
      <c r="N98" s="39"/>
      <c r="O98" s="46"/>
      <c r="P98" s="58">
        <f t="shared" si="15"/>
        <v>0</v>
      </c>
      <c r="Q98" s="45"/>
      <c r="R98" s="46"/>
      <c r="S98" s="59">
        <f t="shared" si="16"/>
        <v>0</v>
      </c>
      <c r="T98" s="61">
        <f t="shared" si="17"/>
        <v>0</v>
      </c>
      <c r="U98" s="61">
        <f t="shared" si="10"/>
        <v>0</v>
      </c>
    </row>
    <row r="99" spans="1:21" s="2" customFormat="1" ht="15.75">
      <c r="A99" s="183">
        <f t="shared" si="18"/>
        <v>94</v>
      </c>
      <c r="B99" s="92"/>
      <c r="C99" s="84"/>
      <c r="D99" s="84" t="str">
        <f t="shared" si="11"/>
        <v>Debe ingresar un Tipo de Concursante</v>
      </c>
      <c r="E99" s="96"/>
      <c r="F99" s="100"/>
      <c r="G99" s="52">
        <f t="shared" si="12"/>
        <v>0</v>
      </c>
      <c r="H99" s="46"/>
      <c r="I99" s="46"/>
      <c r="J99" s="54">
        <f t="shared" si="13"/>
        <v>0</v>
      </c>
      <c r="K99" s="39"/>
      <c r="L99" s="46"/>
      <c r="M99" s="55">
        <f t="shared" si="14"/>
        <v>0</v>
      </c>
      <c r="N99" s="39"/>
      <c r="O99" s="46"/>
      <c r="P99" s="58">
        <f t="shared" si="15"/>
        <v>0</v>
      </c>
      <c r="Q99" s="45"/>
      <c r="R99" s="46"/>
      <c r="S99" s="59">
        <f t="shared" si="16"/>
        <v>0</v>
      </c>
      <c r="T99" s="61">
        <f t="shared" si="17"/>
        <v>0</v>
      </c>
      <c r="U99" s="61">
        <f t="shared" si="10"/>
        <v>0</v>
      </c>
    </row>
    <row r="100" spans="1:21" s="2" customFormat="1" ht="16.5" thickBot="1">
      <c r="A100" s="183">
        <f t="shared" si="18"/>
        <v>95</v>
      </c>
      <c r="B100" s="93"/>
      <c r="C100" s="87"/>
      <c r="D100" s="87" t="str">
        <f t="shared" si="11"/>
        <v>Debe ingresar un Tipo de Concursante</v>
      </c>
      <c r="E100" s="97"/>
      <c r="F100" s="101"/>
      <c r="G100" s="52">
        <f t="shared" si="12"/>
        <v>0</v>
      </c>
      <c r="H100" s="46"/>
      <c r="I100" s="46"/>
      <c r="J100" s="54">
        <f t="shared" si="13"/>
        <v>0</v>
      </c>
      <c r="K100" s="107"/>
      <c r="L100" s="46"/>
      <c r="M100" s="55">
        <f t="shared" si="14"/>
        <v>0</v>
      </c>
      <c r="N100" s="107"/>
      <c r="O100" s="46"/>
      <c r="P100" s="58">
        <f t="shared" si="15"/>
        <v>0</v>
      </c>
      <c r="Q100" s="45"/>
      <c r="R100" s="46"/>
      <c r="S100" s="59">
        <f t="shared" si="16"/>
        <v>0</v>
      </c>
      <c r="T100" s="61">
        <f t="shared" si="17"/>
        <v>0</v>
      </c>
      <c r="U100" s="62">
        <f t="shared" si="10"/>
        <v>0</v>
      </c>
    </row>
    <row r="101" spans="1:21" s="7" customFormat="1" ht="18.75" thickBot="1">
      <c r="A101" s="240" t="s">
        <v>55</v>
      </c>
      <c r="B101" s="241"/>
      <c r="C101" s="242"/>
      <c r="D101" s="241"/>
      <c r="E101" s="184">
        <f>SUM(E6:E100)</f>
        <v>12</v>
      </c>
      <c r="F101" s="185">
        <f t="shared" ref="F101:U101" si="19">SUM(F6:F100)</f>
        <v>1</v>
      </c>
      <c r="G101" s="53">
        <f t="shared" si="19"/>
        <v>10</v>
      </c>
      <c r="H101" s="187">
        <f t="shared" si="19"/>
        <v>20</v>
      </c>
      <c r="I101" s="185">
        <f t="shared" si="19"/>
        <v>1</v>
      </c>
      <c r="J101" s="53">
        <f t="shared" si="19"/>
        <v>10</v>
      </c>
      <c r="K101" s="187">
        <f t="shared" si="19"/>
        <v>10</v>
      </c>
      <c r="L101" s="185">
        <f t="shared" si="19"/>
        <v>2</v>
      </c>
      <c r="M101" s="56">
        <f t="shared" si="19"/>
        <v>40</v>
      </c>
      <c r="N101" s="184">
        <f t="shared" si="19"/>
        <v>10</v>
      </c>
      <c r="O101" s="185">
        <f t="shared" si="19"/>
        <v>1</v>
      </c>
      <c r="P101" s="53">
        <f t="shared" si="19"/>
        <v>20</v>
      </c>
      <c r="Q101" s="187">
        <f t="shared" si="19"/>
        <v>35</v>
      </c>
      <c r="R101" s="185">
        <f t="shared" si="19"/>
        <v>2</v>
      </c>
      <c r="S101" s="56">
        <f t="shared" si="19"/>
        <v>20</v>
      </c>
      <c r="T101" s="188">
        <f t="shared" si="19"/>
        <v>87</v>
      </c>
      <c r="U101" s="188">
        <f t="shared" si="19"/>
        <v>100</v>
      </c>
    </row>
    <row r="102" spans="1:21" s="2" customFormat="1"/>
    <row r="103" spans="1:21" s="2" customFormat="1"/>
    <row r="329" spans="3:4">
      <c r="C329" s="6" t="s">
        <v>25</v>
      </c>
    </row>
    <row r="330" spans="3:4">
      <c r="C330" s="4" t="s">
        <v>23</v>
      </c>
      <c r="D330" s="4" t="s">
        <v>24</v>
      </c>
    </row>
    <row r="331" spans="3:4">
      <c r="C331" s="5">
        <v>0</v>
      </c>
      <c r="D331" s="3" t="str">
        <f>IF(AND(C331&lt;50),"0",IF(AND(C331&gt;49,C331&lt;101),"20"))</f>
        <v>0</v>
      </c>
    </row>
    <row r="332" spans="3:4">
      <c r="C332" s="3">
        <v>50</v>
      </c>
      <c r="D332" s="3" t="str">
        <f>IF(AND(C332&lt;50),"0",IF(AND(C332&gt;49,C332&lt;101),"20"))</f>
        <v>20</v>
      </c>
    </row>
    <row r="333" spans="3:4">
      <c r="C333" s="3">
        <v>100</v>
      </c>
      <c r="D333" s="3" t="str">
        <f>IF(AND(C333&lt;50),"0",IF(AND(C333&gt;49,C333&lt;151),"40"))</f>
        <v>40</v>
      </c>
    </row>
    <row r="334" spans="3:4">
      <c r="C334" s="3">
        <v>150</v>
      </c>
      <c r="D334" s="3" t="str">
        <f>IF(AND(C334&lt;150),"0",IF(AND(C334&gt;49,C334&lt;201),"60"))</f>
        <v>60</v>
      </c>
    </row>
    <row r="335" spans="3:4">
      <c r="C335" s="3">
        <v>200</v>
      </c>
      <c r="D335" s="3" t="str">
        <f>IF(AND(C335&lt;200),"0",IF(AND(C335&gt;49,C335&lt;251),"80"))</f>
        <v>80</v>
      </c>
    </row>
    <row r="336" spans="3:4">
      <c r="C336" s="3">
        <v>250</v>
      </c>
      <c r="D336" s="3" t="str">
        <f>IF(AND(C336&lt;250),"0",IF(AND(C336&gt;49,C336&lt;301),"100"))</f>
        <v>100</v>
      </c>
    </row>
    <row r="337" spans="3:4">
      <c r="C337" s="3">
        <v>300</v>
      </c>
      <c r="D337" s="3" t="str">
        <f>IF(AND(C337&lt;300),"0",IF(AND(C337&gt;49,C337&lt;351),"120"))</f>
        <v>120</v>
      </c>
    </row>
    <row r="338" spans="3:4">
      <c r="C338" s="3">
        <v>350</v>
      </c>
      <c r="D338" s="3" t="str">
        <f>IF(AND(C338&lt;350),"0",IF(AND(C338&gt;49,C338&lt;401),"140"))</f>
        <v>140</v>
      </c>
    </row>
    <row r="339" spans="3:4">
      <c r="C339" s="3">
        <v>400</v>
      </c>
      <c r="D339" s="3" t="str">
        <f>IF(AND(C339&lt;400),"0",IF(AND(C339&gt;49,C339&lt;451),"160"))</f>
        <v>160</v>
      </c>
    </row>
    <row r="340" spans="3:4">
      <c r="C340" s="3">
        <v>450</v>
      </c>
      <c r="D340" s="3" t="str">
        <f>IF(AND(C340&lt;450),"0",IF(AND(C340&gt;49,C340&lt;501),"180"))</f>
        <v>180</v>
      </c>
    </row>
    <row r="341" spans="3:4">
      <c r="C341" s="3">
        <v>500</v>
      </c>
      <c r="D341" s="3" t="str">
        <f>IF(AND(C341&lt;500),"0",IF(AND(C341&gt;49,C341&lt;551),"200"))</f>
        <v>200</v>
      </c>
    </row>
    <row r="342" spans="3:4">
      <c r="C342" s="3">
        <v>550</v>
      </c>
      <c r="D342" s="3" t="str">
        <f>IF(AND(C342&lt;550),"0",IF(AND(C342&gt;49,C342&lt;601),"220"))</f>
        <v>220</v>
      </c>
    </row>
    <row r="343" spans="3:4">
      <c r="C343" s="3">
        <v>600</v>
      </c>
      <c r="D343" s="3" t="str">
        <f>IF(AND(C343&lt;600),"0",IF(AND(C343&gt;49,C343&lt;651),"240"))</f>
        <v>240</v>
      </c>
    </row>
    <row r="344" spans="3:4">
      <c r="C344" s="3">
        <v>650</v>
      </c>
      <c r="D344" s="3" t="str">
        <f>IF(AND(C344&lt;650),"0",IF(AND(C344&gt;49,C344&lt;701),"260"))</f>
        <v>260</v>
      </c>
    </row>
    <row r="345" spans="3:4">
      <c r="C345" s="3">
        <v>700</v>
      </c>
      <c r="D345" s="3" t="str">
        <f>IF(AND(C345&lt;700),"0",IF(AND(C345&gt;49,C345&lt;751),"280"))</f>
        <v>280</v>
      </c>
    </row>
    <row r="346" spans="3:4">
      <c r="C346" s="3">
        <v>750</v>
      </c>
      <c r="D346" s="3" t="str">
        <f>IF(AND(C346&lt;750),"0",IF(AND(C346&gt;49,C346&lt;801),"300"))</f>
        <v>300</v>
      </c>
    </row>
    <row r="347" spans="3:4">
      <c r="C347" s="3">
        <v>800</v>
      </c>
      <c r="D347" s="3" t="str">
        <f>IF(AND(C347&lt;800),"0",IF(AND(C347&gt;49,C347&lt;851),"320"))</f>
        <v>320</v>
      </c>
    </row>
    <row r="348" spans="3:4">
      <c r="C348" s="3">
        <v>850</v>
      </c>
      <c r="D348" s="3" t="str">
        <f>IF(AND(C348&lt;850),"0",IF(AND(C348&gt;49,C348&lt;901),"340"))</f>
        <v>340</v>
      </c>
    </row>
    <row r="349" spans="3:4">
      <c r="C349" s="3">
        <v>900</v>
      </c>
      <c r="D349" s="3" t="str">
        <f>IF(AND(C349&lt;900),"0",IF(AND(C349&gt;49,C349&lt;951),"360"))</f>
        <v>360</v>
      </c>
    </row>
    <row r="350" spans="3:4">
      <c r="C350" s="3">
        <v>950</v>
      </c>
      <c r="D350" s="3" t="str">
        <f>IF(AND(C350&lt;950),"0",IF(AND(C350&gt;49,C350&lt;1001),"380"))</f>
        <v>380</v>
      </c>
    </row>
    <row r="351" spans="3:4">
      <c r="C351" s="3">
        <v>1000</v>
      </c>
      <c r="D351" s="3" t="str">
        <f>IF(AND(C351&lt;=1000),"400")</f>
        <v>400</v>
      </c>
    </row>
    <row r="352" spans="3:4">
      <c r="C352" s="3">
        <v>1001</v>
      </c>
      <c r="D352" s="3" t="b">
        <f>IF(AND(C352&lt;=1000),"400")</f>
        <v>0</v>
      </c>
    </row>
  </sheetData>
  <sheetProtection algorithmName="SHA-512" hashValue="oVhhCOzBmxCHJHF2ZCSVkgs0HjMqlGIr5xB2mRWpk8p87+DyHQyQQswPQk3E9fdBkVe0ffe+Eh2v5X3UKBdBOg==" saltValue="OyJbx7wQ9gZmQwUgChxgHA==" spinCount="100000" sheet="1" objects="1" scenarios="1"/>
  <dataConsolidate/>
  <mergeCells count="14">
    <mergeCell ref="E3:S3"/>
    <mergeCell ref="A101:D101"/>
    <mergeCell ref="A2:U2"/>
    <mergeCell ref="A3:A5"/>
    <mergeCell ref="C3:C5"/>
    <mergeCell ref="D3:D5"/>
    <mergeCell ref="Q4:S4"/>
    <mergeCell ref="T4:T5"/>
    <mergeCell ref="E4:G4"/>
    <mergeCell ref="H4:J4"/>
    <mergeCell ref="K4:M4"/>
    <mergeCell ref="N4:P4"/>
    <mergeCell ref="U4:U5"/>
    <mergeCell ref="B3:B5"/>
  </mergeCells>
  <dataValidations xWindow="990" yWindow="532" count="5">
    <dataValidation type="whole" allowBlank="1" showInputMessage="1" showErrorMessage="1" error="Debe ser mayor de 50 y menor de 1000 personas" prompt="Debe ser mayor de 50 y menor de 1000 personas" sqref="T6:T100">
      <formula1>50</formula1>
      <formula2>1000</formula2>
    </dataValidation>
    <dataValidation operator="greaterThanOrEqual" allowBlank="1" sqref="E6:E100"/>
    <dataValidation operator="greaterThanOrEqual" allowBlank="1" showErrorMessage="1" prompt="_x000a_" sqref="K6:K100"/>
    <dataValidation operator="greaterThanOrEqual" allowBlank="1" showErrorMessage="1" error="Error Debe ser mas de 20 Personas" sqref="N6:N100"/>
    <dataValidation type="list" allowBlank="1" showInputMessage="1" showErrorMessage="1" sqref="C6:C100">
      <formula1>"Persona Natural, Promoción a la Donación con fines de Trasplante, Instituciones Generadoras, SubRedes"</formula1>
    </dataValidation>
  </dataValidations>
  <printOptions horizontalCentered="1" verticalCentered="1"/>
  <pageMargins left="0.39370078740157483" right="0.35433070866141736" top="0.78740157480314965" bottom="0.78740157480314965" header="0" footer="0"/>
  <pageSetup paperSize="14" scale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41"/>
  <sheetViews>
    <sheetView topLeftCell="D1" workbookViewId="0">
      <selection activeCell="Q8" sqref="Q8"/>
    </sheetView>
  </sheetViews>
  <sheetFormatPr baseColWidth="10" defaultColWidth="9.140625" defaultRowHeight="12.75"/>
  <cols>
    <col min="1" max="1" width="5" bestFit="1" customWidth="1"/>
    <col min="2" max="2" width="47.42578125" customWidth="1"/>
    <col min="3" max="3" width="42.28515625" bestFit="1" customWidth="1"/>
    <col min="4" max="4" width="33.140625" bestFit="1" customWidth="1"/>
    <col min="5" max="5" width="15" bestFit="1" customWidth="1"/>
    <col min="6" max="6" width="8" bestFit="1" customWidth="1"/>
    <col min="7" max="7" width="16.140625" customWidth="1"/>
    <col min="8" max="8" width="8" bestFit="1" customWidth="1"/>
    <col min="9" max="9" width="15.140625" customWidth="1"/>
    <col min="10" max="10" width="10.42578125" bestFit="1" customWidth="1"/>
    <col min="11" max="11" width="15" customWidth="1"/>
    <col min="12" max="12" width="10.42578125" bestFit="1" customWidth="1"/>
    <col min="13" max="13" width="16.42578125" customWidth="1"/>
    <col min="14" max="14" width="10.42578125" customWidth="1"/>
    <col min="15" max="15" width="15.42578125" customWidth="1"/>
    <col min="16" max="16" width="10.7109375" customWidth="1"/>
    <col min="17" max="18" width="9.28515625" bestFit="1" customWidth="1"/>
    <col min="19" max="19" width="15" customWidth="1"/>
  </cols>
  <sheetData>
    <row r="1" spans="1:19" ht="13.5" thickBot="1"/>
    <row r="2" spans="1:19" ht="29.25" customHeight="1" thickBot="1">
      <c r="A2" s="270" t="s">
        <v>98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s="1" customFormat="1" ht="31.5" customHeight="1" thickBot="1">
      <c r="A3" s="273" t="s">
        <v>1</v>
      </c>
      <c r="B3" s="237" t="s">
        <v>58</v>
      </c>
      <c r="C3" s="273" t="s">
        <v>37</v>
      </c>
      <c r="D3" s="273" t="s">
        <v>0</v>
      </c>
      <c r="E3" s="288" t="s">
        <v>89</v>
      </c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  <c r="S3" s="173" t="s">
        <v>67</v>
      </c>
    </row>
    <row r="4" spans="1:19" s="1" customFormat="1" ht="37.5" customHeight="1">
      <c r="A4" s="274"/>
      <c r="B4" s="238"/>
      <c r="C4" s="274"/>
      <c r="D4" s="274"/>
      <c r="E4" s="291" t="s">
        <v>69</v>
      </c>
      <c r="F4" s="292"/>
      <c r="G4" s="293" t="s">
        <v>20</v>
      </c>
      <c r="H4" s="294"/>
      <c r="I4" s="295" t="s">
        <v>21</v>
      </c>
      <c r="J4" s="296"/>
      <c r="K4" s="297" t="s">
        <v>22</v>
      </c>
      <c r="L4" s="298"/>
      <c r="M4" s="305" t="s">
        <v>26</v>
      </c>
      <c r="N4" s="306"/>
      <c r="O4" s="303" t="s">
        <v>27</v>
      </c>
      <c r="P4" s="304"/>
      <c r="Q4" s="299" t="s">
        <v>3</v>
      </c>
      <c r="R4" s="300"/>
      <c r="S4" s="301" t="s">
        <v>28</v>
      </c>
    </row>
    <row r="5" spans="1:19" s="1" customFormat="1" ht="39" thickBot="1">
      <c r="A5" s="275"/>
      <c r="B5" s="239"/>
      <c r="C5" s="275"/>
      <c r="D5" s="275"/>
      <c r="E5" s="217" t="s">
        <v>105</v>
      </c>
      <c r="F5" s="222" t="s">
        <v>49</v>
      </c>
      <c r="G5" s="218" t="s">
        <v>105</v>
      </c>
      <c r="H5" s="223" t="s">
        <v>48</v>
      </c>
      <c r="I5" s="219" t="s">
        <v>106</v>
      </c>
      <c r="J5" s="224" t="s">
        <v>50</v>
      </c>
      <c r="K5" s="220" t="s">
        <v>105</v>
      </c>
      <c r="L5" s="225" t="s">
        <v>51</v>
      </c>
      <c r="M5" s="221" t="s">
        <v>107</v>
      </c>
      <c r="N5" s="172" t="s">
        <v>52</v>
      </c>
      <c r="O5" s="178" t="s">
        <v>107</v>
      </c>
      <c r="P5" s="226" t="s">
        <v>53</v>
      </c>
      <c r="Q5" s="180" t="s">
        <v>11</v>
      </c>
      <c r="R5" s="227" t="s">
        <v>54</v>
      </c>
      <c r="S5" s="302"/>
    </row>
    <row r="6" spans="1:19" ht="14.85" customHeight="1">
      <c r="A6" s="195">
        <v>1</v>
      </c>
      <c r="B6" s="83"/>
      <c r="C6" s="83" t="s">
        <v>103</v>
      </c>
      <c r="D6" s="83" t="str">
        <f>IF(C6= "Persona natural", "Categoria 1",IF(C6= "Promoción a la Donación con fines de Trasplante", "Categoria 2",IF(C6= "Instituciones Generadoras", "Categoria 3", IF(C6= "SubRedes", "Categoria 4", "Debe ingresar un Tipo de Concursante")) ))</f>
        <v>Categoria 2</v>
      </c>
      <c r="E6" s="38">
        <v>5</v>
      </c>
      <c r="F6" s="126">
        <f>E6*30</f>
        <v>150</v>
      </c>
      <c r="G6" s="38">
        <v>5</v>
      </c>
      <c r="H6" s="127">
        <f>G6*40</f>
        <v>200</v>
      </c>
      <c r="I6" s="38">
        <v>3</v>
      </c>
      <c r="J6" s="129">
        <f>I6*20</f>
        <v>60</v>
      </c>
      <c r="K6" s="38">
        <v>5</v>
      </c>
      <c r="L6" s="130">
        <f>K6*20</f>
        <v>100</v>
      </c>
      <c r="M6" s="64">
        <v>4</v>
      </c>
      <c r="N6" s="75">
        <f>M6*10</f>
        <v>40</v>
      </c>
      <c r="O6" s="64">
        <v>10</v>
      </c>
      <c r="P6" s="132">
        <f>O6*10</f>
        <v>100</v>
      </c>
      <c r="Q6" s="38">
        <v>4</v>
      </c>
      <c r="R6" s="133">
        <f>Q6*10</f>
        <v>40</v>
      </c>
      <c r="S6" s="134">
        <f>F6+H6+J6+L6+N6+P6+R6</f>
        <v>690</v>
      </c>
    </row>
    <row r="7" spans="1:19" ht="15.75">
      <c r="A7" s="196">
        <f>A6+1</f>
        <v>2</v>
      </c>
      <c r="B7" s="88"/>
      <c r="C7" s="85"/>
      <c r="D7" s="84" t="str">
        <f t="shared" ref="D7:D70" si="0">IF(C7= "Persona natural", "Categoria 1",IF(C7= "Promoción a la Donación con fines de Trasplante", "Categoria 2",IF(C7= "Instituciones Generadoras", "Categoria 3", IF(C7= "SubRedes", "Categoria 4", "Debe ingresar un Tipo de Concursante")) ))</f>
        <v>Debe ingresar un Tipo de Concursante</v>
      </c>
      <c r="E7" s="39"/>
      <c r="F7" s="126">
        <f t="shared" ref="F7:F70" si="1">E7*30</f>
        <v>0</v>
      </c>
      <c r="G7" s="39"/>
      <c r="H7" s="150">
        <f t="shared" ref="H7:H70" si="2">G7*40</f>
        <v>0</v>
      </c>
      <c r="I7" s="39"/>
      <c r="J7" s="129">
        <f t="shared" ref="J7:J70" si="3">I7*20</f>
        <v>0</v>
      </c>
      <c r="K7" s="39"/>
      <c r="L7" s="152">
        <f t="shared" ref="L7:L70" si="4">K7*20</f>
        <v>0</v>
      </c>
      <c r="M7" s="41"/>
      <c r="N7" s="75">
        <f t="shared" ref="N7:N70" si="5">M7*10</f>
        <v>0</v>
      </c>
      <c r="O7" s="41"/>
      <c r="P7" s="132">
        <f t="shared" ref="P7:P70" si="6">O7*10</f>
        <v>0</v>
      </c>
      <c r="Q7" s="39"/>
      <c r="R7" s="133">
        <f t="shared" ref="R7:R70" si="7">Q7*10</f>
        <v>0</v>
      </c>
      <c r="S7" s="134">
        <f t="shared" ref="S7:S70" si="8">F7+H7+J7+L7+N7+P7+R7</f>
        <v>0</v>
      </c>
    </row>
    <row r="8" spans="1:19" s="2" customFormat="1" ht="18.75" customHeight="1">
      <c r="A8" s="196">
        <f t="shared" ref="A8:A71" si="9">A7+1</f>
        <v>3</v>
      </c>
      <c r="B8" s="84"/>
      <c r="C8" s="84"/>
      <c r="D8" s="84" t="str">
        <f t="shared" si="0"/>
        <v>Debe ingresar un Tipo de Concursante</v>
      </c>
      <c r="E8" s="41"/>
      <c r="F8" s="126">
        <f t="shared" si="1"/>
        <v>0</v>
      </c>
      <c r="G8" s="41"/>
      <c r="H8" s="128">
        <f t="shared" si="2"/>
        <v>0</v>
      </c>
      <c r="I8" s="41"/>
      <c r="J8" s="129">
        <f t="shared" si="3"/>
        <v>0</v>
      </c>
      <c r="K8" s="41"/>
      <c r="L8" s="131">
        <f t="shared" si="4"/>
        <v>0</v>
      </c>
      <c r="M8" s="41"/>
      <c r="N8" s="75">
        <f t="shared" si="5"/>
        <v>0</v>
      </c>
      <c r="O8" s="41"/>
      <c r="P8" s="132">
        <f t="shared" si="6"/>
        <v>0</v>
      </c>
      <c r="Q8" s="41"/>
      <c r="R8" s="133">
        <f t="shared" si="7"/>
        <v>0</v>
      </c>
      <c r="S8" s="134">
        <f t="shared" si="8"/>
        <v>0</v>
      </c>
    </row>
    <row r="9" spans="1:19" s="2" customFormat="1" ht="15.75">
      <c r="A9" s="196">
        <f t="shared" si="9"/>
        <v>4</v>
      </c>
      <c r="B9" s="84"/>
      <c r="C9" s="84"/>
      <c r="D9" s="84" t="str">
        <f t="shared" si="0"/>
        <v>Debe ingresar un Tipo de Concursante</v>
      </c>
      <c r="E9" s="41"/>
      <c r="F9" s="126">
        <f t="shared" si="1"/>
        <v>0</v>
      </c>
      <c r="G9" s="41"/>
      <c r="H9" s="128">
        <f t="shared" si="2"/>
        <v>0</v>
      </c>
      <c r="I9" s="41"/>
      <c r="J9" s="129">
        <f t="shared" si="3"/>
        <v>0</v>
      </c>
      <c r="K9" s="41"/>
      <c r="L9" s="131">
        <f t="shared" si="4"/>
        <v>0</v>
      </c>
      <c r="M9" s="41"/>
      <c r="N9" s="75">
        <f t="shared" si="5"/>
        <v>0</v>
      </c>
      <c r="O9" s="41"/>
      <c r="P9" s="132">
        <f t="shared" si="6"/>
        <v>0</v>
      </c>
      <c r="Q9" s="41"/>
      <c r="R9" s="133">
        <f t="shared" si="7"/>
        <v>0</v>
      </c>
      <c r="S9" s="134">
        <f t="shared" si="8"/>
        <v>0</v>
      </c>
    </row>
    <row r="10" spans="1:19" s="2" customFormat="1" ht="15.75">
      <c r="A10" s="196">
        <f t="shared" si="9"/>
        <v>5</v>
      </c>
      <c r="B10" s="84"/>
      <c r="C10" s="84"/>
      <c r="D10" s="84" t="str">
        <f t="shared" si="0"/>
        <v>Debe ingresar un Tipo de Concursante</v>
      </c>
      <c r="E10" s="41"/>
      <c r="F10" s="126">
        <f t="shared" si="1"/>
        <v>0</v>
      </c>
      <c r="G10" s="41"/>
      <c r="H10" s="128">
        <f t="shared" si="2"/>
        <v>0</v>
      </c>
      <c r="I10" s="41"/>
      <c r="J10" s="129">
        <f t="shared" si="3"/>
        <v>0</v>
      </c>
      <c r="K10" s="41"/>
      <c r="L10" s="131">
        <f t="shared" si="4"/>
        <v>0</v>
      </c>
      <c r="M10" s="41"/>
      <c r="N10" s="75">
        <f t="shared" si="5"/>
        <v>0</v>
      </c>
      <c r="O10" s="41"/>
      <c r="P10" s="132">
        <f t="shared" si="6"/>
        <v>0</v>
      </c>
      <c r="Q10" s="41"/>
      <c r="R10" s="133">
        <f t="shared" si="7"/>
        <v>0</v>
      </c>
      <c r="S10" s="134">
        <f t="shared" si="8"/>
        <v>0</v>
      </c>
    </row>
    <row r="11" spans="1:19" s="2" customFormat="1" ht="15.75">
      <c r="A11" s="196">
        <f t="shared" si="9"/>
        <v>6</v>
      </c>
      <c r="B11" s="84"/>
      <c r="C11" s="84"/>
      <c r="D11" s="84" t="str">
        <f t="shared" si="0"/>
        <v>Debe ingresar un Tipo de Concursante</v>
      </c>
      <c r="E11" s="41"/>
      <c r="F11" s="126">
        <f t="shared" si="1"/>
        <v>0</v>
      </c>
      <c r="G11" s="41"/>
      <c r="H11" s="128">
        <f t="shared" si="2"/>
        <v>0</v>
      </c>
      <c r="I11" s="41"/>
      <c r="J11" s="129">
        <f t="shared" si="3"/>
        <v>0</v>
      </c>
      <c r="K11" s="41"/>
      <c r="L11" s="131">
        <f t="shared" si="4"/>
        <v>0</v>
      </c>
      <c r="M11" s="41"/>
      <c r="N11" s="75">
        <f t="shared" si="5"/>
        <v>0</v>
      </c>
      <c r="O11" s="41"/>
      <c r="P11" s="132">
        <f t="shared" si="6"/>
        <v>0</v>
      </c>
      <c r="Q11" s="41"/>
      <c r="R11" s="133">
        <f t="shared" si="7"/>
        <v>0</v>
      </c>
      <c r="S11" s="134">
        <f t="shared" si="8"/>
        <v>0</v>
      </c>
    </row>
    <row r="12" spans="1:19" s="2" customFormat="1" ht="15.75">
      <c r="A12" s="196">
        <f t="shared" si="9"/>
        <v>7</v>
      </c>
      <c r="B12" s="84"/>
      <c r="C12" s="84"/>
      <c r="D12" s="84" t="str">
        <f t="shared" si="0"/>
        <v>Debe ingresar un Tipo de Concursante</v>
      </c>
      <c r="E12" s="41"/>
      <c r="F12" s="126">
        <f t="shared" si="1"/>
        <v>0</v>
      </c>
      <c r="G12" s="41"/>
      <c r="H12" s="128">
        <f t="shared" si="2"/>
        <v>0</v>
      </c>
      <c r="I12" s="41"/>
      <c r="J12" s="129">
        <f t="shared" si="3"/>
        <v>0</v>
      </c>
      <c r="K12" s="41"/>
      <c r="L12" s="131">
        <f t="shared" si="4"/>
        <v>0</v>
      </c>
      <c r="M12" s="41"/>
      <c r="N12" s="75">
        <f t="shared" si="5"/>
        <v>0</v>
      </c>
      <c r="O12" s="41"/>
      <c r="P12" s="132">
        <f t="shared" si="6"/>
        <v>0</v>
      </c>
      <c r="Q12" s="41"/>
      <c r="R12" s="133">
        <f t="shared" si="7"/>
        <v>0</v>
      </c>
      <c r="S12" s="134">
        <f t="shared" si="8"/>
        <v>0</v>
      </c>
    </row>
    <row r="13" spans="1:19" s="2" customFormat="1" ht="15.75">
      <c r="A13" s="196">
        <f t="shared" si="9"/>
        <v>8</v>
      </c>
      <c r="B13" s="84"/>
      <c r="C13" s="84"/>
      <c r="D13" s="84" t="str">
        <f t="shared" si="0"/>
        <v>Debe ingresar un Tipo de Concursante</v>
      </c>
      <c r="E13" s="41"/>
      <c r="F13" s="126">
        <f t="shared" si="1"/>
        <v>0</v>
      </c>
      <c r="G13" s="41"/>
      <c r="H13" s="128">
        <f t="shared" si="2"/>
        <v>0</v>
      </c>
      <c r="I13" s="41"/>
      <c r="J13" s="129">
        <f t="shared" si="3"/>
        <v>0</v>
      </c>
      <c r="K13" s="41"/>
      <c r="L13" s="131">
        <f t="shared" si="4"/>
        <v>0</v>
      </c>
      <c r="M13" s="41"/>
      <c r="N13" s="75">
        <f t="shared" si="5"/>
        <v>0</v>
      </c>
      <c r="O13" s="41"/>
      <c r="P13" s="132">
        <f t="shared" si="6"/>
        <v>0</v>
      </c>
      <c r="Q13" s="41"/>
      <c r="R13" s="133">
        <f t="shared" si="7"/>
        <v>0</v>
      </c>
      <c r="S13" s="134">
        <f t="shared" si="8"/>
        <v>0</v>
      </c>
    </row>
    <row r="14" spans="1:19" s="2" customFormat="1" ht="15.75">
      <c r="A14" s="196">
        <f t="shared" si="9"/>
        <v>9</v>
      </c>
      <c r="B14" s="84"/>
      <c r="C14" s="84"/>
      <c r="D14" s="84" t="str">
        <f t="shared" si="0"/>
        <v>Debe ingresar un Tipo de Concursante</v>
      </c>
      <c r="E14" s="41"/>
      <c r="F14" s="126">
        <f t="shared" si="1"/>
        <v>0</v>
      </c>
      <c r="G14" s="41"/>
      <c r="H14" s="128">
        <f t="shared" si="2"/>
        <v>0</v>
      </c>
      <c r="I14" s="41"/>
      <c r="J14" s="129">
        <f t="shared" si="3"/>
        <v>0</v>
      </c>
      <c r="K14" s="41"/>
      <c r="L14" s="131">
        <f t="shared" si="4"/>
        <v>0</v>
      </c>
      <c r="M14" s="41"/>
      <c r="N14" s="75">
        <f t="shared" si="5"/>
        <v>0</v>
      </c>
      <c r="O14" s="41"/>
      <c r="P14" s="132">
        <f t="shared" si="6"/>
        <v>0</v>
      </c>
      <c r="Q14" s="41"/>
      <c r="R14" s="133">
        <f t="shared" si="7"/>
        <v>0</v>
      </c>
      <c r="S14" s="134">
        <f t="shared" si="8"/>
        <v>0</v>
      </c>
    </row>
    <row r="15" spans="1:19" s="2" customFormat="1" ht="15.75">
      <c r="A15" s="196">
        <f t="shared" si="9"/>
        <v>10</v>
      </c>
      <c r="B15" s="84"/>
      <c r="C15" s="84"/>
      <c r="D15" s="84" t="str">
        <f t="shared" si="0"/>
        <v>Debe ingresar un Tipo de Concursante</v>
      </c>
      <c r="E15" s="41"/>
      <c r="F15" s="126">
        <f t="shared" si="1"/>
        <v>0</v>
      </c>
      <c r="G15" s="41"/>
      <c r="H15" s="128">
        <f t="shared" si="2"/>
        <v>0</v>
      </c>
      <c r="I15" s="41"/>
      <c r="J15" s="129">
        <f t="shared" si="3"/>
        <v>0</v>
      </c>
      <c r="K15" s="41"/>
      <c r="L15" s="131">
        <f t="shared" si="4"/>
        <v>0</v>
      </c>
      <c r="M15" s="41"/>
      <c r="N15" s="75">
        <f t="shared" si="5"/>
        <v>0</v>
      </c>
      <c r="O15" s="41"/>
      <c r="P15" s="132">
        <f t="shared" si="6"/>
        <v>0</v>
      </c>
      <c r="Q15" s="41"/>
      <c r="R15" s="133">
        <f t="shared" si="7"/>
        <v>0</v>
      </c>
      <c r="S15" s="134">
        <f t="shared" si="8"/>
        <v>0</v>
      </c>
    </row>
    <row r="16" spans="1:19" s="2" customFormat="1" ht="15.75">
      <c r="A16" s="196">
        <f t="shared" si="9"/>
        <v>11</v>
      </c>
      <c r="B16" s="84"/>
      <c r="C16" s="84"/>
      <c r="D16" s="84" t="str">
        <f t="shared" si="0"/>
        <v>Debe ingresar un Tipo de Concursante</v>
      </c>
      <c r="E16" s="41"/>
      <c r="F16" s="126">
        <f t="shared" si="1"/>
        <v>0</v>
      </c>
      <c r="G16" s="41"/>
      <c r="H16" s="128">
        <f t="shared" si="2"/>
        <v>0</v>
      </c>
      <c r="I16" s="41"/>
      <c r="J16" s="129">
        <f t="shared" si="3"/>
        <v>0</v>
      </c>
      <c r="K16" s="41"/>
      <c r="L16" s="131">
        <f t="shared" si="4"/>
        <v>0</v>
      </c>
      <c r="M16" s="41"/>
      <c r="N16" s="75">
        <f t="shared" si="5"/>
        <v>0</v>
      </c>
      <c r="O16" s="41"/>
      <c r="P16" s="132">
        <f t="shared" si="6"/>
        <v>0</v>
      </c>
      <c r="Q16" s="41"/>
      <c r="R16" s="133">
        <f t="shared" si="7"/>
        <v>0</v>
      </c>
      <c r="S16" s="134">
        <f t="shared" si="8"/>
        <v>0</v>
      </c>
    </row>
    <row r="17" spans="1:19" s="2" customFormat="1" ht="15.75">
      <c r="A17" s="196">
        <f t="shared" si="9"/>
        <v>12</v>
      </c>
      <c r="B17" s="84"/>
      <c r="C17" s="84"/>
      <c r="D17" s="84" t="str">
        <f t="shared" si="0"/>
        <v>Debe ingresar un Tipo de Concursante</v>
      </c>
      <c r="E17" s="43"/>
      <c r="F17" s="126">
        <f t="shared" si="1"/>
        <v>0</v>
      </c>
      <c r="G17" s="43"/>
      <c r="H17" s="128">
        <f t="shared" si="2"/>
        <v>0</v>
      </c>
      <c r="I17" s="43"/>
      <c r="J17" s="129">
        <f t="shared" si="3"/>
        <v>0</v>
      </c>
      <c r="K17" s="43"/>
      <c r="L17" s="131">
        <f t="shared" si="4"/>
        <v>0</v>
      </c>
      <c r="M17" s="41"/>
      <c r="N17" s="75">
        <f t="shared" si="5"/>
        <v>0</v>
      </c>
      <c r="O17" s="41"/>
      <c r="P17" s="132">
        <f t="shared" si="6"/>
        <v>0</v>
      </c>
      <c r="Q17" s="43"/>
      <c r="R17" s="133">
        <f t="shared" si="7"/>
        <v>0</v>
      </c>
      <c r="S17" s="134">
        <f t="shared" si="8"/>
        <v>0</v>
      </c>
    </row>
    <row r="18" spans="1:19" s="2" customFormat="1" ht="15.75">
      <c r="A18" s="196">
        <f t="shared" si="9"/>
        <v>13</v>
      </c>
      <c r="B18" s="84"/>
      <c r="C18" s="84"/>
      <c r="D18" s="84" t="str">
        <f t="shared" si="0"/>
        <v>Debe ingresar un Tipo de Concursante</v>
      </c>
      <c r="E18" s="43"/>
      <c r="F18" s="126">
        <f t="shared" si="1"/>
        <v>0</v>
      </c>
      <c r="G18" s="43"/>
      <c r="H18" s="128">
        <f t="shared" si="2"/>
        <v>0</v>
      </c>
      <c r="I18" s="43"/>
      <c r="J18" s="129">
        <f t="shared" si="3"/>
        <v>0</v>
      </c>
      <c r="K18" s="43"/>
      <c r="L18" s="131">
        <f t="shared" si="4"/>
        <v>0</v>
      </c>
      <c r="M18" s="41"/>
      <c r="N18" s="75">
        <f t="shared" si="5"/>
        <v>0</v>
      </c>
      <c r="O18" s="41"/>
      <c r="P18" s="132">
        <f t="shared" si="6"/>
        <v>0</v>
      </c>
      <c r="Q18" s="43"/>
      <c r="R18" s="133">
        <f t="shared" si="7"/>
        <v>0</v>
      </c>
      <c r="S18" s="134">
        <f t="shared" si="8"/>
        <v>0</v>
      </c>
    </row>
    <row r="19" spans="1:19" s="2" customFormat="1" ht="15.75">
      <c r="A19" s="196">
        <f t="shared" si="9"/>
        <v>14</v>
      </c>
      <c r="B19" s="84"/>
      <c r="C19" s="84"/>
      <c r="D19" s="84" t="str">
        <f t="shared" si="0"/>
        <v>Debe ingresar un Tipo de Concursante</v>
      </c>
      <c r="E19" s="43"/>
      <c r="F19" s="126">
        <f t="shared" si="1"/>
        <v>0</v>
      </c>
      <c r="G19" s="43"/>
      <c r="H19" s="128">
        <f t="shared" si="2"/>
        <v>0</v>
      </c>
      <c r="I19" s="43"/>
      <c r="J19" s="129">
        <f t="shared" si="3"/>
        <v>0</v>
      </c>
      <c r="K19" s="43"/>
      <c r="L19" s="131">
        <f t="shared" si="4"/>
        <v>0</v>
      </c>
      <c r="M19" s="41"/>
      <c r="N19" s="75">
        <f t="shared" si="5"/>
        <v>0</v>
      </c>
      <c r="O19" s="41"/>
      <c r="P19" s="132">
        <f t="shared" si="6"/>
        <v>0</v>
      </c>
      <c r="Q19" s="43"/>
      <c r="R19" s="133">
        <f t="shared" si="7"/>
        <v>0</v>
      </c>
      <c r="S19" s="134">
        <f t="shared" si="8"/>
        <v>0</v>
      </c>
    </row>
    <row r="20" spans="1:19" s="2" customFormat="1" ht="15.75">
      <c r="A20" s="196">
        <f t="shared" si="9"/>
        <v>15</v>
      </c>
      <c r="B20" s="84"/>
      <c r="C20" s="84"/>
      <c r="D20" s="84" t="str">
        <f t="shared" si="0"/>
        <v>Debe ingresar un Tipo de Concursante</v>
      </c>
      <c r="E20" s="43"/>
      <c r="F20" s="126">
        <f t="shared" si="1"/>
        <v>0</v>
      </c>
      <c r="G20" s="43"/>
      <c r="H20" s="128">
        <f t="shared" si="2"/>
        <v>0</v>
      </c>
      <c r="I20" s="43"/>
      <c r="J20" s="129">
        <f t="shared" si="3"/>
        <v>0</v>
      </c>
      <c r="K20" s="43"/>
      <c r="L20" s="131">
        <f t="shared" si="4"/>
        <v>0</v>
      </c>
      <c r="M20" s="41"/>
      <c r="N20" s="75">
        <f t="shared" si="5"/>
        <v>0</v>
      </c>
      <c r="O20" s="41"/>
      <c r="P20" s="132">
        <f t="shared" si="6"/>
        <v>0</v>
      </c>
      <c r="Q20" s="43"/>
      <c r="R20" s="133">
        <f t="shared" si="7"/>
        <v>0</v>
      </c>
      <c r="S20" s="134">
        <f t="shared" si="8"/>
        <v>0</v>
      </c>
    </row>
    <row r="21" spans="1:19" s="2" customFormat="1" ht="15.75">
      <c r="A21" s="196">
        <f t="shared" si="9"/>
        <v>16</v>
      </c>
      <c r="B21" s="84"/>
      <c r="C21" s="84"/>
      <c r="D21" s="84" t="str">
        <f t="shared" si="0"/>
        <v>Debe ingresar un Tipo de Concursante</v>
      </c>
      <c r="E21" s="43"/>
      <c r="F21" s="126">
        <f t="shared" si="1"/>
        <v>0</v>
      </c>
      <c r="G21" s="43"/>
      <c r="H21" s="128">
        <f t="shared" si="2"/>
        <v>0</v>
      </c>
      <c r="I21" s="43"/>
      <c r="J21" s="129">
        <f t="shared" si="3"/>
        <v>0</v>
      </c>
      <c r="K21" s="43"/>
      <c r="L21" s="131">
        <f t="shared" si="4"/>
        <v>0</v>
      </c>
      <c r="M21" s="41"/>
      <c r="N21" s="75">
        <f t="shared" si="5"/>
        <v>0</v>
      </c>
      <c r="O21" s="41"/>
      <c r="P21" s="132">
        <f t="shared" si="6"/>
        <v>0</v>
      </c>
      <c r="Q21" s="43"/>
      <c r="R21" s="133">
        <f t="shared" si="7"/>
        <v>0</v>
      </c>
      <c r="S21" s="134">
        <f t="shared" si="8"/>
        <v>0</v>
      </c>
    </row>
    <row r="22" spans="1:19" s="2" customFormat="1" ht="15.75">
      <c r="A22" s="196">
        <f t="shared" si="9"/>
        <v>17</v>
      </c>
      <c r="B22" s="84"/>
      <c r="C22" s="84"/>
      <c r="D22" s="84" t="str">
        <f t="shared" si="0"/>
        <v>Debe ingresar un Tipo de Concursante</v>
      </c>
      <c r="E22" s="43"/>
      <c r="F22" s="126">
        <f t="shared" si="1"/>
        <v>0</v>
      </c>
      <c r="G22" s="43"/>
      <c r="H22" s="128">
        <f t="shared" si="2"/>
        <v>0</v>
      </c>
      <c r="I22" s="43"/>
      <c r="J22" s="129">
        <f t="shared" si="3"/>
        <v>0</v>
      </c>
      <c r="K22" s="43"/>
      <c r="L22" s="131">
        <f t="shared" si="4"/>
        <v>0</v>
      </c>
      <c r="M22" s="41"/>
      <c r="N22" s="75">
        <f t="shared" si="5"/>
        <v>0</v>
      </c>
      <c r="O22" s="41"/>
      <c r="P22" s="132">
        <f t="shared" si="6"/>
        <v>0</v>
      </c>
      <c r="Q22" s="43"/>
      <c r="R22" s="133">
        <f t="shared" si="7"/>
        <v>0</v>
      </c>
      <c r="S22" s="134">
        <f t="shared" si="8"/>
        <v>0</v>
      </c>
    </row>
    <row r="23" spans="1:19" s="2" customFormat="1" ht="15.75">
      <c r="A23" s="196">
        <f t="shared" si="9"/>
        <v>18</v>
      </c>
      <c r="B23" s="84"/>
      <c r="C23" s="84"/>
      <c r="D23" s="84" t="str">
        <f t="shared" si="0"/>
        <v>Debe ingresar un Tipo de Concursante</v>
      </c>
      <c r="E23" s="43"/>
      <c r="F23" s="126">
        <f t="shared" si="1"/>
        <v>0</v>
      </c>
      <c r="G23" s="43"/>
      <c r="H23" s="128">
        <f t="shared" si="2"/>
        <v>0</v>
      </c>
      <c r="I23" s="43"/>
      <c r="J23" s="129">
        <f t="shared" si="3"/>
        <v>0</v>
      </c>
      <c r="K23" s="43"/>
      <c r="L23" s="131">
        <f t="shared" si="4"/>
        <v>0</v>
      </c>
      <c r="M23" s="41"/>
      <c r="N23" s="75">
        <f t="shared" si="5"/>
        <v>0</v>
      </c>
      <c r="O23" s="41"/>
      <c r="P23" s="132">
        <f t="shared" si="6"/>
        <v>0</v>
      </c>
      <c r="Q23" s="43"/>
      <c r="R23" s="133">
        <f t="shared" si="7"/>
        <v>0</v>
      </c>
      <c r="S23" s="134">
        <f t="shared" si="8"/>
        <v>0</v>
      </c>
    </row>
    <row r="24" spans="1:19" s="2" customFormat="1" ht="15.75">
      <c r="A24" s="196">
        <f t="shared" si="9"/>
        <v>19</v>
      </c>
      <c r="B24" s="84"/>
      <c r="C24" s="84"/>
      <c r="D24" s="84" t="str">
        <f t="shared" si="0"/>
        <v>Debe ingresar un Tipo de Concursante</v>
      </c>
      <c r="E24" s="43"/>
      <c r="F24" s="126">
        <f t="shared" si="1"/>
        <v>0</v>
      </c>
      <c r="G24" s="43"/>
      <c r="H24" s="128">
        <f t="shared" si="2"/>
        <v>0</v>
      </c>
      <c r="I24" s="43"/>
      <c r="J24" s="129">
        <f t="shared" si="3"/>
        <v>0</v>
      </c>
      <c r="K24" s="43"/>
      <c r="L24" s="131">
        <f t="shared" si="4"/>
        <v>0</v>
      </c>
      <c r="M24" s="41"/>
      <c r="N24" s="75">
        <f t="shared" si="5"/>
        <v>0</v>
      </c>
      <c r="O24" s="41"/>
      <c r="P24" s="132">
        <f t="shared" si="6"/>
        <v>0</v>
      </c>
      <c r="Q24" s="43"/>
      <c r="R24" s="133">
        <f t="shared" si="7"/>
        <v>0</v>
      </c>
      <c r="S24" s="134">
        <f t="shared" si="8"/>
        <v>0</v>
      </c>
    </row>
    <row r="25" spans="1:19" s="2" customFormat="1" ht="15.75">
      <c r="A25" s="196">
        <f t="shared" si="9"/>
        <v>20</v>
      </c>
      <c r="B25" s="84"/>
      <c r="C25" s="84"/>
      <c r="D25" s="84" t="str">
        <f t="shared" si="0"/>
        <v>Debe ingresar un Tipo de Concursante</v>
      </c>
      <c r="E25" s="43"/>
      <c r="F25" s="126">
        <f t="shared" si="1"/>
        <v>0</v>
      </c>
      <c r="G25" s="43"/>
      <c r="H25" s="128">
        <f t="shared" si="2"/>
        <v>0</v>
      </c>
      <c r="I25" s="43"/>
      <c r="J25" s="129">
        <f t="shared" si="3"/>
        <v>0</v>
      </c>
      <c r="K25" s="43"/>
      <c r="L25" s="131">
        <f t="shared" si="4"/>
        <v>0</v>
      </c>
      <c r="M25" s="41"/>
      <c r="N25" s="75">
        <f t="shared" si="5"/>
        <v>0</v>
      </c>
      <c r="O25" s="41"/>
      <c r="P25" s="132">
        <f t="shared" si="6"/>
        <v>0</v>
      </c>
      <c r="Q25" s="43"/>
      <c r="R25" s="133">
        <f t="shared" si="7"/>
        <v>0</v>
      </c>
      <c r="S25" s="134">
        <f t="shared" si="8"/>
        <v>0</v>
      </c>
    </row>
    <row r="26" spans="1:19" s="2" customFormat="1" ht="15.75">
      <c r="A26" s="196">
        <f t="shared" si="9"/>
        <v>21</v>
      </c>
      <c r="B26" s="84"/>
      <c r="C26" s="84"/>
      <c r="D26" s="84" t="str">
        <f t="shared" si="0"/>
        <v>Debe ingresar un Tipo de Concursante</v>
      </c>
      <c r="E26" s="43"/>
      <c r="F26" s="126">
        <f t="shared" si="1"/>
        <v>0</v>
      </c>
      <c r="G26" s="43"/>
      <c r="H26" s="128">
        <f t="shared" si="2"/>
        <v>0</v>
      </c>
      <c r="I26" s="43"/>
      <c r="J26" s="129">
        <f t="shared" si="3"/>
        <v>0</v>
      </c>
      <c r="K26" s="43"/>
      <c r="L26" s="131">
        <f t="shared" si="4"/>
        <v>0</v>
      </c>
      <c r="M26" s="41"/>
      <c r="N26" s="75">
        <f t="shared" si="5"/>
        <v>0</v>
      </c>
      <c r="O26" s="41"/>
      <c r="P26" s="132">
        <f t="shared" si="6"/>
        <v>0</v>
      </c>
      <c r="Q26" s="43"/>
      <c r="R26" s="133">
        <f t="shared" si="7"/>
        <v>0</v>
      </c>
      <c r="S26" s="134">
        <f t="shared" si="8"/>
        <v>0</v>
      </c>
    </row>
    <row r="27" spans="1:19" s="2" customFormat="1" ht="15.75">
      <c r="A27" s="196">
        <f t="shared" si="9"/>
        <v>22</v>
      </c>
      <c r="B27" s="84"/>
      <c r="C27" s="84"/>
      <c r="D27" s="84" t="str">
        <f t="shared" si="0"/>
        <v>Debe ingresar un Tipo de Concursante</v>
      </c>
      <c r="E27" s="43"/>
      <c r="F27" s="126">
        <f t="shared" si="1"/>
        <v>0</v>
      </c>
      <c r="G27" s="43"/>
      <c r="H27" s="128">
        <f t="shared" si="2"/>
        <v>0</v>
      </c>
      <c r="I27" s="43"/>
      <c r="J27" s="129">
        <f t="shared" si="3"/>
        <v>0</v>
      </c>
      <c r="K27" s="43"/>
      <c r="L27" s="131">
        <f t="shared" si="4"/>
        <v>0</v>
      </c>
      <c r="M27" s="41"/>
      <c r="N27" s="75">
        <f t="shared" si="5"/>
        <v>0</v>
      </c>
      <c r="O27" s="41"/>
      <c r="P27" s="132">
        <f t="shared" si="6"/>
        <v>0</v>
      </c>
      <c r="Q27" s="43"/>
      <c r="R27" s="133">
        <f t="shared" si="7"/>
        <v>0</v>
      </c>
      <c r="S27" s="134">
        <f t="shared" si="8"/>
        <v>0</v>
      </c>
    </row>
    <row r="28" spans="1:19" s="2" customFormat="1" ht="15.75">
      <c r="A28" s="196">
        <f t="shared" si="9"/>
        <v>23</v>
      </c>
      <c r="B28" s="84"/>
      <c r="C28" s="84"/>
      <c r="D28" s="84" t="str">
        <f t="shared" si="0"/>
        <v>Debe ingresar un Tipo de Concursante</v>
      </c>
      <c r="E28" s="43"/>
      <c r="F28" s="126">
        <f t="shared" si="1"/>
        <v>0</v>
      </c>
      <c r="G28" s="43"/>
      <c r="H28" s="128">
        <f t="shared" si="2"/>
        <v>0</v>
      </c>
      <c r="I28" s="43"/>
      <c r="J28" s="129">
        <f t="shared" si="3"/>
        <v>0</v>
      </c>
      <c r="K28" s="43"/>
      <c r="L28" s="131">
        <f t="shared" si="4"/>
        <v>0</v>
      </c>
      <c r="M28" s="41"/>
      <c r="N28" s="75">
        <f t="shared" si="5"/>
        <v>0</v>
      </c>
      <c r="O28" s="41"/>
      <c r="P28" s="132">
        <f t="shared" si="6"/>
        <v>0</v>
      </c>
      <c r="Q28" s="43"/>
      <c r="R28" s="133">
        <f t="shared" si="7"/>
        <v>0</v>
      </c>
      <c r="S28" s="134">
        <f t="shared" si="8"/>
        <v>0</v>
      </c>
    </row>
    <row r="29" spans="1:19" s="2" customFormat="1" ht="15.75">
      <c r="A29" s="196">
        <f t="shared" si="9"/>
        <v>24</v>
      </c>
      <c r="B29" s="84"/>
      <c r="C29" s="84"/>
      <c r="D29" s="84" t="str">
        <f t="shared" si="0"/>
        <v>Debe ingresar un Tipo de Concursante</v>
      </c>
      <c r="E29" s="43"/>
      <c r="F29" s="126">
        <f t="shared" si="1"/>
        <v>0</v>
      </c>
      <c r="G29" s="43"/>
      <c r="H29" s="128">
        <f t="shared" si="2"/>
        <v>0</v>
      </c>
      <c r="I29" s="43"/>
      <c r="J29" s="129">
        <f t="shared" si="3"/>
        <v>0</v>
      </c>
      <c r="K29" s="43"/>
      <c r="L29" s="131">
        <f t="shared" si="4"/>
        <v>0</v>
      </c>
      <c r="M29" s="41"/>
      <c r="N29" s="75">
        <f t="shared" si="5"/>
        <v>0</v>
      </c>
      <c r="O29" s="41"/>
      <c r="P29" s="132">
        <f t="shared" si="6"/>
        <v>0</v>
      </c>
      <c r="Q29" s="43"/>
      <c r="R29" s="133">
        <f t="shared" si="7"/>
        <v>0</v>
      </c>
      <c r="S29" s="134">
        <f t="shared" si="8"/>
        <v>0</v>
      </c>
    </row>
    <row r="30" spans="1:19" s="2" customFormat="1" ht="15.75">
      <c r="A30" s="196">
        <f t="shared" si="9"/>
        <v>25</v>
      </c>
      <c r="B30" s="84"/>
      <c r="C30" s="84"/>
      <c r="D30" s="84" t="str">
        <f t="shared" si="0"/>
        <v>Debe ingresar un Tipo de Concursante</v>
      </c>
      <c r="E30" s="43"/>
      <c r="F30" s="126">
        <f t="shared" si="1"/>
        <v>0</v>
      </c>
      <c r="G30" s="43"/>
      <c r="H30" s="128">
        <f t="shared" si="2"/>
        <v>0</v>
      </c>
      <c r="I30" s="43"/>
      <c r="J30" s="129">
        <f t="shared" si="3"/>
        <v>0</v>
      </c>
      <c r="K30" s="43"/>
      <c r="L30" s="131">
        <f t="shared" si="4"/>
        <v>0</v>
      </c>
      <c r="M30" s="41"/>
      <c r="N30" s="75">
        <f t="shared" si="5"/>
        <v>0</v>
      </c>
      <c r="O30" s="41"/>
      <c r="P30" s="132">
        <f t="shared" si="6"/>
        <v>0</v>
      </c>
      <c r="Q30" s="43"/>
      <c r="R30" s="133">
        <f t="shared" si="7"/>
        <v>0</v>
      </c>
      <c r="S30" s="134">
        <f t="shared" si="8"/>
        <v>0</v>
      </c>
    </row>
    <row r="31" spans="1:19" s="2" customFormat="1" ht="15.75">
      <c r="A31" s="196">
        <f t="shared" si="9"/>
        <v>26</v>
      </c>
      <c r="B31" s="84"/>
      <c r="C31" s="84"/>
      <c r="D31" s="84" t="str">
        <f t="shared" si="0"/>
        <v>Debe ingresar un Tipo de Concursante</v>
      </c>
      <c r="E31" s="43"/>
      <c r="F31" s="126">
        <f t="shared" si="1"/>
        <v>0</v>
      </c>
      <c r="G31" s="43"/>
      <c r="H31" s="128">
        <f t="shared" si="2"/>
        <v>0</v>
      </c>
      <c r="I31" s="43"/>
      <c r="J31" s="129">
        <f t="shared" si="3"/>
        <v>0</v>
      </c>
      <c r="K31" s="43"/>
      <c r="L31" s="131">
        <f t="shared" si="4"/>
        <v>0</v>
      </c>
      <c r="M31" s="41"/>
      <c r="N31" s="75">
        <f t="shared" si="5"/>
        <v>0</v>
      </c>
      <c r="O31" s="41"/>
      <c r="P31" s="132">
        <f t="shared" si="6"/>
        <v>0</v>
      </c>
      <c r="Q31" s="43"/>
      <c r="R31" s="133">
        <f t="shared" si="7"/>
        <v>0</v>
      </c>
      <c r="S31" s="134">
        <f t="shared" si="8"/>
        <v>0</v>
      </c>
    </row>
    <row r="32" spans="1:19" s="2" customFormat="1" ht="15.75">
      <c r="A32" s="196">
        <f t="shared" si="9"/>
        <v>27</v>
      </c>
      <c r="B32" s="84"/>
      <c r="C32" s="84"/>
      <c r="D32" s="84" t="str">
        <f t="shared" si="0"/>
        <v>Debe ingresar un Tipo de Concursante</v>
      </c>
      <c r="E32" s="43"/>
      <c r="F32" s="126">
        <f t="shared" si="1"/>
        <v>0</v>
      </c>
      <c r="G32" s="43"/>
      <c r="H32" s="128">
        <f t="shared" si="2"/>
        <v>0</v>
      </c>
      <c r="I32" s="43"/>
      <c r="J32" s="129">
        <f t="shared" si="3"/>
        <v>0</v>
      </c>
      <c r="K32" s="43"/>
      <c r="L32" s="131">
        <f t="shared" si="4"/>
        <v>0</v>
      </c>
      <c r="M32" s="41"/>
      <c r="N32" s="75">
        <f t="shared" si="5"/>
        <v>0</v>
      </c>
      <c r="O32" s="41"/>
      <c r="P32" s="132">
        <f t="shared" si="6"/>
        <v>0</v>
      </c>
      <c r="Q32" s="43"/>
      <c r="R32" s="133">
        <f t="shared" si="7"/>
        <v>0</v>
      </c>
      <c r="S32" s="134">
        <f t="shared" si="8"/>
        <v>0</v>
      </c>
    </row>
    <row r="33" spans="1:19" s="2" customFormat="1" ht="15.75">
      <c r="A33" s="196">
        <f t="shared" si="9"/>
        <v>28</v>
      </c>
      <c r="B33" s="84"/>
      <c r="C33" s="84"/>
      <c r="D33" s="84" t="str">
        <f t="shared" si="0"/>
        <v>Debe ingresar un Tipo de Concursante</v>
      </c>
      <c r="E33" s="43"/>
      <c r="F33" s="126">
        <f t="shared" si="1"/>
        <v>0</v>
      </c>
      <c r="G33" s="43"/>
      <c r="H33" s="128">
        <f t="shared" si="2"/>
        <v>0</v>
      </c>
      <c r="I33" s="43"/>
      <c r="J33" s="129">
        <f t="shared" si="3"/>
        <v>0</v>
      </c>
      <c r="K33" s="43"/>
      <c r="L33" s="131">
        <f t="shared" si="4"/>
        <v>0</v>
      </c>
      <c r="M33" s="41"/>
      <c r="N33" s="75">
        <f t="shared" si="5"/>
        <v>0</v>
      </c>
      <c r="O33" s="41"/>
      <c r="P33" s="132">
        <f t="shared" si="6"/>
        <v>0</v>
      </c>
      <c r="Q33" s="43"/>
      <c r="R33" s="133">
        <f t="shared" si="7"/>
        <v>0</v>
      </c>
      <c r="S33" s="134">
        <f t="shared" si="8"/>
        <v>0</v>
      </c>
    </row>
    <row r="34" spans="1:19" s="2" customFormat="1" ht="15.75">
      <c r="A34" s="196">
        <f t="shared" si="9"/>
        <v>29</v>
      </c>
      <c r="B34" s="84"/>
      <c r="C34" s="84"/>
      <c r="D34" s="84" t="str">
        <f t="shared" si="0"/>
        <v>Debe ingresar un Tipo de Concursante</v>
      </c>
      <c r="E34" s="43"/>
      <c r="F34" s="126">
        <f t="shared" si="1"/>
        <v>0</v>
      </c>
      <c r="G34" s="43"/>
      <c r="H34" s="128">
        <f t="shared" si="2"/>
        <v>0</v>
      </c>
      <c r="I34" s="43"/>
      <c r="J34" s="129">
        <f t="shared" si="3"/>
        <v>0</v>
      </c>
      <c r="K34" s="43"/>
      <c r="L34" s="131">
        <f t="shared" si="4"/>
        <v>0</v>
      </c>
      <c r="M34" s="41"/>
      <c r="N34" s="75">
        <f t="shared" si="5"/>
        <v>0</v>
      </c>
      <c r="O34" s="41"/>
      <c r="P34" s="132">
        <f t="shared" si="6"/>
        <v>0</v>
      </c>
      <c r="Q34" s="43"/>
      <c r="R34" s="133">
        <f t="shared" si="7"/>
        <v>0</v>
      </c>
      <c r="S34" s="134">
        <f t="shared" si="8"/>
        <v>0</v>
      </c>
    </row>
    <row r="35" spans="1:19" s="2" customFormat="1" ht="15.75">
      <c r="A35" s="196">
        <f t="shared" si="9"/>
        <v>30</v>
      </c>
      <c r="B35" s="84"/>
      <c r="C35" s="84"/>
      <c r="D35" s="84" t="str">
        <f t="shared" si="0"/>
        <v>Debe ingresar un Tipo de Concursante</v>
      </c>
      <c r="E35" s="43"/>
      <c r="F35" s="126">
        <f t="shared" si="1"/>
        <v>0</v>
      </c>
      <c r="G35" s="43"/>
      <c r="H35" s="128">
        <f t="shared" si="2"/>
        <v>0</v>
      </c>
      <c r="I35" s="43"/>
      <c r="J35" s="129">
        <f t="shared" si="3"/>
        <v>0</v>
      </c>
      <c r="K35" s="43"/>
      <c r="L35" s="131">
        <f t="shared" si="4"/>
        <v>0</v>
      </c>
      <c r="M35" s="41"/>
      <c r="N35" s="75">
        <f t="shared" si="5"/>
        <v>0</v>
      </c>
      <c r="O35" s="41"/>
      <c r="P35" s="132">
        <f t="shared" si="6"/>
        <v>0</v>
      </c>
      <c r="Q35" s="43"/>
      <c r="R35" s="133">
        <f t="shared" si="7"/>
        <v>0</v>
      </c>
      <c r="S35" s="134">
        <f t="shared" si="8"/>
        <v>0</v>
      </c>
    </row>
    <row r="36" spans="1:19" s="2" customFormat="1" ht="15.75">
      <c r="A36" s="196">
        <f t="shared" si="9"/>
        <v>31</v>
      </c>
      <c r="B36" s="84"/>
      <c r="C36" s="84"/>
      <c r="D36" s="84" t="str">
        <f t="shared" si="0"/>
        <v>Debe ingresar un Tipo de Concursante</v>
      </c>
      <c r="E36" s="43"/>
      <c r="F36" s="126">
        <f t="shared" si="1"/>
        <v>0</v>
      </c>
      <c r="G36" s="43"/>
      <c r="H36" s="128">
        <f t="shared" si="2"/>
        <v>0</v>
      </c>
      <c r="I36" s="43"/>
      <c r="J36" s="129">
        <f t="shared" si="3"/>
        <v>0</v>
      </c>
      <c r="K36" s="43"/>
      <c r="L36" s="131">
        <f t="shared" si="4"/>
        <v>0</v>
      </c>
      <c r="M36" s="41"/>
      <c r="N36" s="75">
        <f t="shared" si="5"/>
        <v>0</v>
      </c>
      <c r="O36" s="41"/>
      <c r="P36" s="132">
        <f t="shared" si="6"/>
        <v>0</v>
      </c>
      <c r="Q36" s="43"/>
      <c r="R36" s="133">
        <f t="shared" si="7"/>
        <v>0</v>
      </c>
      <c r="S36" s="134">
        <f t="shared" si="8"/>
        <v>0</v>
      </c>
    </row>
    <row r="37" spans="1:19" s="2" customFormat="1" ht="15.75">
      <c r="A37" s="196">
        <f t="shared" si="9"/>
        <v>32</v>
      </c>
      <c r="B37" s="84"/>
      <c r="C37" s="84"/>
      <c r="D37" s="84" t="str">
        <f t="shared" si="0"/>
        <v>Debe ingresar un Tipo de Concursante</v>
      </c>
      <c r="E37" s="43"/>
      <c r="F37" s="126">
        <f t="shared" si="1"/>
        <v>0</v>
      </c>
      <c r="G37" s="43"/>
      <c r="H37" s="128">
        <f t="shared" si="2"/>
        <v>0</v>
      </c>
      <c r="I37" s="43"/>
      <c r="J37" s="129">
        <f t="shared" si="3"/>
        <v>0</v>
      </c>
      <c r="K37" s="43"/>
      <c r="L37" s="131">
        <f t="shared" si="4"/>
        <v>0</v>
      </c>
      <c r="M37" s="41"/>
      <c r="N37" s="75">
        <f t="shared" si="5"/>
        <v>0</v>
      </c>
      <c r="O37" s="41"/>
      <c r="P37" s="132">
        <f t="shared" si="6"/>
        <v>0</v>
      </c>
      <c r="Q37" s="43"/>
      <c r="R37" s="133">
        <f t="shared" si="7"/>
        <v>0</v>
      </c>
      <c r="S37" s="134">
        <f t="shared" si="8"/>
        <v>0</v>
      </c>
    </row>
    <row r="38" spans="1:19" s="2" customFormat="1" ht="15.75">
      <c r="A38" s="196">
        <f t="shared" si="9"/>
        <v>33</v>
      </c>
      <c r="B38" s="84"/>
      <c r="C38" s="84"/>
      <c r="D38" s="84" t="str">
        <f t="shared" si="0"/>
        <v>Debe ingresar un Tipo de Concursante</v>
      </c>
      <c r="E38" s="43"/>
      <c r="F38" s="126">
        <f t="shared" si="1"/>
        <v>0</v>
      </c>
      <c r="G38" s="43"/>
      <c r="H38" s="128">
        <f t="shared" si="2"/>
        <v>0</v>
      </c>
      <c r="I38" s="43"/>
      <c r="J38" s="129">
        <f t="shared" si="3"/>
        <v>0</v>
      </c>
      <c r="K38" s="43"/>
      <c r="L38" s="131">
        <f t="shared" si="4"/>
        <v>0</v>
      </c>
      <c r="M38" s="41"/>
      <c r="N38" s="75">
        <f t="shared" si="5"/>
        <v>0</v>
      </c>
      <c r="O38" s="41"/>
      <c r="P38" s="132">
        <f t="shared" si="6"/>
        <v>0</v>
      </c>
      <c r="Q38" s="43"/>
      <c r="R38" s="133">
        <f t="shared" si="7"/>
        <v>0</v>
      </c>
      <c r="S38" s="134">
        <f t="shared" si="8"/>
        <v>0</v>
      </c>
    </row>
    <row r="39" spans="1:19" s="2" customFormat="1" ht="15.75">
      <c r="A39" s="196">
        <f t="shared" si="9"/>
        <v>34</v>
      </c>
      <c r="B39" s="84"/>
      <c r="C39" s="84"/>
      <c r="D39" s="84" t="str">
        <f t="shared" si="0"/>
        <v>Debe ingresar un Tipo de Concursante</v>
      </c>
      <c r="E39" s="43"/>
      <c r="F39" s="126">
        <f t="shared" si="1"/>
        <v>0</v>
      </c>
      <c r="G39" s="43"/>
      <c r="H39" s="128">
        <f t="shared" si="2"/>
        <v>0</v>
      </c>
      <c r="I39" s="43"/>
      <c r="J39" s="129">
        <f t="shared" si="3"/>
        <v>0</v>
      </c>
      <c r="K39" s="43"/>
      <c r="L39" s="131">
        <f t="shared" si="4"/>
        <v>0</v>
      </c>
      <c r="M39" s="41"/>
      <c r="N39" s="75">
        <f t="shared" si="5"/>
        <v>0</v>
      </c>
      <c r="O39" s="41"/>
      <c r="P39" s="132">
        <f t="shared" si="6"/>
        <v>0</v>
      </c>
      <c r="Q39" s="43"/>
      <c r="R39" s="133">
        <f t="shared" si="7"/>
        <v>0</v>
      </c>
      <c r="S39" s="134">
        <f t="shared" si="8"/>
        <v>0</v>
      </c>
    </row>
    <row r="40" spans="1:19" s="2" customFormat="1" ht="15.75">
      <c r="A40" s="196">
        <f t="shared" si="9"/>
        <v>35</v>
      </c>
      <c r="B40" s="84"/>
      <c r="C40" s="84"/>
      <c r="D40" s="84" t="str">
        <f t="shared" si="0"/>
        <v>Debe ingresar un Tipo de Concursante</v>
      </c>
      <c r="E40" s="43"/>
      <c r="F40" s="126">
        <f t="shared" si="1"/>
        <v>0</v>
      </c>
      <c r="G40" s="43"/>
      <c r="H40" s="128">
        <f t="shared" si="2"/>
        <v>0</v>
      </c>
      <c r="I40" s="43"/>
      <c r="J40" s="129">
        <f t="shared" si="3"/>
        <v>0</v>
      </c>
      <c r="K40" s="43"/>
      <c r="L40" s="131">
        <f t="shared" si="4"/>
        <v>0</v>
      </c>
      <c r="M40" s="41"/>
      <c r="N40" s="75">
        <f t="shared" si="5"/>
        <v>0</v>
      </c>
      <c r="O40" s="41"/>
      <c r="P40" s="132">
        <f t="shared" si="6"/>
        <v>0</v>
      </c>
      <c r="Q40" s="43"/>
      <c r="R40" s="133">
        <f t="shared" si="7"/>
        <v>0</v>
      </c>
      <c r="S40" s="134">
        <f t="shared" si="8"/>
        <v>0</v>
      </c>
    </row>
    <row r="41" spans="1:19" s="2" customFormat="1" ht="15.75">
      <c r="A41" s="196">
        <f t="shared" si="9"/>
        <v>36</v>
      </c>
      <c r="B41" s="84"/>
      <c r="C41" s="84"/>
      <c r="D41" s="84" t="str">
        <f t="shared" si="0"/>
        <v>Debe ingresar un Tipo de Concursante</v>
      </c>
      <c r="E41" s="43"/>
      <c r="F41" s="126">
        <f t="shared" si="1"/>
        <v>0</v>
      </c>
      <c r="G41" s="43"/>
      <c r="H41" s="128">
        <f t="shared" si="2"/>
        <v>0</v>
      </c>
      <c r="I41" s="43"/>
      <c r="J41" s="129">
        <f t="shared" si="3"/>
        <v>0</v>
      </c>
      <c r="K41" s="43"/>
      <c r="L41" s="131">
        <f t="shared" si="4"/>
        <v>0</v>
      </c>
      <c r="M41" s="41"/>
      <c r="N41" s="75">
        <f t="shared" si="5"/>
        <v>0</v>
      </c>
      <c r="O41" s="41"/>
      <c r="P41" s="132">
        <f t="shared" si="6"/>
        <v>0</v>
      </c>
      <c r="Q41" s="43"/>
      <c r="R41" s="133">
        <f t="shared" si="7"/>
        <v>0</v>
      </c>
      <c r="S41" s="134">
        <f t="shared" si="8"/>
        <v>0</v>
      </c>
    </row>
    <row r="42" spans="1:19" s="2" customFormat="1" ht="15.75">
      <c r="A42" s="196">
        <f t="shared" si="9"/>
        <v>37</v>
      </c>
      <c r="B42" s="84"/>
      <c r="C42" s="84"/>
      <c r="D42" s="84" t="str">
        <f t="shared" si="0"/>
        <v>Debe ingresar un Tipo de Concursante</v>
      </c>
      <c r="E42" s="43"/>
      <c r="F42" s="126">
        <f t="shared" si="1"/>
        <v>0</v>
      </c>
      <c r="G42" s="43"/>
      <c r="H42" s="128">
        <f t="shared" si="2"/>
        <v>0</v>
      </c>
      <c r="I42" s="43"/>
      <c r="J42" s="129">
        <f t="shared" si="3"/>
        <v>0</v>
      </c>
      <c r="K42" s="43"/>
      <c r="L42" s="131">
        <f t="shared" si="4"/>
        <v>0</v>
      </c>
      <c r="M42" s="41"/>
      <c r="N42" s="75">
        <f t="shared" si="5"/>
        <v>0</v>
      </c>
      <c r="O42" s="41"/>
      <c r="P42" s="132">
        <f t="shared" si="6"/>
        <v>0</v>
      </c>
      <c r="Q42" s="43"/>
      <c r="R42" s="133">
        <f t="shared" si="7"/>
        <v>0</v>
      </c>
      <c r="S42" s="134">
        <f t="shared" si="8"/>
        <v>0</v>
      </c>
    </row>
    <row r="43" spans="1:19" s="2" customFormat="1" ht="15.75">
      <c r="A43" s="196">
        <f t="shared" si="9"/>
        <v>38</v>
      </c>
      <c r="B43" s="84"/>
      <c r="C43" s="84"/>
      <c r="D43" s="84" t="str">
        <f t="shared" si="0"/>
        <v>Debe ingresar un Tipo de Concursante</v>
      </c>
      <c r="E43" s="43"/>
      <c r="F43" s="126">
        <f t="shared" si="1"/>
        <v>0</v>
      </c>
      <c r="G43" s="43"/>
      <c r="H43" s="128">
        <f t="shared" si="2"/>
        <v>0</v>
      </c>
      <c r="I43" s="43"/>
      <c r="J43" s="129">
        <f t="shared" si="3"/>
        <v>0</v>
      </c>
      <c r="K43" s="43"/>
      <c r="L43" s="131">
        <f t="shared" si="4"/>
        <v>0</v>
      </c>
      <c r="M43" s="41"/>
      <c r="N43" s="75">
        <f t="shared" si="5"/>
        <v>0</v>
      </c>
      <c r="O43" s="41"/>
      <c r="P43" s="132">
        <f t="shared" si="6"/>
        <v>0</v>
      </c>
      <c r="Q43" s="43"/>
      <c r="R43" s="133">
        <f t="shared" si="7"/>
        <v>0</v>
      </c>
      <c r="S43" s="134">
        <f t="shared" si="8"/>
        <v>0</v>
      </c>
    </row>
    <row r="44" spans="1:19" s="2" customFormat="1" ht="15.75">
      <c r="A44" s="196">
        <f t="shared" si="9"/>
        <v>39</v>
      </c>
      <c r="B44" s="84"/>
      <c r="C44" s="84"/>
      <c r="D44" s="84" t="str">
        <f t="shared" si="0"/>
        <v>Debe ingresar un Tipo de Concursante</v>
      </c>
      <c r="E44" s="43"/>
      <c r="F44" s="126">
        <f t="shared" si="1"/>
        <v>0</v>
      </c>
      <c r="G44" s="43"/>
      <c r="H44" s="128">
        <f t="shared" si="2"/>
        <v>0</v>
      </c>
      <c r="I44" s="43"/>
      <c r="J44" s="129">
        <f t="shared" si="3"/>
        <v>0</v>
      </c>
      <c r="K44" s="43"/>
      <c r="L44" s="131">
        <f t="shared" si="4"/>
        <v>0</v>
      </c>
      <c r="M44" s="41"/>
      <c r="N44" s="75">
        <f t="shared" si="5"/>
        <v>0</v>
      </c>
      <c r="O44" s="41"/>
      <c r="P44" s="132">
        <f t="shared" si="6"/>
        <v>0</v>
      </c>
      <c r="Q44" s="43"/>
      <c r="R44" s="133">
        <f t="shared" si="7"/>
        <v>0</v>
      </c>
      <c r="S44" s="134">
        <f t="shared" si="8"/>
        <v>0</v>
      </c>
    </row>
    <row r="45" spans="1:19" s="2" customFormat="1" ht="15.75">
      <c r="A45" s="196">
        <f t="shared" si="9"/>
        <v>40</v>
      </c>
      <c r="B45" s="84"/>
      <c r="C45" s="84"/>
      <c r="D45" s="84" t="str">
        <f t="shared" si="0"/>
        <v>Debe ingresar un Tipo de Concursante</v>
      </c>
      <c r="E45" s="43"/>
      <c r="F45" s="126">
        <f t="shared" si="1"/>
        <v>0</v>
      </c>
      <c r="G45" s="43"/>
      <c r="H45" s="128">
        <f t="shared" si="2"/>
        <v>0</v>
      </c>
      <c r="I45" s="43"/>
      <c r="J45" s="129">
        <f t="shared" si="3"/>
        <v>0</v>
      </c>
      <c r="K45" s="43"/>
      <c r="L45" s="131">
        <f t="shared" si="4"/>
        <v>0</v>
      </c>
      <c r="M45" s="41"/>
      <c r="N45" s="75">
        <f t="shared" si="5"/>
        <v>0</v>
      </c>
      <c r="O45" s="41"/>
      <c r="P45" s="132">
        <f t="shared" si="6"/>
        <v>0</v>
      </c>
      <c r="Q45" s="43"/>
      <c r="R45" s="133">
        <f t="shared" si="7"/>
        <v>0</v>
      </c>
      <c r="S45" s="134">
        <f t="shared" si="8"/>
        <v>0</v>
      </c>
    </row>
    <row r="46" spans="1:19" s="2" customFormat="1" ht="15.75">
      <c r="A46" s="196">
        <f t="shared" si="9"/>
        <v>41</v>
      </c>
      <c r="B46" s="84"/>
      <c r="C46" s="84"/>
      <c r="D46" s="84" t="str">
        <f t="shared" si="0"/>
        <v>Debe ingresar un Tipo de Concursante</v>
      </c>
      <c r="E46" s="43"/>
      <c r="F46" s="126">
        <f t="shared" si="1"/>
        <v>0</v>
      </c>
      <c r="G46" s="43"/>
      <c r="H46" s="128">
        <f t="shared" si="2"/>
        <v>0</v>
      </c>
      <c r="I46" s="43"/>
      <c r="J46" s="129">
        <f t="shared" si="3"/>
        <v>0</v>
      </c>
      <c r="K46" s="43"/>
      <c r="L46" s="131">
        <f t="shared" si="4"/>
        <v>0</v>
      </c>
      <c r="M46" s="41"/>
      <c r="N46" s="75">
        <f t="shared" si="5"/>
        <v>0</v>
      </c>
      <c r="O46" s="41"/>
      <c r="P46" s="132">
        <f t="shared" si="6"/>
        <v>0</v>
      </c>
      <c r="Q46" s="43"/>
      <c r="R46" s="133">
        <f t="shared" si="7"/>
        <v>0</v>
      </c>
      <c r="S46" s="134">
        <f t="shared" si="8"/>
        <v>0</v>
      </c>
    </row>
    <row r="47" spans="1:19" s="2" customFormat="1" ht="15.75">
      <c r="A47" s="196">
        <f t="shared" si="9"/>
        <v>42</v>
      </c>
      <c r="B47" s="84"/>
      <c r="C47" s="84"/>
      <c r="D47" s="84" t="str">
        <f t="shared" si="0"/>
        <v>Debe ingresar un Tipo de Concursante</v>
      </c>
      <c r="E47" s="43"/>
      <c r="F47" s="126">
        <f t="shared" si="1"/>
        <v>0</v>
      </c>
      <c r="G47" s="43"/>
      <c r="H47" s="128">
        <f t="shared" si="2"/>
        <v>0</v>
      </c>
      <c r="I47" s="43"/>
      <c r="J47" s="129">
        <f t="shared" si="3"/>
        <v>0</v>
      </c>
      <c r="K47" s="43"/>
      <c r="L47" s="131">
        <f t="shared" si="4"/>
        <v>0</v>
      </c>
      <c r="M47" s="41"/>
      <c r="N47" s="75">
        <f t="shared" si="5"/>
        <v>0</v>
      </c>
      <c r="O47" s="41"/>
      <c r="P47" s="132">
        <f t="shared" si="6"/>
        <v>0</v>
      </c>
      <c r="Q47" s="43"/>
      <c r="R47" s="133">
        <f t="shared" si="7"/>
        <v>0</v>
      </c>
      <c r="S47" s="134">
        <f t="shared" si="8"/>
        <v>0</v>
      </c>
    </row>
    <row r="48" spans="1:19" s="2" customFormat="1" ht="15.75">
      <c r="A48" s="196">
        <f t="shared" si="9"/>
        <v>43</v>
      </c>
      <c r="B48" s="84"/>
      <c r="C48" s="84"/>
      <c r="D48" s="84" t="str">
        <f t="shared" si="0"/>
        <v>Debe ingresar un Tipo de Concursante</v>
      </c>
      <c r="E48" s="43"/>
      <c r="F48" s="126">
        <f t="shared" si="1"/>
        <v>0</v>
      </c>
      <c r="G48" s="43"/>
      <c r="H48" s="128">
        <f t="shared" si="2"/>
        <v>0</v>
      </c>
      <c r="I48" s="43"/>
      <c r="J48" s="129">
        <f t="shared" si="3"/>
        <v>0</v>
      </c>
      <c r="K48" s="43"/>
      <c r="L48" s="131">
        <f t="shared" si="4"/>
        <v>0</v>
      </c>
      <c r="M48" s="41"/>
      <c r="N48" s="75">
        <f t="shared" si="5"/>
        <v>0</v>
      </c>
      <c r="O48" s="41"/>
      <c r="P48" s="132">
        <f t="shared" si="6"/>
        <v>0</v>
      </c>
      <c r="Q48" s="43"/>
      <c r="R48" s="133">
        <f t="shared" si="7"/>
        <v>0</v>
      </c>
      <c r="S48" s="134">
        <f t="shared" si="8"/>
        <v>0</v>
      </c>
    </row>
    <row r="49" spans="1:19" s="2" customFormat="1" ht="15.75">
      <c r="A49" s="196">
        <f t="shared" si="9"/>
        <v>44</v>
      </c>
      <c r="B49" s="84"/>
      <c r="C49" s="84"/>
      <c r="D49" s="84" t="str">
        <f t="shared" si="0"/>
        <v>Debe ingresar un Tipo de Concursante</v>
      </c>
      <c r="E49" s="43"/>
      <c r="F49" s="126">
        <f t="shared" si="1"/>
        <v>0</v>
      </c>
      <c r="G49" s="43"/>
      <c r="H49" s="128">
        <f t="shared" si="2"/>
        <v>0</v>
      </c>
      <c r="I49" s="43"/>
      <c r="J49" s="129">
        <f t="shared" si="3"/>
        <v>0</v>
      </c>
      <c r="K49" s="43"/>
      <c r="L49" s="131">
        <f t="shared" si="4"/>
        <v>0</v>
      </c>
      <c r="M49" s="41"/>
      <c r="N49" s="75">
        <f t="shared" si="5"/>
        <v>0</v>
      </c>
      <c r="O49" s="41"/>
      <c r="P49" s="132">
        <f t="shared" si="6"/>
        <v>0</v>
      </c>
      <c r="Q49" s="43"/>
      <c r="R49" s="133">
        <f t="shared" si="7"/>
        <v>0</v>
      </c>
      <c r="S49" s="134">
        <f t="shared" si="8"/>
        <v>0</v>
      </c>
    </row>
    <row r="50" spans="1:19" s="2" customFormat="1" ht="15.75">
      <c r="A50" s="196">
        <f t="shared" si="9"/>
        <v>45</v>
      </c>
      <c r="B50" s="84"/>
      <c r="C50" s="84"/>
      <c r="D50" s="84" t="str">
        <f t="shared" si="0"/>
        <v>Debe ingresar un Tipo de Concursante</v>
      </c>
      <c r="E50" s="43"/>
      <c r="F50" s="126">
        <f t="shared" si="1"/>
        <v>0</v>
      </c>
      <c r="G50" s="43"/>
      <c r="H50" s="128">
        <f t="shared" si="2"/>
        <v>0</v>
      </c>
      <c r="I50" s="43"/>
      <c r="J50" s="129">
        <f t="shared" si="3"/>
        <v>0</v>
      </c>
      <c r="K50" s="43"/>
      <c r="L50" s="131">
        <f t="shared" si="4"/>
        <v>0</v>
      </c>
      <c r="M50" s="41"/>
      <c r="N50" s="75">
        <f t="shared" si="5"/>
        <v>0</v>
      </c>
      <c r="O50" s="41"/>
      <c r="P50" s="132">
        <f t="shared" si="6"/>
        <v>0</v>
      </c>
      <c r="Q50" s="43"/>
      <c r="R50" s="133">
        <f t="shared" si="7"/>
        <v>0</v>
      </c>
      <c r="S50" s="134">
        <f t="shared" si="8"/>
        <v>0</v>
      </c>
    </row>
    <row r="51" spans="1:19" s="2" customFormat="1" ht="15.75">
      <c r="A51" s="196">
        <f t="shared" si="9"/>
        <v>46</v>
      </c>
      <c r="B51" s="84"/>
      <c r="C51" s="84"/>
      <c r="D51" s="84" t="str">
        <f t="shared" si="0"/>
        <v>Debe ingresar un Tipo de Concursante</v>
      </c>
      <c r="E51" s="43"/>
      <c r="F51" s="126">
        <f t="shared" si="1"/>
        <v>0</v>
      </c>
      <c r="G51" s="43"/>
      <c r="H51" s="128">
        <f t="shared" si="2"/>
        <v>0</v>
      </c>
      <c r="I51" s="43"/>
      <c r="J51" s="129">
        <f t="shared" si="3"/>
        <v>0</v>
      </c>
      <c r="K51" s="43"/>
      <c r="L51" s="131">
        <f t="shared" si="4"/>
        <v>0</v>
      </c>
      <c r="M51" s="41"/>
      <c r="N51" s="75">
        <f t="shared" si="5"/>
        <v>0</v>
      </c>
      <c r="O51" s="41"/>
      <c r="P51" s="132">
        <f t="shared" si="6"/>
        <v>0</v>
      </c>
      <c r="Q51" s="43"/>
      <c r="R51" s="133">
        <f t="shared" si="7"/>
        <v>0</v>
      </c>
      <c r="S51" s="134">
        <f t="shared" si="8"/>
        <v>0</v>
      </c>
    </row>
    <row r="52" spans="1:19" s="2" customFormat="1" ht="15.75">
      <c r="A52" s="196">
        <f t="shared" si="9"/>
        <v>47</v>
      </c>
      <c r="B52" s="84"/>
      <c r="C52" s="84"/>
      <c r="D52" s="84" t="str">
        <f t="shared" si="0"/>
        <v>Debe ingresar un Tipo de Concursante</v>
      </c>
      <c r="E52" s="43"/>
      <c r="F52" s="126">
        <f t="shared" si="1"/>
        <v>0</v>
      </c>
      <c r="G52" s="43"/>
      <c r="H52" s="128">
        <f t="shared" si="2"/>
        <v>0</v>
      </c>
      <c r="I52" s="43"/>
      <c r="J52" s="129">
        <f t="shared" si="3"/>
        <v>0</v>
      </c>
      <c r="K52" s="43"/>
      <c r="L52" s="131">
        <f t="shared" si="4"/>
        <v>0</v>
      </c>
      <c r="M52" s="41"/>
      <c r="N52" s="75">
        <f t="shared" si="5"/>
        <v>0</v>
      </c>
      <c r="O52" s="41"/>
      <c r="P52" s="132">
        <f t="shared" si="6"/>
        <v>0</v>
      </c>
      <c r="Q52" s="43"/>
      <c r="R52" s="133">
        <f t="shared" si="7"/>
        <v>0</v>
      </c>
      <c r="S52" s="134">
        <f t="shared" si="8"/>
        <v>0</v>
      </c>
    </row>
    <row r="53" spans="1:19" s="2" customFormat="1" ht="15.75">
      <c r="A53" s="196">
        <f t="shared" si="9"/>
        <v>48</v>
      </c>
      <c r="B53" s="84"/>
      <c r="C53" s="84"/>
      <c r="D53" s="84" t="str">
        <f t="shared" si="0"/>
        <v>Debe ingresar un Tipo de Concursante</v>
      </c>
      <c r="E53" s="43"/>
      <c r="F53" s="126">
        <f t="shared" si="1"/>
        <v>0</v>
      </c>
      <c r="G53" s="43"/>
      <c r="H53" s="128">
        <f t="shared" si="2"/>
        <v>0</v>
      </c>
      <c r="I53" s="43"/>
      <c r="J53" s="129">
        <f t="shared" si="3"/>
        <v>0</v>
      </c>
      <c r="K53" s="43"/>
      <c r="L53" s="131">
        <f t="shared" si="4"/>
        <v>0</v>
      </c>
      <c r="M53" s="41"/>
      <c r="N53" s="75">
        <f t="shared" si="5"/>
        <v>0</v>
      </c>
      <c r="O53" s="41"/>
      <c r="P53" s="132">
        <f t="shared" si="6"/>
        <v>0</v>
      </c>
      <c r="Q53" s="43"/>
      <c r="R53" s="133">
        <f t="shared" si="7"/>
        <v>0</v>
      </c>
      <c r="S53" s="134">
        <f t="shared" si="8"/>
        <v>0</v>
      </c>
    </row>
    <row r="54" spans="1:19" s="2" customFormat="1" ht="15.75">
      <c r="A54" s="196">
        <f t="shared" si="9"/>
        <v>49</v>
      </c>
      <c r="B54" s="84"/>
      <c r="C54" s="84"/>
      <c r="D54" s="84" t="str">
        <f t="shared" si="0"/>
        <v>Debe ingresar un Tipo de Concursante</v>
      </c>
      <c r="E54" s="43"/>
      <c r="F54" s="126">
        <f t="shared" si="1"/>
        <v>0</v>
      </c>
      <c r="G54" s="43"/>
      <c r="H54" s="128">
        <f t="shared" si="2"/>
        <v>0</v>
      </c>
      <c r="I54" s="43"/>
      <c r="J54" s="129">
        <f t="shared" si="3"/>
        <v>0</v>
      </c>
      <c r="K54" s="43"/>
      <c r="L54" s="131">
        <f t="shared" si="4"/>
        <v>0</v>
      </c>
      <c r="M54" s="41"/>
      <c r="N54" s="75">
        <f t="shared" si="5"/>
        <v>0</v>
      </c>
      <c r="O54" s="41"/>
      <c r="P54" s="132">
        <f t="shared" si="6"/>
        <v>0</v>
      </c>
      <c r="Q54" s="43"/>
      <c r="R54" s="133">
        <f t="shared" si="7"/>
        <v>0</v>
      </c>
      <c r="S54" s="134">
        <f t="shared" si="8"/>
        <v>0</v>
      </c>
    </row>
    <row r="55" spans="1:19" s="2" customFormat="1" ht="15.75">
      <c r="A55" s="196">
        <f t="shared" si="9"/>
        <v>50</v>
      </c>
      <c r="B55" s="84"/>
      <c r="C55" s="84"/>
      <c r="D55" s="84" t="str">
        <f t="shared" si="0"/>
        <v>Debe ingresar un Tipo de Concursante</v>
      </c>
      <c r="E55" s="43"/>
      <c r="F55" s="126">
        <f t="shared" si="1"/>
        <v>0</v>
      </c>
      <c r="G55" s="43"/>
      <c r="H55" s="128">
        <f t="shared" si="2"/>
        <v>0</v>
      </c>
      <c r="I55" s="43"/>
      <c r="J55" s="129">
        <f t="shared" si="3"/>
        <v>0</v>
      </c>
      <c r="K55" s="43"/>
      <c r="L55" s="131">
        <f t="shared" si="4"/>
        <v>0</v>
      </c>
      <c r="M55" s="41"/>
      <c r="N55" s="75">
        <f t="shared" si="5"/>
        <v>0</v>
      </c>
      <c r="O55" s="41"/>
      <c r="P55" s="132">
        <f t="shared" si="6"/>
        <v>0</v>
      </c>
      <c r="Q55" s="43"/>
      <c r="R55" s="133">
        <f t="shared" si="7"/>
        <v>0</v>
      </c>
      <c r="S55" s="134">
        <f t="shared" si="8"/>
        <v>0</v>
      </c>
    </row>
    <row r="56" spans="1:19" s="2" customFormat="1" ht="15.75">
      <c r="A56" s="196">
        <f t="shared" si="9"/>
        <v>51</v>
      </c>
      <c r="B56" s="84"/>
      <c r="C56" s="84"/>
      <c r="D56" s="84" t="str">
        <f t="shared" si="0"/>
        <v>Debe ingresar un Tipo de Concursante</v>
      </c>
      <c r="E56" s="43"/>
      <c r="F56" s="126">
        <f t="shared" si="1"/>
        <v>0</v>
      </c>
      <c r="G56" s="43"/>
      <c r="H56" s="128">
        <f t="shared" si="2"/>
        <v>0</v>
      </c>
      <c r="I56" s="43"/>
      <c r="J56" s="129">
        <f t="shared" si="3"/>
        <v>0</v>
      </c>
      <c r="K56" s="43"/>
      <c r="L56" s="131">
        <f t="shared" si="4"/>
        <v>0</v>
      </c>
      <c r="M56" s="41"/>
      <c r="N56" s="75">
        <f t="shared" si="5"/>
        <v>0</v>
      </c>
      <c r="O56" s="41"/>
      <c r="P56" s="132">
        <f t="shared" si="6"/>
        <v>0</v>
      </c>
      <c r="Q56" s="43"/>
      <c r="R56" s="133">
        <f t="shared" si="7"/>
        <v>0</v>
      </c>
      <c r="S56" s="134">
        <f t="shared" si="8"/>
        <v>0</v>
      </c>
    </row>
    <row r="57" spans="1:19" s="2" customFormat="1" ht="15.75">
      <c r="A57" s="196">
        <f t="shared" si="9"/>
        <v>52</v>
      </c>
      <c r="B57" s="84"/>
      <c r="C57" s="84"/>
      <c r="D57" s="84" t="str">
        <f t="shared" si="0"/>
        <v>Debe ingresar un Tipo de Concursante</v>
      </c>
      <c r="E57" s="43"/>
      <c r="F57" s="126">
        <f t="shared" si="1"/>
        <v>0</v>
      </c>
      <c r="G57" s="43"/>
      <c r="H57" s="128">
        <f t="shared" si="2"/>
        <v>0</v>
      </c>
      <c r="I57" s="43"/>
      <c r="J57" s="129">
        <f t="shared" si="3"/>
        <v>0</v>
      </c>
      <c r="K57" s="43"/>
      <c r="L57" s="131">
        <f t="shared" si="4"/>
        <v>0</v>
      </c>
      <c r="M57" s="41"/>
      <c r="N57" s="75">
        <f t="shared" si="5"/>
        <v>0</v>
      </c>
      <c r="O57" s="41"/>
      <c r="P57" s="132">
        <f t="shared" si="6"/>
        <v>0</v>
      </c>
      <c r="Q57" s="43"/>
      <c r="R57" s="133">
        <f t="shared" si="7"/>
        <v>0</v>
      </c>
      <c r="S57" s="134">
        <f t="shared" si="8"/>
        <v>0</v>
      </c>
    </row>
    <row r="58" spans="1:19" s="2" customFormat="1" ht="15.75">
      <c r="A58" s="196">
        <f t="shared" si="9"/>
        <v>53</v>
      </c>
      <c r="B58" s="84"/>
      <c r="C58" s="84"/>
      <c r="D58" s="84" t="str">
        <f t="shared" si="0"/>
        <v>Debe ingresar un Tipo de Concursante</v>
      </c>
      <c r="E58" s="43"/>
      <c r="F58" s="126">
        <f t="shared" si="1"/>
        <v>0</v>
      </c>
      <c r="G58" s="43"/>
      <c r="H58" s="128">
        <f t="shared" si="2"/>
        <v>0</v>
      </c>
      <c r="I58" s="43"/>
      <c r="J58" s="129">
        <f t="shared" si="3"/>
        <v>0</v>
      </c>
      <c r="K58" s="43"/>
      <c r="L58" s="131">
        <f t="shared" si="4"/>
        <v>0</v>
      </c>
      <c r="M58" s="41"/>
      <c r="N58" s="75">
        <f t="shared" si="5"/>
        <v>0</v>
      </c>
      <c r="O58" s="41"/>
      <c r="P58" s="132">
        <f t="shared" si="6"/>
        <v>0</v>
      </c>
      <c r="Q58" s="43"/>
      <c r="R58" s="133">
        <f t="shared" si="7"/>
        <v>0</v>
      </c>
      <c r="S58" s="134">
        <f t="shared" si="8"/>
        <v>0</v>
      </c>
    </row>
    <row r="59" spans="1:19" s="2" customFormat="1" ht="15.75">
      <c r="A59" s="196">
        <f t="shared" si="9"/>
        <v>54</v>
      </c>
      <c r="B59" s="86"/>
      <c r="C59" s="84"/>
      <c r="D59" s="84" t="str">
        <f t="shared" si="0"/>
        <v>Debe ingresar un Tipo de Concursante</v>
      </c>
      <c r="E59" s="45"/>
      <c r="F59" s="126">
        <f t="shared" si="1"/>
        <v>0</v>
      </c>
      <c r="G59" s="45"/>
      <c r="H59" s="128">
        <f t="shared" si="2"/>
        <v>0</v>
      </c>
      <c r="I59" s="45"/>
      <c r="J59" s="129">
        <f t="shared" si="3"/>
        <v>0</v>
      </c>
      <c r="K59" s="45"/>
      <c r="L59" s="131">
        <f t="shared" si="4"/>
        <v>0</v>
      </c>
      <c r="M59" s="41"/>
      <c r="N59" s="75">
        <f t="shared" si="5"/>
        <v>0</v>
      </c>
      <c r="O59" s="41"/>
      <c r="P59" s="132">
        <f t="shared" si="6"/>
        <v>0</v>
      </c>
      <c r="Q59" s="45"/>
      <c r="R59" s="133">
        <f t="shared" si="7"/>
        <v>0</v>
      </c>
      <c r="S59" s="134">
        <f t="shared" si="8"/>
        <v>0</v>
      </c>
    </row>
    <row r="60" spans="1:19" s="2" customFormat="1" ht="15.75">
      <c r="A60" s="196">
        <f t="shared" si="9"/>
        <v>55</v>
      </c>
      <c r="B60" s="86"/>
      <c r="C60" s="84"/>
      <c r="D60" s="84" t="str">
        <f t="shared" si="0"/>
        <v>Debe ingresar un Tipo de Concursante</v>
      </c>
      <c r="E60" s="45"/>
      <c r="F60" s="126">
        <f t="shared" si="1"/>
        <v>0</v>
      </c>
      <c r="G60" s="45"/>
      <c r="H60" s="128">
        <f t="shared" si="2"/>
        <v>0</v>
      </c>
      <c r="I60" s="45"/>
      <c r="J60" s="129">
        <f t="shared" si="3"/>
        <v>0</v>
      </c>
      <c r="K60" s="45"/>
      <c r="L60" s="131">
        <f t="shared" si="4"/>
        <v>0</v>
      </c>
      <c r="M60" s="41"/>
      <c r="N60" s="75">
        <f t="shared" si="5"/>
        <v>0</v>
      </c>
      <c r="O60" s="41"/>
      <c r="P60" s="132">
        <f t="shared" si="6"/>
        <v>0</v>
      </c>
      <c r="Q60" s="45"/>
      <c r="R60" s="133">
        <f t="shared" si="7"/>
        <v>0</v>
      </c>
      <c r="S60" s="134">
        <f t="shared" si="8"/>
        <v>0</v>
      </c>
    </row>
    <row r="61" spans="1:19" s="2" customFormat="1" ht="15.75">
      <c r="A61" s="196">
        <f t="shared" si="9"/>
        <v>56</v>
      </c>
      <c r="B61" s="86"/>
      <c r="C61" s="84"/>
      <c r="D61" s="84" t="str">
        <f t="shared" si="0"/>
        <v>Debe ingresar un Tipo de Concursante</v>
      </c>
      <c r="E61" s="45"/>
      <c r="F61" s="126">
        <f t="shared" si="1"/>
        <v>0</v>
      </c>
      <c r="G61" s="45"/>
      <c r="H61" s="128">
        <f t="shared" si="2"/>
        <v>0</v>
      </c>
      <c r="I61" s="45"/>
      <c r="J61" s="129">
        <f t="shared" si="3"/>
        <v>0</v>
      </c>
      <c r="K61" s="45"/>
      <c r="L61" s="131">
        <f t="shared" si="4"/>
        <v>0</v>
      </c>
      <c r="M61" s="41"/>
      <c r="N61" s="75">
        <f t="shared" si="5"/>
        <v>0</v>
      </c>
      <c r="O61" s="41"/>
      <c r="P61" s="132">
        <f t="shared" si="6"/>
        <v>0</v>
      </c>
      <c r="Q61" s="45"/>
      <c r="R61" s="133">
        <f t="shared" si="7"/>
        <v>0</v>
      </c>
      <c r="S61" s="134">
        <f t="shared" si="8"/>
        <v>0</v>
      </c>
    </row>
    <row r="62" spans="1:19" s="2" customFormat="1" ht="15.75">
      <c r="A62" s="196">
        <f t="shared" si="9"/>
        <v>57</v>
      </c>
      <c r="B62" s="86"/>
      <c r="C62" s="84"/>
      <c r="D62" s="84" t="str">
        <f t="shared" si="0"/>
        <v>Debe ingresar un Tipo de Concursante</v>
      </c>
      <c r="E62" s="45"/>
      <c r="F62" s="126">
        <f t="shared" si="1"/>
        <v>0</v>
      </c>
      <c r="G62" s="45"/>
      <c r="H62" s="128">
        <f t="shared" si="2"/>
        <v>0</v>
      </c>
      <c r="I62" s="45"/>
      <c r="J62" s="129">
        <f t="shared" si="3"/>
        <v>0</v>
      </c>
      <c r="K62" s="45"/>
      <c r="L62" s="131">
        <f t="shared" si="4"/>
        <v>0</v>
      </c>
      <c r="M62" s="41"/>
      <c r="N62" s="75">
        <f t="shared" si="5"/>
        <v>0</v>
      </c>
      <c r="O62" s="41"/>
      <c r="P62" s="132">
        <f t="shared" si="6"/>
        <v>0</v>
      </c>
      <c r="Q62" s="45"/>
      <c r="R62" s="133">
        <f t="shared" si="7"/>
        <v>0</v>
      </c>
      <c r="S62" s="134">
        <f t="shared" si="8"/>
        <v>0</v>
      </c>
    </row>
    <row r="63" spans="1:19" s="2" customFormat="1" ht="15.75">
      <c r="A63" s="196">
        <f t="shared" si="9"/>
        <v>58</v>
      </c>
      <c r="B63" s="86"/>
      <c r="C63" s="84"/>
      <c r="D63" s="84" t="str">
        <f t="shared" si="0"/>
        <v>Debe ingresar un Tipo de Concursante</v>
      </c>
      <c r="E63" s="45"/>
      <c r="F63" s="126">
        <f t="shared" si="1"/>
        <v>0</v>
      </c>
      <c r="G63" s="45"/>
      <c r="H63" s="128">
        <f t="shared" si="2"/>
        <v>0</v>
      </c>
      <c r="I63" s="45"/>
      <c r="J63" s="129">
        <f t="shared" si="3"/>
        <v>0</v>
      </c>
      <c r="K63" s="45"/>
      <c r="L63" s="131">
        <f t="shared" si="4"/>
        <v>0</v>
      </c>
      <c r="M63" s="41"/>
      <c r="N63" s="75">
        <f t="shared" si="5"/>
        <v>0</v>
      </c>
      <c r="O63" s="41"/>
      <c r="P63" s="132">
        <f t="shared" si="6"/>
        <v>0</v>
      </c>
      <c r="Q63" s="45"/>
      <c r="R63" s="133">
        <f t="shared" si="7"/>
        <v>0</v>
      </c>
      <c r="S63" s="134">
        <f t="shared" si="8"/>
        <v>0</v>
      </c>
    </row>
    <row r="64" spans="1:19" s="2" customFormat="1" ht="15.75">
      <c r="A64" s="196">
        <f t="shared" si="9"/>
        <v>59</v>
      </c>
      <c r="B64" s="86"/>
      <c r="C64" s="84"/>
      <c r="D64" s="84" t="str">
        <f t="shared" si="0"/>
        <v>Debe ingresar un Tipo de Concursante</v>
      </c>
      <c r="E64" s="45"/>
      <c r="F64" s="126">
        <f t="shared" si="1"/>
        <v>0</v>
      </c>
      <c r="G64" s="45"/>
      <c r="H64" s="128">
        <f t="shared" si="2"/>
        <v>0</v>
      </c>
      <c r="I64" s="45"/>
      <c r="J64" s="129">
        <f t="shared" si="3"/>
        <v>0</v>
      </c>
      <c r="K64" s="45"/>
      <c r="L64" s="131">
        <f t="shared" si="4"/>
        <v>0</v>
      </c>
      <c r="M64" s="41"/>
      <c r="N64" s="75">
        <f t="shared" si="5"/>
        <v>0</v>
      </c>
      <c r="O64" s="41"/>
      <c r="P64" s="132">
        <f t="shared" si="6"/>
        <v>0</v>
      </c>
      <c r="Q64" s="45"/>
      <c r="R64" s="133">
        <f t="shared" si="7"/>
        <v>0</v>
      </c>
      <c r="S64" s="134">
        <f t="shared" si="8"/>
        <v>0</v>
      </c>
    </row>
    <row r="65" spans="1:19" s="2" customFormat="1" ht="15.75">
      <c r="A65" s="196">
        <f t="shared" si="9"/>
        <v>60</v>
      </c>
      <c r="B65" s="86"/>
      <c r="C65" s="84"/>
      <c r="D65" s="84" t="str">
        <f t="shared" si="0"/>
        <v>Debe ingresar un Tipo de Concursante</v>
      </c>
      <c r="E65" s="45"/>
      <c r="F65" s="126">
        <f t="shared" si="1"/>
        <v>0</v>
      </c>
      <c r="G65" s="45"/>
      <c r="H65" s="128">
        <f t="shared" si="2"/>
        <v>0</v>
      </c>
      <c r="I65" s="45"/>
      <c r="J65" s="129">
        <f t="shared" si="3"/>
        <v>0</v>
      </c>
      <c r="K65" s="45"/>
      <c r="L65" s="131">
        <f t="shared" si="4"/>
        <v>0</v>
      </c>
      <c r="M65" s="41"/>
      <c r="N65" s="75">
        <f t="shared" si="5"/>
        <v>0</v>
      </c>
      <c r="O65" s="41"/>
      <c r="P65" s="132">
        <f t="shared" si="6"/>
        <v>0</v>
      </c>
      <c r="Q65" s="45"/>
      <c r="R65" s="133">
        <f t="shared" si="7"/>
        <v>0</v>
      </c>
      <c r="S65" s="134">
        <f t="shared" si="8"/>
        <v>0</v>
      </c>
    </row>
    <row r="66" spans="1:19" s="2" customFormat="1" ht="15.75">
      <c r="A66" s="196">
        <f t="shared" si="9"/>
        <v>61</v>
      </c>
      <c r="B66" s="86"/>
      <c r="C66" s="84"/>
      <c r="D66" s="84" t="str">
        <f t="shared" si="0"/>
        <v>Debe ingresar un Tipo de Concursante</v>
      </c>
      <c r="E66" s="45"/>
      <c r="F66" s="126">
        <f t="shared" si="1"/>
        <v>0</v>
      </c>
      <c r="G66" s="45"/>
      <c r="H66" s="128">
        <f t="shared" si="2"/>
        <v>0</v>
      </c>
      <c r="I66" s="45"/>
      <c r="J66" s="129">
        <f t="shared" si="3"/>
        <v>0</v>
      </c>
      <c r="K66" s="45"/>
      <c r="L66" s="131">
        <f t="shared" si="4"/>
        <v>0</v>
      </c>
      <c r="M66" s="41"/>
      <c r="N66" s="75">
        <f t="shared" si="5"/>
        <v>0</v>
      </c>
      <c r="O66" s="41"/>
      <c r="P66" s="132">
        <f t="shared" si="6"/>
        <v>0</v>
      </c>
      <c r="Q66" s="45"/>
      <c r="R66" s="133">
        <f t="shared" si="7"/>
        <v>0</v>
      </c>
      <c r="S66" s="134">
        <f t="shared" si="8"/>
        <v>0</v>
      </c>
    </row>
    <row r="67" spans="1:19" s="2" customFormat="1" ht="15.75">
      <c r="A67" s="196">
        <f t="shared" si="9"/>
        <v>62</v>
      </c>
      <c r="B67" s="86"/>
      <c r="C67" s="84"/>
      <c r="D67" s="84" t="str">
        <f t="shared" si="0"/>
        <v>Debe ingresar un Tipo de Concursante</v>
      </c>
      <c r="E67" s="45"/>
      <c r="F67" s="126">
        <f t="shared" si="1"/>
        <v>0</v>
      </c>
      <c r="G67" s="45"/>
      <c r="H67" s="128">
        <f t="shared" si="2"/>
        <v>0</v>
      </c>
      <c r="I67" s="45"/>
      <c r="J67" s="129">
        <f t="shared" si="3"/>
        <v>0</v>
      </c>
      <c r="K67" s="45"/>
      <c r="L67" s="131">
        <f t="shared" si="4"/>
        <v>0</v>
      </c>
      <c r="M67" s="41"/>
      <c r="N67" s="75">
        <f t="shared" si="5"/>
        <v>0</v>
      </c>
      <c r="O67" s="41"/>
      <c r="P67" s="132">
        <f t="shared" si="6"/>
        <v>0</v>
      </c>
      <c r="Q67" s="45"/>
      <c r="R67" s="133">
        <f t="shared" si="7"/>
        <v>0</v>
      </c>
      <c r="S67" s="134">
        <f t="shared" si="8"/>
        <v>0</v>
      </c>
    </row>
    <row r="68" spans="1:19" s="2" customFormat="1" ht="15.75">
      <c r="A68" s="196">
        <f t="shared" si="9"/>
        <v>63</v>
      </c>
      <c r="B68" s="86"/>
      <c r="C68" s="84"/>
      <c r="D68" s="84" t="str">
        <f t="shared" si="0"/>
        <v>Debe ingresar un Tipo de Concursante</v>
      </c>
      <c r="E68" s="45"/>
      <c r="F68" s="126">
        <f t="shared" si="1"/>
        <v>0</v>
      </c>
      <c r="G68" s="45"/>
      <c r="H68" s="128">
        <f t="shared" si="2"/>
        <v>0</v>
      </c>
      <c r="I68" s="45"/>
      <c r="J68" s="129">
        <f t="shared" si="3"/>
        <v>0</v>
      </c>
      <c r="K68" s="45"/>
      <c r="L68" s="131">
        <f t="shared" si="4"/>
        <v>0</v>
      </c>
      <c r="M68" s="41"/>
      <c r="N68" s="75">
        <f t="shared" si="5"/>
        <v>0</v>
      </c>
      <c r="O68" s="41"/>
      <c r="P68" s="132">
        <f t="shared" si="6"/>
        <v>0</v>
      </c>
      <c r="Q68" s="45"/>
      <c r="R68" s="133">
        <f t="shared" si="7"/>
        <v>0</v>
      </c>
      <c r="S68" s="134">
        <f t="shared" si="8"/>
        <v>0</v>
      </c>
    </row>
    <row r="69" spans="1:19" s="2" customFormat="1" ht="15.75">
      <c r="A69" s="196">
        <f t="shared" si="9"/>
        <v>64</v>
      </c>
      <c r="B69" s="86"/>
      <c r="C69" s="84"/>
      <c r="D69" s="84" t="str">
        <f t="shared" si="0"/>
        <v>Debe ingresar un Tipo de Concursante</v>
      </c>
      <c r="E69" s="45"/>
      <c r="F69" s="126">
        <f t="shared" si="1"/>
        <v>0</v>
      </c>
      <c r="G69" s="45"/>
      <c r="H69" s="128">
        <f t="shared" si="2"/>
        <v>0</v>
      </c>
      <c r="I69" s="45"/>
      <c r="J69" s="129">
        <f t="shared" si="3"/>
        <v>0</v>
      </c>
      <c r="K69" s="45"/>
      <c r="L69" s="131">
        <f t="shared" si="4"/>
        <v>0</v>
      </c>
      <c r="M69" s="41"/>
      <c r="N69" s="75">
        <f t="shared" si="5"/>
        <v>0</v>
      </c>
      <c r="O69" s="41"/>
      <c r="P69" s="132">
        <f t="shared" si="6"/>
        <v>0</v>
      </c>
      <c r="Q69" s="45"/>
      <c r="R69" s="133">
        <f t="shared" si="7"/>
        <v>0</v>
      </c>
      <c r="S69" s="134">
        <f t="shared" si="8"/>
        <v>0</v>
      </c>
    </row>
    <row r="70" spans="1:19" s="2" customFormat="1" ht="15.75">
      <c r="A70" s="196">
        <f t="shared" si="9"/>
        <v>65</v>
      </c>
      <c r="B70" s="86"/>
      <c r="C70" s="84"/>
      <c r="D70" s="84" t="str">
        <f t="shared" si="0"/>
        <v>Debe ingresar un Tipo de Concursante</v>
      </c>
      <c r="E70" s="45"/>
      <c r="F70" s="126">
        <f t="shared" si="1"/>
        <v>0</v>
      </c>
      <c r="G70" s="45"/>
      <c r="H70" s="128">
        <f t="shared" si="2"/>
        <v>0</v>
      </c>
      <c r="I70" s="45"/>
      <c r="J70" s="129">
        <f t="shared" si="3"/>
        <v>0</v>
      </c>
      <c r="K70" s="45"/>
      <c r="L70" s="131">
        <f t="shared" si="4"/>
        <v>0</v>
      </c>
      <c r="M70" s="41"/>
      <c r="N70" s="75">
        <f t="shared" si="5"/>
        <v>0</v>
      </c>
      <c r="O70" s="41"/>
      <c r="P70" s="132">
        <f t="shared" si="6"/>
        <v>0</v>
      </c>
      <c r="Q70" s="45"/>
      <c r="R70" s="133">
        <f t="shared" si="7"/>
        <v>0</v>
      </c>
      <c r="S70" s="134">
        <f t="shared" si="8"/>
        <v>0</v>
      </c>
    </row>
    <row r="71" spans="1:19" s="2" customFormat="1" ht="15.75">
      <c r="A71" s="196">
        <f t="shared" si="9"/>
        <v>66</v>
      </c>
      <c r="B71" s="86"/>
      <c r="C71" s="84"/>
      <c r="D71" s="84" t="str">
        <f t="shared" ref="D71:D100" si="10">IF(C71= "Persona natural", "Categoria 1",IF(C71= "Promoción a la Donación con fines de Trasplante", "Categoria 2",IF(C71= "Instituciones Generadoras", "Categoria 3", IF(C71= "SubRedes", "Categoria 4", "Debe ingresar un Tipo de Concursante")) ))</f>
        <v>Debe ingresar un Tipo de Concursante</v>
      </c>
      <c r="E71" s="45"/>
      <c r="F71" s="126">
        <f t="shared" ref="F71:F100" si="11">E71*30</f>
        <v>0</v>
      </c>
      <c r="G71" s="45"/>
      <c r="H71" s="128">
        <f t="shared" ref="H71:H100" si="12">G71*40</f>
        <v>0</v>
      </c>
      <c r="I71" s="45"/>
      <c r="J71" s="129">
        <f t="shared" ref="J71:J100" si="13">I71*20</f>
        <v>0</v>
      </c>
      <c r="K71" s="45"/>
      <c r="L71" s="131">
        <f t="shared" ref="L71:L100" si="14">K71*20</f>
        <v>0</v>
      </c>
      <c r="M71" s="41"/>
      <c r="N71" s="75">
        <f t="shared" ref="N71:N100" si="15">M71*10</f>
        <v>0</v>
      </c>
      <c r="O71" s="41"/>
      <c r="P71" s="132">
        <f t="shared" ref="P71:P100" si="16">O71*10</f>
        <v>0</v>
      </c>
      <c r="Q71" s="45"/>
      <c r="R71" s="133">
        <f t="shared" ref="R71:R100" si="17">Q71*10</f>
        <v>0</v>
      </c>
      <c r="S71" s="134">
        <f t="shared" ref="S71:S100" si="18">F71+H71+J71+L71+N71+P71+R71</f>
        <v>0</v>
      </c>
    </row>
    <row r="72" spans="1:19" s="2" customFormat="1" ht="15.75">
      <c r="A72" s="196">
        <f t="shared" ref="A72:A100" si="19">A71+1</f>
        <v>67</v>
      </c>
      <c r="B72" s="86"/>
      <c r="C72" s="84"/>
      <c r="D72" s="84" t="str">
        <f t="shared" si="10"/>
        <v>Debe ingresar un Tipo de Concursante</v>
      </c>
      <c r="E72" s="45"/>
      <c r="F72" s="126">
        <f t="shared" si="11"/>
        <v>0</v>
      </c>
      <c r="G72" s="45"/>
      <c r="H72" s="128">
        <f t="shared" si="12"/>
        <v>0</v>
      </c>
      <c r="I72" s="45"/>
      <c r="J72" s="129">
        <f t="shared" si="13"/>
        <v>0</v>
      </c>
      <c r="K72" s="45"/>
      <c r="L72" s="131">
        <f t="shared" si="14"/>
        <v>0</v>
      </c>
      <c r="M72" s="41"/>
      <c r="N72" s="75">
        <f t="shared" si="15"/>
        <v>0</v>
      </c>
      <c r="O72" s="41"/>
      <c r="P72" s="132">
        <f t="shared" si="16"/>
        <v>0</v>
      </c>
      <c r="Q72" s="45"/>
      <c r="R72" s="133">
        <f t="shared" si="17"/>
        <v>0</v>
      </c>
      <c r="S72" s="134">
        <f t="shared" si="18"/>
        <v>0</v>
      </c>
    </row>
    <row r="73" spans="1:19" s="2" customFormat="1" ht="15.75">
      <c r="A73" s="196">
        <f t="shared" si="19"/>
        <v>68</v>
      </c>
      <c r="B73" s="86"/>
      <c r="C73" s="84"/>
      <c r="D73" s="84" t="str">
        <f t="shared" si="10"/>
        <v>Debe ingresar un Tipo de Concursante</v>
      </c>
      <c r="E73" s="45"/>
      <c r="F73" s="126">
        <f t="shared" si="11"/>
        <v>0</v>
      </c>
      <c r="G73" s="45"/>
      <c r="H73" s="128">
        <f t="shared" si="12"/>
        <v>0</v>
      </c>
      <c r="I73" s="45"/>
      <c r="J73" s="129">
        <f t="shared" si="13"/>
        <v>0</v>
      </c>
      <c r="K73" s="45"/>
      <c r="L73" s="131">
        <f t="shared" si="14"/>
        <v>0</v>
      </c>
      <c r="M73" s="41"/>
      <c r="N73" s="75">
        <f t="shared" si="15"/>
        <v>0</v>
      </c>
      <c r="O73" s="41"/>
      <c r="P73" s="132">
        <f t="shared" si="16"/>
        <v>0</v>
      </c>
      <c r="Q73" s="45"/>
      <c r="R73" s="133">
        <f t="shared" si="17"/>
        <v>0</v>
      </c>
      <c r="S73" s="134">
        <f t="shared" si="18"/>
        <v>0</v>
      </c>
    </row>
    <row r="74" spans="1:19" s="2" customFormat="1" ht="15.75">
      <c r="A74" s="196">
        <f t="shared" si="19"/>
        <v>69</v>
      </c>
      <c r="B74" s="86"/>
      <c r="C74" s="84"/>
      <c r="D74" s="84" t="str">
        <f t="shared" si="10"/>
        <v>Debe ingresar un Tipo de Concursante</v>
      </c>
      <c r="E74" s="45"/>
      <c r="F74" s="126">
        <f t="shared" si="11"/>
        <v>0</v>
      </c>
      <c r="G74" s="45"/>
      <c r="H74" s="128">
        <f t="shared" si="12"/>
        <v>0</v>
      </c>
      <c r="I74" s="45"/>
      <c r="J74" s="129">
        <f t="shared" si="13"/>
        <v>0</v>
      </c>
      <c r="K74" s="45"/>
      <c r="L74" s="131">
        <f t="shared" si="14"/>
        <v>0</v>
      </c>
      <c r="M74" s="41"/>
      <c r="N74" s="75">
        <f t="shared" si="15"/>
        <v>0</v>
      </c>
      <c r="O74" s="41"/>
      <c r="P74" s="132">
        <f t="shared" si="16"/>
        <v>0</v>
      </c>
      <c r="Q74" s="45"/>
      <c r="R74" s="133">
        <f t="shared" si="17"/>
        <v>0</v>
      </c>
      <c r="S74" s="134">
        <f t="shared" si="18"/>
        <v>0</v>
      </c>
    </row>
    <row r="75" spans="1:19" s="2" customFormat="1" ht="15.75">
      <c r="A75" s="196">
        <f t="shared" si="19"/>
        <v>70</v>
      </c>
      <c r="B75" s="86"/>
      <c r="C75" s="84"/>
      <c r="D75" s="84" t="str">
        <f t="shared" si="10"/>
        <v>Debe ingresar un Tipo de Concursante</v>
      </c>
      <c r="E75" s="45"/>
      <c r="F75" s="126">
        <f t="shared" si="11"/>
        <v>0</v>
      </c>
      <c r="G75" s="45"/>
      <c r="H75" s="128">
        <f t="shared" si="12"/>
        <v>0</v>
      </c>
      <c r="I75" s="45"/>
      <c r="J75" s="129">
        <f t="shared" si="13"/>
        <v>0</v>
      </c>
      <c r="K75" s="45"/>
      <c r="L75" s="131">
        <f t="shared" si="14"/>
        <v>0</v>
      </c>
      <c r="M75" s="41"/>
      <c r="N75" s="75">
        <f t="shared" si="15"/>
        <v>0</v>
      </c>
      <c r="O75" s="41"/>
      <c r="P75" s="132">
        <f t="shared" si="16"/>
        <v>0</v>
      </c>
      <c r="Q75" s="45"/>
      <c r="R75" s="133">
        <f t="shared" si="17"/>
        <v>0</v>
      </c>
      <c r="S75" s="134">
        <f t="shared" si="18"/>
        <v>0</v>
      </c>
    </row>
    <row r="76" spans="1:19" s="2" customFormat="1" ht="15.75">
      <c r="A76" s="196">
        <f t="shared" si="19"/>
        <v>71</v>
      </c>
      <c r="B76" s="86"/>
      <c r="C76" s="84"/>
      <c r="D76" s="84" t="str">
        <f t="shared" si="10"/>
        <v>Debe ingresar un Tipo de Concursante</v>
      </c>
      <c r="E76" s="45"/>
      <c r="F76" s="126">
        <f t="shared" si="11"/>
        <v>0</v>
      </c>
      <c r="G76" s="45"/>
      <c r="H76" s="128">
        <f t="shared" si="12"/>
        <v>0</v>
      </c>
      <c r="I76" s="45"/>
      <c r="J76" s="129">
        <f t="shared" si="13"/>
        <v>0</v>
      </c>
      <c r="K76" s="45"/>
      <c r="L76" s="131">
        <f t="shared" si="14"/>
        <v>0</v>
      </c>
      <c r="M76" s="41"/>
      <c r="N76" s="75">
        <f t="shared" si="15"/>
        <v>0</v>
      </c>
      <c r="O76" s="41"/>
      <c r="P76" s="132">
        <f t="shared" si="16"/>
        <v>0</v>
      </c>
      <c r="Q76" s="45"/>
      <c r="R76" s="133">
        <f t="shared" si="17"/>
        <v>0</v>
      </c>
      <c r="S76" s="134">
        <f t="shared" si="18"/>
        <v>0</v>
      </c>
    </row>
    <row r="77" spans="1:19" s="2" customFormat="1" ht="15.75">
      <c r="A77" s="196">
        <f t="shared" si="19"/>
        <v>72</v>
      </c>
      <c r="B77" s="86"/>
      <c r="C77" s="84"/>
      <c r="D77" s="84" t="str">
        <f t="shared" si="10"/>
        <v>Debe ingresar un Tipo de Concursante</v>
      </c>
      <c r="E77" s="45"/>
      <c r="F77" s="126">
        <f t="shared" si="11"/>
        <v>0</v>
      </c>
      <c r="G77" s="45"/>
      <c r="H77" s="128">
        <f t="shared" si="12"/>
        <v>0</v>
      </c>
      <c r="I77" s="45"/>
      <c r="J77" s="129">
        <f t="shared" si="13"/>
        <v>0</v>
      </c>
      <c r="K77" s="45"/>
      <c r="L77" s="131">
        <f t="shared" si="14"/>
        <v>0</v>
      </c>
      <c r="M77" s="41"/>
      <c r="N77" s="75">
        <f t="shared" si="15"/>
        <v>0</v>
      </c>
      <c r="O77" s="41"/>
      <c r="P77" s="132">
        <f t="shared" si="16"/>
        <v>0</v>
      </c>
      <c r="Q77" s="45"/>
      <c r="R77" s="133">
        <f t="shared" si="17"/>
        <v>0</v>
      </c>
      <c r="S77" s="134">
        <f t="shared" si="18"/>
        <v>0</v>
      </c>
    </row>
    <row r="78" spans="1:19" s="2" customFormat="1" ht="15.75">
      <c r="A78" s="196">
        <f t="shared" si="19"/>
        <v>73</v>
      </c>
      <c r="B78" s="86"/>
      <c r="C78" s="84"/>
      <c r="D78" s="84" t="str">
        <f t="shared" si="10"/>
        <v>Debe ingresar un Tipo de Concursante</v>
      </c>
      <c r="E78" s="45"/>
      <c r="F78" s="126">
        <f t="shared" si="11"/>
        <v>0</v>
      </c>
      <c r="G78" s="45"/>
      <c r="H78" s="128">
        <f t="shared" si="12"/>
        <v>0</v>
      </c>
      <c r="I78" s="45"/>
      <c r="J78" s="129">
        <f t="shared" si="13"/>
        <v>0</v>
      </c>
      <c r="K78" s="45"/>
      <c r="L78" s="131">
        <f t="shared" si="14"/>
        <v>0</v>
      </c>
      <c r="M78" s="41"/>
      <c r="N78" s="75">
        <f t="shared" si="15"/>
        <v>0</v>
      </c>
      <c r="O78" s="41"/>
      <c r="P78" s="132">
        <f t="shared" si="16"/>
        <v>0</v>
      </c>
      <c r="Q78" s="45"/>
      <c r="R78" s="133">
        <f t="shared" si="17"/>
        <v>0</v>
      </c>
      <c r="S78" s="134">
        <f t="shared" si="18"/>
        <v>0</v>
      </c>
    </row>
    <row r="79" spans="1:19" s="2" customFormat="1" ht="15.75">
      <c r="A79" s="196">
        <f t="shared" si="19"/>
        <v>74</v>
      </c>
      <c r="B79" s="86"/>
      <c r="C79" s="84"/>
      <c r="D79" s="84" t="str">
        <f t="shared" si="10"/>
        <v>Debe ingresar un Tipo de Concursante</v>
      </c>
      <c r="E79" s="45"/>
      <c r="F79" s="126">
        <f t="shared" si="11"/>
        <v>0</v>
      </c>
      <c r="G79" s="45"/>
      <c r="H79" s="128">
        <f t="shared" si="12"/>
        <v>0</v>
      </c>
      <c r="I79" s="45"/>
      <c r="J79" s="129">
        <f t="shared" si="13"/>
        <v>0</v>
      </c>
      <c r="K79" s="45"/>
      <c r="L79" s="131">
        <f t="shared" si="14"/>
        <v>0</v>
      </c>
      <c r="M79" s="41"/>
      <c r="N79" s="75">
        <f t="shared" si="15"/>
        <v>0</v>
      </c>
      <c r="O79" s="41"/>
      <c r="P79" s="132">
        <f t="shared" si="16"/>
        <v>0</v>
      </c>
      <c r="Q79" s="45"/>
      <c r="R79" s="133">
        <f t="shared" si="17"/>
        <v>0</v>
      </c>
      <c r="S79" s="134">
        <f t="shared" si="18"/>
        <v>0</v>
      </c>
    </row>
    <row r="80" spans="1:19" s="2" customFormat="1" ht="15.75">
      <c r="A80" s="196">
        <f t="shared" si="19"/>
        <v>75</v>
      </c>
      <c r="B80" s="86"/>
      <c r="C80" s="84"/>
      <c r="D80" s="84" t="str">
        <f t="shared" si="10"/>
        <v>Debe ingresar un Tipo de Concursante</v>
      </c>
      <c r="E80" s="45"/>
      <c r="F80" s="126">
        <f t="shared" si="11"/>
        <v>0</v>
      </c>
      <c r="G80" s="45"/>
      <c r="H80" s="128">
        <f t="shared" si="12"/>
        <v>0</v>
      </c>
      <c r="I80" s="45"/>
      <c r="J80" s="129">
        <f t="shared" si="13"/>
        <v>0</v>
      </c>
      <c r="K80" s="45"/>
      <c r="L80" s="131">
        <f t="shared" si="14"/>
        <v>0</v>
      </c>
      <c r="M80" s="41"/>
      <c r="N80" s="75">
        <f t="shared" si="15"/>
        <v>0</v>
      </c>
      <c r="O80" s="41"/>
      <c r="P80" s="132">
        <f t="shared" si="16"/>
        <v>0</v>
      </c>
      <c r="Q80" s="45"/>
      <c r="R80" s="133">
        <f t="shared" si="17"/>
        <v>0</v>
      </c>
      <c r="S80" s="134">
        <f t="shared" si="18"/>
        <v>0</v>
      </c>
    </row>
    <row r="81" spans="1:19" s="2" customFormat="1" ht="15.75">
      <c r="A81" s="196">
        <f t="shared" si="19"/>
        <v>76</v>
      </c>
      <c r="B81" s="86"/>
      <c r="C81" s="84"/>
      <c r="D81" s="84" t="str">
        <f t="shared" si="10"/>
        <v>Debe ingresar un Tipo de Concursante</v>
      </c>
      <c r="E81" s="45"/>
      <c r="F81" s="126">
        <f t="shared" si="11"/>
        <v>0</v>
      </c>
      <c r="G81" s="45"/>
      <c r="H81" s="128">
        <f t="shared" si="12"/>
        <v>0</v>
      </c>
      <c r="I81" s="45"/>
      <c r="J81" s="129">
        <f t="shared" si="13"/>
        <v>0</v>
      </c>
      <c r="K81" s="45"/>
      <c r="L81" s="131">
        <f t="shared" si="14"/>
        <v>0</v>
      </c>
      <c r="M81" s="41"/>
      <c r="N81" s="75">
        <f t="shared" si="15"/>
        <v>0</v>
      </c>
      <c r="O81" s="41"/>
      <c r="P81" s="132">
        <f t="shared" si="16"/>
        <v>0</v>
      </c>
      <c r="Q81" s="45"/>
      <c r="R81" s="133">
        <f t="shared" si="17"/>
        <v>0</v>
      </c>
      <c r="S81" s="134">
        <f t="shared" si="18"/>
        <v>0</v>
      </c>
    </row>
    <row r="82" spans="1:19" s="2" customFormat="1" ht="15.75">
      <c r="A82" s="196">
        <f t="shared" si="19"/>
        <v>77</v>
      </c>
      <c r="B82" s="86"/>
      <c r="C82" s="84"/>
      <c r="D82" s="84" t="str">
        <f t="shared" si="10"/>
        <v>Debe ingresar un Tipo de Concursante</v>
      </c>
      <c r="E82" s="45"/>
      <c r="F82" s="126">
        <f t="shared" si="11"/>
        <v>0</v>
      </c>
      <c r="G82" s="45"/>
      <c r="H82" s="128">
        <f t="shared" si="12"/>
        <v>0</v>
      </c>
      <c r="I82" s="45"/>
      <c r="J82" s="129">
        <f t="shared" si="13"/>
        <v>0</v>
      </c>
      <c r="K82" s="45"/>
      <c r="L82" s="131">
        <f t="shared" si="14"/>
        <v>0</v>
      </c>
      <c r="M82" s="41"/>
      <c r="N82" s="75">
        <f t="shared" si="15"/>
        <v>0</v>
      </c>
      <c r="O82" s="41"/>
      <c r="P82" s="132">
        <f t="shared" si="16"/>
        <v>0</v>
      </c>
      <c r="Q82" s="45"/>
      <c r="R82" s="133">
        <f t="shared" si="17"/>
        <v>0</v>
      </c>
      <c r="S82" s="134">
        <f t="shared" si="18"/>
        <v>0</v>
      </c>
    </row>
    <row r="83" spans="1:19" s="2" customFormat="1" ht="15.75">
      <c r="A83" s="196">
        <f t="shared" si="19"/>
        <v>78</v>
      </c>
      <c r="B83" s="86"/>
      <c r="C83" s="84"/>
      <c r="D83" s="84" t="str">
        <f t="shared" si="10"/>
        <v>Debe ingresar un Tipo de Concursante</v>
      </c>
      <c r="E83" s="45"/>
      <c r="F83" s="126">
        <f t="shared" si="11"/>
        <v>0</v>
      </c>
      <c r="G83" s="45"/>
      <c r="H83" s="128">
        <f t="shared" si="12"/>
        <v>0</v>
      </c>
      <c r="I83" s="45"/>
      <c r="J83" s="129">
        <f t="shared" si="13"/>
        <v>0</v>
      </c>
      <c r="K83" s="45"/>
      <c r="L83" s="131">
        <f t="shared" si="14"/>
        <v>0</v>
      </c>
      <c r="M83" s="41"/>
      <c r="N83" s="75">
        <f t="shared" si="15"/>
        <v>0</v>
      </c>
      <c r="O83" s="41"/>
      <c r="P83" s="132">
        <f t="shared" si="16"/>
        <v>0</v>
      </c>
      <c r="Q83" s="45"/>
      <c r="R83" s="133">
        <f t="shared" si="17"/>
        <v>0</v>
      </c>
      <c r="S83" s="134">
        <f t="shared" si="18"/>
        <v>0</v>
      </c>
    </row>
    <row r="84" spans="1:19" s="2" customFormat="1" ht="15.75">
      <c r="A84" s="196">
        <f t="shared" si="19"/>
        <v>79</v>
      </c>
      <c r="B84" s="86"/>
      <c r="C84" s="84"/>
      <c r="D84" s="84" t="str">
        <f t="shared" si="10"/>
        <v>Debe ingresar un Tipo de Concursante</v>
      </c>
      <c r="E84" s="45"/>
      <c r="F84" s="126">
        <f t="shared" si="11"/>
        <v>0</v>
      </c>
      <c r="G84" s="45"/>
      <c r="H84" s="128">
        <f t="shared" si="12"/>
        <v>0</v>
      </c>
      <c r="I84" s="45"/>
      <c r="J84" s="129">
        <f t="shared" si="13"/>
        <v>0</v>
      </c>
      <c r="K84" s="45"/>
      <c r="L84" s="131">
        <f t="shared" si="14"/>
        <v>0</v>
      </c>
      <c r="M84" s="41"/>
      <c r="N84" s="75">
        <f t="shared" si="15"/>
        <v>0</v>
      </c>
      <c r="O84" s="41"/>
      <c r="P84" s="132">
        <f t="shared" si="16"/>
        <v>0</v>
      </c>
      <c r="Q84" s="45"/>
      <c r="R84" s="133">
        <f t="shared" si="17"/>
        <v>0</v>
      </c>
      <c r="S84" s="134">
        <f t="shared" si="18"/>
        <v>0</v>
      </c>
    </row>
    <row r="85" spans="1:19" s="2" customFormat="1" ht="15.75">
      <c r="A85" s="196">
        <f t="shared" si="19"/>
        <v>80</v>
      </c>
      <c r="B85" s="86"/>
      <c r="C85" s="84"/>
      <c r="D85" s="84" t="str">
        <f t="shared" si="10"/>
        <v>Debe ingresar un Tipo de Concursante</v>
      </c>
      <c r="E85" s="45"/>
      <c r="F85" s="126">
        <f t="shared" si="11"/>
        <v>0</v>
      </c>
      <c r="G85" s="45"/>
      <c r="H85" s="128">
        <f t="shared" si="12"/>
        <v>0</v>
      </c>
      <c r="I85" s="45"/>
      <c r="J85" s="129">
        <f t="shared" si="13"/>
        <v>0</v>
      </c>
      <c r="K85" s="45"/>
      <c r="L85" s="131">
        <f t="shared" si="14"/>
        <v>0</v>
      </c>
      <c r="M85" s="41"/>
      <c r="N85" s="75">
        <f t="shared" si="15"/>
        <v>0</v>
      </c>
      <c r="O85" s="41"/>
      <c r="P85" s="132">
        <f t="shared" si="16"/>
        <v>0</v>
      </c>
      <c r="Q85" s="45"/>
      <c r="R85" s="133">
        <f t="shared" si="17"/>
        <v>0</v>
      </c>
      <c r="S85" s="134">
        <f t="shared" si="18"/>
        <v>0</v>
      </c>
    </row>
    <row r="86" spans="1:19" s="2" customFormat="1" ht="15.75">
      <c r="A86" s="196">
        <f t="shared" si="19"/>
        <v>81</v>
      </c>
      <c r="B86" s="86"/>
      <c r="C86" s="84"/>
      <c r="D86" s="84" t="str">
        <f t="shared" si="10"/>
        <v>Debe ingresar un Tipo de Concursante</v>
      </c>
      <c r="E86" s="45"/>
      <c r="F86" s="126">
        <f t="shared" si="11"/>
        <v>0</v>
      </c>
      <c r="G86" s="45"/>
      <c r="H86" s="128">
        <f t="shared" si="12"/>
        <v>0</v>
      </c>
      <c r="I86" s="45"/>
      <c r="J86" s="129">
        <f t="shared" si="13"/>
        <v>0</v>
      </c>
      <c r="K86" s="45"/>
      <c r="L86" s="131">
        <f t="shared" si="14"/>
        <v>0</v>
      </c>
      <c r="M86" s="41"/>
      <c r="N86" s="75">
        <f t="shared" si="15"/>
        <v>0</v>
      </c>
      <c r="O86" s="41"/>
      <c r="P86" s="132">
        <f t="shared" si="16"/>
        <v>0</v>
      </c>
      <c r="Q86" s="45"/>
      <c r="R86" s="133">
        <f t="shared" si="17"/>
        <v>0</v>
      </c>
      <c r="S86" s="134">
        <f t="shared" si="18"/>
        <v>0</v>
      </c>
    </row>
    <row r="87" spans="1:19" s="2" customFormat="1" ht="15.75">
      <c r="A87" s="196">
        <f t="shared" si="19"/>
        <v>82</v>
      </c>
      <c r="B87" s="86"/>
      <c r="C87" s="84"/>
      <c r="D87" s="84" t="str">
        <f t="shared" si="10"/>
        <v>Debe ingresar un Tipo de Concursante</v>
      </c>
      <c r="E87" s="45"/>
      <c r="F87" s="126">
        <f t="shared" si="11"/>
        <v>0</v>
      </c>
      <c r="G87" s="45"/>
      <c r="H87" s="128">
        <f t="shared" si="12"/>
        <v>0</v>
      </c>
      <c r="I87" s="45"/>
      <c r="J87" s="129">
        <f t="shared" si="13"/>
        <v>0</v>
      </c>
      <c r="K87" s="45"/>
      <c r="L87" s="131">
        <f t="shared" si="14"/>
        <v>0</v>
      </c>
      <c r="M87" s="41"/>
      <c r="N87" s="75">
        <f t="shared" si="15"/>
        <v>0</v>
      </c>
      <c r="O87" s="41"/>
      <c r="P87" s="132">
        <f t="shared" si="16"/>
        <v>0</v>
      </c>
      <c r="Q87" s="45"/>
      <c r="R87" s="133">
        <f t="shared" si="17"/>
        <v>0</v>
      </c>
      <c r="S87" s="134">
        <f t="shared" si="18"/>
        <v>0</v>
      </c>
    </row>
    <row r="88" spans="1:19" s="2" customFormat="1" ht="15.75">
      <c r="A88" s="196">
        <f t="shared" si="19"/>
        <v>83</v>
      </c>
      <c r="B88" s="86"/>
      <c r="C88" s="84"/>
      <c r="D88" s="84" t="str">
        <f t="shared" si="10"/>
        <v>Debe ingresar un Tipo de Concursante</v>
      </c>
      <c r="E88" s="45"/>
      <c r="F88" s="126">
        <f t="shared" si="11"/>
        <v>0</v>
      </c>
      <c r="G88" s="45"/>
      <c r="H88" s="128">
        <f t="shared" si="12"/>
        <v>0</v>
      </c>
      <c r="I88" s="45"/>
      <c r="J88" s="129">
        <f t="shared" si="13"/>
        <v>0</v>
      </c>
      <c r="K88" s="45"/>
      <c r="L88" s="131">
        <f t="shared" si="14"/>
        <v>0</v>
      </c>
      <c r="M88" s="41"/>
      <c r="N88" s="75">
        <f t="shared" si="15"/>
        <v>0</v>
      </c>
      <c r="O88" s="41"/>
      <c r="P88" s="132">
        <f t="shared" si="16"/>
        <v>0</v>
      </c>
      <c r="Q88" s="45"/>
      <c r="R88" s="133">
        <f t="shared" si="17"/>
        <v>0</v>
      </c>
      <c r="S88" s="134">
        <f t="shared" si="18"/>
        <v>0</v>
      </c>
    </row>
    <row r="89" spans="1:19" s="2" customFormat="1" ht="15.75">
      <c r="A89" s="196">
        <f t="shared" si="19"/>
        <v>84</v>
      </c>
      <c r="B89" s="86"/>
      <c r="C89" s="84"/>
      <c r="D89" s="84" t="str">
        <f t="shared" si="10"/>
        <v>Debe ingresar un Tipo de Concursante</v>
      </c>
      <c r="E89" s="45"/>
      <c r="F89" s="126">
        <f t="shared" si="11"/>
        <v>0</v>
      </c>
      <c r="G89" s="45"/>
      <c r="H89" s="128">
        <f t="shared" si="12"/>
        <v>0</v>
      </c>
      <c r="I89" s="45"/>
      <c r="J89" s="129">
        <f t="shared" si="13"/>
        <v>0</v>
      </c>
      <c r="K89" s="45"/>
      <c r="L89" s="131">
        <f t="shared" si="14"/>
        <v>0</v>
      </c>
      <c r="M89" s="41"/>
      <c r="N89" s="75">
        <f t="shared" si="15"/>
        <v>0</v>
      </c>
      <c r="O89" s="41"/>
      <c r="P89" s="132">
        <f t="shared" si="16"/>
        <v>0</v>
      </c>
      <c r="Q89" s="45"/>
      <c r="R89" s="133">
        <f t="shared" si="17"/>
        <v>0</v>
      </c>
      <c r="S89" s="134">
        <f t="shared" si="18"/>
        <v>0</v>
      </c>
    </row>
    <row r="90" spans="1:19" s="2" customFormat="1" ht="15.75">
      <c r="A90" s="196">
        <f t="shared" si="19"/>
        <v>85</v>
      </c>
      <c r="B90" s="86"/>
      <c r="C90" s="84"/>
      <c r="D90" s="84" t="str">
        <f t="shared" si="10"/>
        <v>Debe ingresar un Tipo de Concursante</v>
      </c>
      <c r="E90" s="45"/>
      <c r="F90" s="126">
        <f t="shared" si="11"/>
        <v>0</v>
      </c>
      <c r="G90" s="45"/>
      <c r="H90" s="128">
        <f t="shared" si="12"/>
        <v>0</v>
      </c>
      <c r="I90" s="45"/>
      <c r="J90" s="129">
        <f t="shared" si="13"/>
        <v>0</v>
      </c>
      <c r="K90" s="45"/>
      <c r="L90" s="131">
        <f t="shared" si="14"/>
        <v>0</v>
      </c>
      <c r="M90" s="41"/>
      <c r="N90" s="75">
        <f t="shared" si="15"/>
        <v>0</v>
      </c>
      <c r="O90" s="41"/>
      <c r="P90" s="132">
        <f t="shared" si="16"/>
        <v>0</v>
      </c>
      <c r="Q90" s="45"/>
      <c r="R90" s="133">
        <f t="shared" si="17"/>
        <v>0</v>
      </c>
      <c r="S90" s="134">
        <f t="shared" si="18"/>
        <v>0</v>
      </c>
    </row>
    <row r="91" spans="1:19" s="2" customFormat="1" ht="15.75">
      <c r="A91" s="196">
        <f t="shared" si="19"/>
        <v>86</v>
      </c>
      <c r="B91" s="86"/>
      <c r="C91" s="84"/>
      <c r="D91" s="84" t="str">
        <f t="shared" si="10"/>
        <v>Debe ingresar un Tipo de Concursante</v>
      </c>
      <c r="E91" s="45"/>
      <c r="F91" s="126">
        <f t="shared" si="11"/>
        <v>0</v>
      </c>
      <c r="G91" s="45"/>
      <c r="H91" s="128">
        <f t="shared" si="12"/>
        <v>0</v>
      </c>
      <c r="I91" s="45"/>
      <c r="J91" s="129">
        <f t="shared" si="13"/>
        <v>0</v>
      </c>
      <c r="K91" s="45"/>
      <c r="L91" s="131">
        <f t="shared" si="14"/>
        <v>0</v>
      </c>
      <c r="M91" s="41"/>
      <c r="N91" s="75">
        <f t="shared" si="15"/>
        <v>0</v>
      </c>
      <c r="O91" s="41"/>
      <c r="P91" s="132">
        <f t="shared" si="16"/>
        <v>0</v>
      </c>
      <c r="Q91" s="45"/>
      <c r="R91" s="133">
        <f t="shared" si="17"/>
        <v>0</v>
      </c>
      <c r="S91" s="134">
        <f t="shared" si="18"/>
        <v>0</v>
      </c>
    </row>
    <row r="92" spans="1:19" s="2" customFormat="1" ht="15.75">
      <c r="A92" s="196">
        <f t="shared" si="19"/>
        <v>87</v>
      </c>
      <c r="B92" s="86"/>
      <c r="C92" s="84"/>
      <c r="D92" s="84" t="str">
        <f t="shared" si="10"/>
        <v>Debe ingresar un Tipo de Concursante</v>
      </c>
      <c r="E92" s="45"/>
      <c r="F92" s="126">
        <f t="shared" si="11"/>
        <v>0</v>
      </c>
      <c r="G92" s="45"/>
      <c r="H92" s="128">
        <f t="shared" si="12"/>
        <v>0</v>
      </c>
      <c r="I92" s="45"/>
      <c r="J92" s="129">
        <f t="shared" si="13"/>
        <v>0</v>
      </c>
      <c r="K92" s="45"/>
      <c r="L92" s="131">
        <f t="shared" si="14"/>
        <v>0</v>
      </c>
      <c r="M92" s="41"/>
      <c r="N92" s="75">
        <f t="shared" si="15"/>
        <v>0</v>
      </c>
      <c r="O92" s="41"/>
      <c r="P92" s="132">
        <f t="shared" si="16"/>
        <v>0</v>
      </c>
      <c r="Q92" s="45"/>
      <c r="R92" s="133">
        <f t="shared" si="17"/>
        <v>0</v>
      </c>
      <c r="S92" s="134">
        <f t="shared" si="18"/>
        <v>0</v>
      </c>
    </row>
    <row r="93" spans="1:19" s="2" customFormat="1" ht="15.75">
      <c r="A93" s="196">
        <f t="shared" si="19"/>
        <v>88</v>
      </c>
      <c r="B93" s="86"/>
      <c r="C93" s="84"/>
      <c r="D93" s="84" t="str">
        <f t="shared" si="10"/>
        <v>Debe ingresar un Tipo de Concursante</v>
      </c>
      <c r="E93" s="45"/>
      <c r="F93" s="126">
        <f t="shared" si="11"/>
        <v>0</v>
      </c>
      <c r="G93" s="45"/>
      <c r="H93" s="128">
        <f t="shared" si="12"/>
        <v>0</v>
      </c>
      <c r="I93" s="45"/>
      <c r="J93" s="129">
        <f t="shared" si="13"/>
        <v>0</v>
      </c>
      <c r="K93" s="45"/>
      <c r="L93" s="131">
        <f t="shared" si="14"/>
        <v>0</v>
      </c>
      <c r="M93" s="41"/>
      <c r="N93" s="75">
        <f t="shared" si="15"/>
        <v>0</v>
      </c>
      <c r="O93" s="41"/>
      <c r="P93" s="132">
        <f t="shared" si="16"/>
        <v>0</v>
      </c>
      <c r="Q93" s="45"/>
      <c r="R93" s="133">
        <f t="shared" si="17"/>
        <v>0</v>
      </c>
      <c r="S93" s="134">
        <f t="shared" si="18"/>
        <v>0</v>
      </c>
    </row>
    <row r="94" spans="1:19" s="2" customFormat="1" ht="15.75">
      <c r="A94" s="196">
        <f t="shared" si="19"/>
        <v>89</v>
      </c>
      <c r="B94" s="86"/>
      <c r="C94" s="84"/>
      <c r="D94" s="84" t="str">
        <f t="shared" si="10"/>
        <v>Debe ingresar un Tipo de Concursante</v>
      </c>
      <c r="E94" s="45"/>
      <c r="F94" s="126">
        <f t="shared" si="11"/>
        <v>0</v>
      </c>
      <c r="G94" s="45"/>
      <c r="H94" s="128">
        <f t="shared" si="12"/>
        <v>0</v>
      </c>
      <c r="I94" s="45"/>
      <c r="J94" s="129">
        <f t="shared" si="13"/>
        <v>0</v>
      </c>
      <c r="K94" s="45"/>
      <c r="L94" s="131">
        <f t="shared" si="14"/>
        <v>0</v>
      </c>
      <c r="M94" s="41"/>
      <c r="N94" s="75">
        <f t="shared" si="15"/>
        <v>0</v>
      </c>
      <c r="O94" s="41"/>
      <c r="P94" s="132">
        <f t="shared" si="16"/>
        <v>0</v>
      </c>
      <c r="Q94" s="45"/>
      <c r="R94" s="133">
        <f t="shared" si="17"/>
        <v>0</v>
      </c>
      <c r="S94" s="134">
        <f t="shared" si="18"/>
        <v>0</v>
      </c>
    </row>
    <row r="95" spans="1:19" s="2" customFormat="1" ht="15.75">
      <c r="A95" s="196">
        <f t="shared" si="19"/>
        <v>90</v>
      </c>
      <c r="B95" s="86"/>
      <c r="C95" s="84"/>
      <c r="D95" s="84" t="str">
        <f t="shared" si="10"/>
        <v>Debe ingresar un Tipo de Concursante</v>
      </c>
      <c r="E95" s="45"/>
      <c r="F95" s="126">
        <f t="shared" si="11"/>
        <v>0</v>
      </c>
      <c r="G95" s="45"/>
      <c r="H95" s="128">
        <f t="shared" si="12"/>
        <v>0</v>
      </c>
      <c r="I95" s="45"/>
      <c r="J95" s="129">
        <f t="shared" si="13"/>
        <v>0</v>
      </c>
      <c r="K95" s="45"/>
      <c r="L95" s="131">
        <f t="shared" si="14"/>
        <v>0</v>
      </c>
      <c r="M95" s="41"/>
      <c r="N95" s="75">
        <f t="shared" si="15"/>
        <v>0</v>
      </c>
      <c r="O95" s="41"/>
      <c r="P95" s="132">
        <f t="shared" si="16"/>
        <v>0</v>
      </c>
      <c r="Q95" s="45"/>
      <c r="R95" s="133">
        <f t="shared" si="17"/>
        <v>0</v>
      </c>
      <c r="S95" s="134">
        <f t="shared" si="18"/>
        <v>0</v>
      </c>
    </row>
    <row r="96" spans="1:19" s="2" customFormat="1" ht="15.75">
      <c r="A96" s="196">
        <f t="shared" si="19"/>
        <v>91</v>
      </c>
      <c r="B96" s="86"/>
      <c r="C96" s="84"/>
      <c r="D96" s="84" t="str">
        <f t="shared" si="10"/>
        <v>Debe ingresar un Tipo de Concursante</v>
      </c>
      <c r="E96" s="45"/>
      <c r="F96" s="126">
        <f t="shared" si="11"/>
        <v>0</v>
      </c>
      <c r="G96" s="45"/>
      <c r="H96" s="128">
        <f t="shared" si="12"/>
        <v>0</v>
      </c>
      <c r="I96" s="45"/>
      <c r="J96" s="129">
        <f t="shared" si="13"/>
        <v>0</v>
      </c>
      <c r="K96" s="45"/>
      <c r="L96" s="131">
        <f t="shared" si="14"/>
        <v>0</v>
      </c>
      <c r="M96" s="41"/>
      <c r="N96" s="75">
        <f t="shared" si="15"/>
        <v>0</v>
      </c>
      <c r="O96" s="41"/>
      <c r="P96" s="132">
        <f t="shared" si="16"/>
        <v>0</v>
      </c>
      <c r="Q96" s="45"/>
      <c r="R96" s="133">
        <f t="shared" si="17"/>
        <v>0</v>
      </c>
      <c r="S96" s="134">
        <f t="shared" si="18"/>
        <v>0</v>
      </c>
    </row>
    <row r="97" spans="1:19" s="2" customFormat="1" ht="15.75">
      <c r="A97" s="196">
        <f t="shared" si="19"/>
        <v>92</v>
      </c>
      <c r="B97" s="86"/>
      <c r="C97" s="84"/>
      <c r="D97" s="84" t="str">
        <f t="shared" si="10"/>
        <v>Debe ingresar un Tipo de Concursante</v>
      </c>
      <c r="E97" s="45"/>
      <c r="F97" s="126">
        <f t="shared" si="11"/>
        <v>0</v>
      </c>
      <c r="G97" s="45"/>
      <c r="H97" s="128">
        <f t="shared" si="12"/>
        <v>0</v>
      </c>
      <c r="I97" s="45"/>
      <c r="J97" s="129">
        <f t="shared" si="13"/>
        <v>0</v>
      </c>
      <c r="K97" s="45"/>
      <c r="L97" s="131">
        <f t="shared" si="14"/>
        <v>0</v>
      </c>
      <c r="M97" s="41"/>
      <c r="N97" s="75">
        <f t="shared" si="15"/>
        <v>0</v>
      </c>
      <c r="O97" s="41"/>
      <c r="P97" s="132">
        <f t="shared" si="16"/>
        <v>0</v>
      </c>
      <c r="Q97" s="45"/>
      <c r="R97" s="133">
        <f t="shared" si="17"/>
        <v>0</v>
      </c>
      <c r="S97" s="134">
        <f t="shared" si="18"/>
        <v>0</v>
      </c>
    </row>
    <row r="98" spans="1:19" s="2" customFormat="1" ht="15.75">
      <c r="A98" s="196">
        <f t="shared" si="19"/>
        <v>93</v>
      </c>
      <c r="B98" s="86"/>
      <c r="C98" s="84"/>
      <c r="D98" s="84" t="str">
        <f t="shared" si="10"/>
        <v>Debe ingresar un Tipo de Concursante</v>
      </c>
      <c r="E98" s="45"/>
      <c r="F98" s="126">
        <f t="shared" si="11"/>
        <v>0</v>
      </c>
      <c r="G98" s="45"/>
      <c r="H98" s="128">
        <f t="shared" si="12"/>
        <v>0</v>
      </c>
      <c r="I98" s="45"/>
      <c r="J98" s="129">
        <f t="shared" si="13"/>
        <v>0</v>
      </c>
      <c r="K98" s="45"/>
      <c r="L98" s="131">
        <f t="shared" si="14"/>
        <v>0</v>
      </c>
      <c r="M98" s="41"/>
      <c r="N98" s="75">
        <f t="shared" si="15"/>
        <v>0</v>
      </c>
      <c r="O98" s="41"/>
      <c r="P98" s="132">
        <f t="shared" si="16"/>
        <v>0</v>
      </c>
      <c r="Q98" s="45"/>
      <c r="R98" s="133">
        <f t="shared" si="17"/>
        <v>0</v>
      </c>
      <c r="S98" s="134">
        <f t="shared" si="18"/>
        <v>0</v>
      </c>
    </row>
    <row r="99" spans="1:19" s="2" customFormat="1" ht="15.75">
      <c r="A99" s="196">
        <f t="shared" si="19"/>
        <v>94</v>
      </c>
      <c r="B99" s="86"/>
      <c r="C99" s="84"/>
      <c r="D99" s="84" t="str">
        <f t="shared" si="10"/>
        <v>Debe ingresar un Tipo de Concursante</v>
      </c>
      <c r="E99" s="45"/>
      <c r="F99" s="126">
        <f t="shared" si="11"/>
        <v>0</v>
      </c>
      <c r="G99" s="45"/>
      <c r="H99" s="128">
        <f t="shared" si="12"/>
        <v>0</v>
      </c>
      <c r="I99" s="45"/>
      <c r="J99" s="129">
        <f t="shared" si="13"/>
        <v>0</v>
      </c>
      <c r="K99" s="45"/>
      <c r="L99" s="131">
        <f t="shared" si="14"/>
        <v>0</v>
      </c>
      <c r="M99" s="41"/>
      <c r="N99" s="75">
        <f t="shared" si="15"/>
        <v>0</v>
      </c>
      <c r="O99" s="41"/>
      <c r="P99" s="132">
        <f t="shared" si="16"/>
        <v>0</v>
      </c>
      <c r="Q99" s="45"/>
      <c r="R99" s="133">
        <f t="shared" si="17"/>
        <v>0</v>
      </c>
      <c r="S99" s="134">
        <f t="shared" si="18"/>
        <v>0</v>
      </c>
    </row>
    <row r="100" spans="1:19" s="2" customFormat="1" ht="16.5" thickBot="1">
      <c r="A100" s="196">
        <f t="shared" si="19"/>
        <v>95</v>
      </c>
      <c r="B100" s="87"/>
      <c r="C100" s="87"/>
      <c r="D100" s="87" t="str">
        <f t="shared" si="10"/>
        <v>Debe ingresar un Tipo de Concursante</v>
      </c>
      <c r="E100" s="45"/>
      <c r="F100" s="126">
        <f t="shared" si="11"/>
        <v>0</v>
      </c>
      <c r="G100" s="45"/>
      <c r="H100" s="149">
        <f t="shared" si="12"/>
        <v>0</v>
      </c>
      <c r="I100" s="45"/>
      <c r="J100" s="129">
        <f t="shared" si="13"/>
        <v>0</v>
      </c>
      <c r="K100" s="45"/>
      <c r="L100" s="151">
        <f t="shared" si="14"/>
        <v>0</v>
      </c>
      <c r="M100" s="41"/>
      <c r="N100" s="75">
        <f t="shared" si="15"/>
        <v>0</v>
      </c>
      <c r="O100" s="41"/>
      <c r="P100" s="132">
        <f t="shared" si="16"/>
        <v>0</v>
      </c>
      <c r="Q100" s="45"/>
      <c r="R100" s="133">
        <f t="shared" si="17"/>
        <v>0</v>
      </c>
      <c r="S100" s="134">
        <f t="shared" si="18"/>
        <v>0</v>
      </c>
    </row>
    <row r="101" spans="1:19" s="2" customFormat="1" ht="18.75" thickBot="1">
      <c r="A101" s="240" t="s">
        <v>55</v>
      </c>
      <c r="B101" s="241"/>
      <c r="C101" s="241"/>
      <c r="D101" s="243"/>
      <c r="E101" s="184">
        <f>SUM(E6:E100)</f>
        <v>5</v>
      </c>
      <c r="F101" s="53">
        <f t="shared" ref="F101:S101" si="20">SUM(F6:F100)</f>
        <v>150</v>
      </c>
      <c r="G101" s="184">
        <f t="shared" si="20"/>
        <v>5</v>
      </c>
      <c r="H101" s="53">
        <f t="shared" si="20"/>
        <v>200</v>
      </c>
      <c r="I101" s="184">
        <f t="shared" si="20"/>
        <v>3</v>
      </c>
      <c r="J101" s="53">
        <f t="shared" si="20"/>
        <v>60</v>
      </c>
      <c r="K101" s="184">
        <f t="shared" si="20"/>
        <v>5</v>
      </c>
      <c r="L101" s="53">
        <f t="shared" si="20"/>
        <v>100</v>
      </c>
      <c r="M101" s="184">
        <f t="shared" si="20"/>
        <v>4</v>
      </c>
      <c r="N101" s="53">
        <f t="shared" si="20"/>
        <v>40</v>
      </c>
      <c r="O101" s="184">
        <f t="shared" si="20"/>
        <v>10</v>
      </c>
      <c r="P101" s="186">
        <f t="shared" si="20"/>
        <v>100</v>
      </c>
      <c r="Q101" s="184">
        <f t="shared" si="20"/>
        <v>4</v>
      </c>
      <c r="R101" s="53">
        <f t="shared" si="20"/>
        <v>40</v>
      </c>
      <c r="S101" s="188">
        <f t="shared" si="20"/>
        <v>690</v>
      </c>
    </row>
    <row r="329" spans="3:4">
      <c r="C329" s="4" t="s">
        <v>23</v>
      </c>
      <c r="D329" s="4" t="s">
        <v>24</v>
      </c>
    </row>
    <row r="330" spans="3:4">
      <c r="C330" s="4">
        <v>0</v>
      </c>
      <c r="D330" s="3" t="str">
        <f>IF(AND(C330&lt;100),"0")</f>
        <v>0</v>
      </c>
    </row>
    <row r="331" spans="3:4">
      <c r="C331" s="3">
        <v>100</v>
      </c>
      <c r="D331" s="3" t="str">
        <f>IF(AND(C331&lt;50),"0",IF(AND(C331&gt;49,C331&lt;101),"10"))</f>
        <v>10</v>
      </c>
    </row>
    <row r="332" spans="3:4">
      <c r="C332" s="3">
        <v>200</v>
      </c>
      <c r="D332" s="3" t="str">
        <f>IF(AND(C332&lt;200),"0",IF(AND(C332&gt;49,C332&lt;201),"20"))</f>
        <v>20</v>
      </c>
    </row>
    <row r="333" spans="3:4">
      <c r="C333" s="3">
        <v>300</v>
      </c>
      <c r="D333" s="3" t="str">
        <f>IF(AND(C333&lt;300),"0",IF(AND(C333&gt;49,C333&lt;301),"30"))</f>
        <v>30</v>
      </c>
    </row>
    <row r="334" spans="3:4">
      <c r="C334" s="3">
        <v>400</v>
      </c>
      <c r="D334" s="3" t="str">
        <f>IF(AND(C334&lt;400),"0",IF(AND(C334&gt;49,C334&lt;401),"40"))</f>
        <v>40</v>
      </c>
    </row>
    <row r="335" spans="3:4">
      <c r="C335" s="3">
        <v>500</v>
      </c>
      <c r="D335" s="3" t="str">
        <f>IF(AND(C335&lt;500),"0",IF(AND(C335&gt;49,C335&lt;501),"50"))</f>
        <v>50</v>
      </c>
    </row>
    <row r="336" spans="3:4">
      <c r="C336" s="3">
        <v>600</v>
      </c>
      <c r="D336" s="3" t="str">
        <f>IF(AND(C336&lt;600),"0",IF(AND(C336&gt;49,C336&lt;601),"60"))</f>
        <v>60</v>
      </c>
    </row>
    <row r="337" spans="3:4">
      <c r="C337" s="3">
        <v>700</v>
      </c>
      <c r="D337" s="3" t="str">
        <f>IF(AND(C337&lt;700),"0",IF(AND(C337&gt;49,C337&lt;701),"70"))</f>
        <v>70</v>
      </c>
    </row>
    <row r="338" spans="3:4">
      <c r="C338" s="3">
        <v>800</v>
      </c>
      <c r="D338" s="3" t="str">
        <f>IF(AND(C338&lt;800),"0",IF(AND(C338&gt;49,C338&lt;801),"80"))</f>
        <v>80</v>
      </c>
    </row>
    <row r="339" spans="3:4">
      <c r="C339" s="3">
        <v>900</v>
      </c>
      <c r="D339" s="3" t="str">
        <f>IF(AND(C339&lt;900),"0",IF(AND(C339&gt;49,C339&lt;901),"90"))</f>
        <v>90</v>
      </c>
    </row>
    <row r="340" spans="3:4">
      <c r="C340" s="3">
        <v>1000</v>
      </c>
      <c r="D340" s="3" t="str">
        <f>IF(AND(C340=1000),"200",IF(AND(C340&gt;49,C340&lt;1000),"100"))</f>
        <v>200</v>
      </c>
    </row>
    <row r="341" spans="3:4">
      <c r="C341" s="3">
        <v>1001</v>
      </c>
      <c r="D341" s="3" t="str">
        <f>IF(AND(C341=1001)," EXCEDE")</f>
        <v xml:space="preserve"> EXCEDE</v>
      </c>
    </row>
  </sheetData>
  <sheetProtection algorithmName="SHA-512" hashValue="3C5nsPaaJlcAVUZEU3fpFbDg+jMxwd76bUpasgCj/e4Wu7x+MRQAMUBR4sx7khS5sLcTRJUCnX7JMHMAjl3mQg==" saltValue="H8uUAMFNepHPrNxXkQDHbQ==" spinCount="100000" sheet="1" objects="1" scenarios="1"/>
  <mergeCells count="15">
    <mergeCell ref="A101:D101"/>
    <mergeCell ref="E3:R3"/>
    <mergeCell ref="A2:S2"/>
    <mergeCell ref="A3:A5"/>
    <mergeCell ref="C3:C5"/>
    <mergeCell ref="D3:D5"/>
    <mergeCell ref="E4:F4"/>
    <mergeCell ref="G4:H4"/>
    <mergeCell ref="I4:J4"/>
    <mergeCell ref="K4:L4"/>
    <mergeCell ref="Q4:R4"/>
    <mergeCell ref="S4:S5"/>
    <mergeCell ref="O4:P4"/>
    <mergeCell ref="M4:N4"/>
    <mergeCell ref="B3:B5"/>
  </mergeCells>
  <dataValidations count="1">
    <dataValidation type="list" allowBlank="1" showInputMessage="1" showErrorMessage="1" sqref="C6:C100">
      <formula1>"Persona Natural, Promoción a la Donación con fines de Trasplante, Instituciones Generadoras, SubRedes"</formula1>
    </dataValidation>
  </dataValidations>
  <printOptions horizontalCentered="1" verticalCentered="1"/>
  <pageMargins left="0.39370078740157483" right="0.35433070866141736" top="0.78740157480314965" bottom="0.78740157480314965" header="0" footer="0"/>
  <pageSetup paperSize="14" scale="6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35"/>
  <sheetViews>
    <sheetView topLeftCell="D1" zoomScale="87" zoomScaleNormal="87" workbookViewId="0">
      <selection activeCell="M9" sqref="M9"/>
    </sheetView>
  </sheetViews>
  <sheetFormatPr baseColWidth="10" defaultColWidth="9.140625" defaultRowHeight="12.75"/>
  <cols>
    <col min="1" max="1" width="5" bestFit="1" customWidth="1"/>
    <col min="2" max="2" width="42.85546875" customWidth="1"/>
    <col min="3" max="3" width="46.42578125" bestFit="1" customWidth="1"/>
    <col min="4" max="4" width="36.85546875" bestFit="1" customWidth="1"/>
    <col min="5" max="5" width="11.140625" customWidth="1"/>
    <col min="6" max="6" width="11.5703125" customWidth="1"/>
    <col min="7" max="7" width="10.85546875" customWidth="1"/>
    <col min="8" max="8" width="11.140625" customWidth="1"/>
    <col min="9" max="9" width="12" customWidth="1"/>
    <col min="10" max="10" width="13" customWidth="1"/>
    <col min="11" max="11" width="11.7109375" customWidth="1"/>
    <col min="12" max="12" width="12.85546875" customWidth="1"/>
    <col min="13" max="13" width="13.5703125" customWidth="1"/>
    <col min="14" max="14" width="12.5703125" customWidth="1"/>
    <col min="15" max="15" width="12.140625" customWidth="1"/>
    <col min="16" max="16" width="12.7109375" customWidth="1"/>
    <col min="17" max="17" width="11.85546875" customWidth="1"/>
    <col min="18" max="18" width="12.7109375" customWidth="1"/>
    <col min="19" max="19" width="15" customWidth="1"/>
  </cols>
  <sheetData>
    <row r="2" spans="1:21" ht="29.25" customHeight="1" thickBot="1">
      <c r="A2" s="307" t="s">
        <v>98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21" s="1" customFormat="1" ht="31.5" customHeight="1" thickBot="1">
      <c r="A3" s="273" t="s">
        <v>1</v>
      </c>
      <c r="B3" s="237" t="s">
        <v>58</v>
      </c>
      <c r="C3" s="273" t="s">
        <v>37</v>
      </c>
      <c r="D3" s="273" t="s">
        <v>0</v>
      </c>
      <c r="E3" s="288" t="s">
        <v>29</v>
      </c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90"/>
      <c r="S3" s="173" t="s">
        <v>67</v>
      </c>
    </row>
    <row r="4" spans="1:21" s="1" customFormat="1" ht="37.5" customHeight="1">
      <c r="A4" s="274"/>
      <c r="B4" s="238"/>
      <c r="C4" s="274"/>
      <c r="D4" s="274"/>
      <c r="E4" s="317" t="s">
        <v>30</v>
      </c>
      <c r="F4" s="318"/>
      <c r="G4" s="309" t="s">
        <v>33</v>
      </c>
      <c r="H4" s="310"/>
      <c r="I4" s="311" t="s">
        <v>31</v>
      </c>
      <c r="J4" s="311"/>
      <c r="K4" s="303" t="s">
        <v>79</v>
      </c>
      <c r="L4" s="304"/>
      <c r="M4" s="312" t="s">
        <v>32</v>
      </c>
      <c r="N4" s="313"/>
      <c r="O4" s="314" t="s">
        <v>90</v>
      </c>
      <c r="P4" s="315"/>
      <c r="Q4" s="299" t="s">
        <v>3</v>
      </c>
      <c r="R4" s="316"/>
      <c r="S4" s="259" t="s">
        <v>34</v>
      </c>
    </row>
    <row r="5" spans="1:21" s="1" customFormat="1" ht="95.25" customHeight="1" thickBot="1">
      <c r="A5" s="275"/>
      <c r="B5" s="239"/>
      <c r="C5" s="275"/>
      <c r="D5" s="275"/>
      <c r="E5" s="140" t="s">
        <v>73</v>
      </c>
      <c r="F5" s="232" t="s">
        <v>80</v>
      </c>
      <c r="G5" s="8" t="s">
        <v>74</v>
      </c>
      <c r="H5" s="233" t="s">
        <v>82</v>
      </c>
      <c r="I5" s="177" t="s">
        <v>75</v>
      </c>
      <c r="J5" s="191" t="s">
        <v>83</v>
      </c>
      <c r="K5" s="228" t="s">
        <v>76</v>
      </c>
      <c r="L5" s="192" t="s">
        <v>84</v>
      </c>
      <c r="M5" s="229" t="s">
        <v>77</v>
      </c>
      <c r="N5" s="234" t="s">
        <v>85</v>
      </c>
      <c r="O5" s="230" t="s">
        <v>78</v>
      </c>
      <c r="P5" s="235" t="s">
        <v>86</v>
      </c>
      <c r="Q5" s="231" t="s">
        <v>92</v>
      </c>
      <c r="R5" s="193" t="s">
        <v>87</v>
      </c>
      <c r="S5" s="260"/>
    </row>
    <row r="6" spans="1:21" ht="14.85" customHeight="1">
      <c r="A6" s="195">
        <v>1</v>
      </c>
      <c r="B6" s="83"/>
      <c r="C6" s="83" t="s">
        <v>38</v>
      </c>
      <c r="D6" s="83" t="str">
        <f>IF(C6= "Persona natural", "Categoria 1",IF(C6= "Promoción a la Donación con fines de Trasplante", "Categoria 2",IF(C6= "Instituciones Generadoras", "Categoria 3", IF(C6= "SubRedes", "Categoria 4", "Debe ingresar un Tipo de Concursante")) ))</f>
        <v>Categoria 1</v>
      </c>
      <c r="E6" s="38">
        <v>3</v>
      </c>
      <c r="F6" s="75">
        <f>E6*10</f>
        <v>30</v>
      </c>
      <c r="G6" s="38">
        <v>4</v>
      </c>
      <c r="H6" s="76">
        <f>G6*15</f>
        <v>60</v>
      </c>
      <c r="I6" s="48">
        <v>6</v>
      </c>
      <c r="J6" s="55">
        <f>I6*15</f>
        <v>90</v>
      </c>
      <c r="K6" s="38">
        <v>6</v>
      </c>
      <c r="L6" s="77">
        <f>K6*15</f>
        <v>90</v>
      </c>
      <c r="M6" s="102">
        <v>1</v>
      </c>
      <c r="N6" s="80">
        <f>M6*15</f>
        <v>15</v>
      </c>
      <c r="O6" s="103">
        <v>2</v>
      </c>
      <c r="P6" s="81">
        <f t="shared" ref="P6:P37" si="0">O6*20</f>
        <v>40</v>
      </c>
      <c r="Q6" s="48">
        <v>4</v>
      </c>
      <c r="R6" s="59">
        <f t="shared" ref="R6:R37" si="1">Q6*5</f>
        <v>20</v>
      </c>
      <c r="S6" s="60">
        <f>F6+H6+J6+L6+N6+P6+R6</f>
        <v>345</v>
      </c>
      <c r="U6" s="104"/>
    </row>
    <row r="7" spans="1:21" ht="15.75">
      <c r="A7" s="196">
        <f>A6+1</f>
        <v>2</v>
      </c>
      <c r="B7" s="88"/>
      <c r="C7" s="85"/>
      <c r="D7" s="84" t="str">
        <f t="shared" ref="D7:D70" si="2">IF(C7= "Persona natural", "Categoria 1",IF(C7= "Promoción a la Donación con fines de Trasplante", "Categoria 2",IF(C7= "Instituciones Generadoras", "Categoria 3", IF(C7= "SubRedes", "Categoria 4", "Debe ingresar un Tipo de Concursante")) ))</f>
        <v>Debe ingresar un Tipo de Concursante</v>
      </c>
      <c r="E7" s="39"/>
      <c r="F7" s="75">
        <f t="shared" ref="F7:F70" si="3">E7*10</f>
        <v>0</v>
      </c>
      <c r="G7" s="39"/>
      <c r="H7" s="76">
        <f t="shared" ref="H7:H70" si="4">G7*15</f>
        <v>0</v>
      </c>
      <c r="I7" s="40"/>
      <c r="J7" s="55">
        <f t="shared" ref="J7:J70" si="5">I7*15</f>
        <v>0</v>
      </c>
      <c r="K7" s="39"/>
      <c r="L7" s="78">
        <f t="shared" ref="L7:L70" si="6">K7*15</f>
        <v>0</v>
      </c>
      <c r="M7" s="68"/>
      <c r="N7" s="80">
        <f t="shared" ref="N7:N70" si="7">M7*15</f>
        <v>0</v>
      </c>
      <c r="O7" s="73"/>
      <c r="P7" s="82">
        <f t="shared" si="0"/>
        <v>0</v>
      </c>
      <c r="Q7" s="40"/>
      <c r="R7" s="59">
        <f t="shared" si="1"/>
        <v>0</v>
      </c>
      <c r="S7" s="61">
        <f t="shared" ref="S7:S37" si="8">F7+H7+J7+L7+N7+P7+R7</f>
        <v>0</v>
      </c>
      <c r="U7" s="104"/>
    </row>
    <row r="8" spans="1:21" s="2" customFormat="1" ht="18.75" customHeight="1">
      <c r="A8" s="196">
        <f t="shared" ref="A8:A71" si="9">A7+1</f>
        <v>3</v>
      </c>
      <c r="B8" s="84"/>
      <c r="C8" s="84"/>
      <c r="D8" s="84" t="str">
        <f t="shared" si="2"/>
        <v>Debe ingresar un Tipo de Concursante</v>
      </c>
      <c r="E8" s="41"/>
      <c r="F8" s="75">
        <f t="shared" si="3"/>
        <v>0</v>
      </c>
      <c r="G8" s="41"/>
      <c r="H8" s="76">
        <f t="shared" si="4"/>
        <v>0</v>
      </c>
      <c r="I8" s="42"/>
      <c r="J8" s="55">
        <f t="shared" si="5"/>
        <v>0</v>
      </c>
      <c r="K8" s="41"/>
      <c r="L8" s="78">
        <f t="shared" si="6"/>
        <v>0</v>
      </c>
      <c r="M8" s="68"/>
      <c r="N8" s="80">
        <f t="shared" si="7"/>
        <v>0</v>
      </c>
      <c r="O8" s="73"/>
      <c r="P8" s="82">
        <f t="shared" si="0"/>
        <v>0</v>
      </c>
      <c r="Q8" s="42"/>
      <c r="R8" s="59">
        <f t="shared" si="1"/>
        <v>0</v>
      </c>
      <c r="S8" s="61">
        <f t="shared" si="8"/>
        <v>0</v>
      </c>
      <c r="U8" s="104"/>
    </row>
    <row r="9" spans="1:21" s="2" customFormat="1" ht="15.75">
      <c r="A9" s="196">
        <f t="shared" si="9"/>
        <v>4</v>
      </c>
      <c r="B9" s="88"/>
      <c r="C9" s="84"/>
      <c r="D9" s="84" t="str">
        <f t="shared" si="2"/>
        <v>Debe ingresar un Tipo de Concursante</v>
      </c>
      <c r="E9" s="41"/>
      <c r="F9" s="75">
        <f t="shared" si="3"/>
        <v>0</v>
      </c>
      <c r="G9" s="41"/>
      <c r="H9" s="76">
        <f t="shared" si="4"/>
        <v>0</v>
      </c>
      <c r="I9" s="42"/>
      <c r="J9" s="55">
        <f t="shared" si="5"/>
        <v>0</v>
      </c>
      <c r="K9" s="41"/>
      <c r="L9" s="78">
        <f t="shared" si="6"/>
        <v>0</v>
      </c>
      <c r="M9" s="68"/>
      <c r="N9" s="80">
        <f t="shared" si="7"/>
        <v>0</v>
      </c>
      <c r="O9" s="73"/>
      <c r="P9" s="82">
        <f t="shared" si="0"/>
        <v>0</v>
      </c>
      <c r="Q9" s="42"/>
      <c r="R9" s="59">
        <f t="shared" si="1"/>
        <v>0</v>
      </c>
      <c r="S9" s="61">
        <f t="shared" si="8"/>
        <v>0</v>
      </c>
      <c r="U9" s="104"/>
    </row>
    <row r="10" spans="1:21" s="2" customFormat="1" ht="15.75">
      <c r="A10" s="196">
        <f t="shared" si="9"/>
        <v>5</v>
      </c>
      <c r="B10" s="84"/>
      <c r="C10" s="84"/>
      <c r="D10" s="84" t="str">
        <f t="shared" si="2"/>
        <v>Debe ingresar un Tipo de Concursante</v>
      </c>
      <c r="E10" s="41"/>
      <c r="F10" s="75">
        <f t="shared" si="3"/>
        <v>0</v>
      </c>
      <c r="G10" s="41"/>
      <c r="H10" s="76">
        <f t="shared" si="4"/>
        <v>0</v>
      </c>
      <c r="I10" s="42"/>
      <c r="J10" s="55">
        <f t="shared" si="5"/>
        <v>0</v>
      </c>
      <c r="K10" s="41"/>
      <c r="L10" s="78">
        <f t="shared" si="6"/>
        <v>0</v>
      </c>
      <c r="M10" s="68"/>
      <c r="N10" s="80">
        <f t="shared" si="7"/>
        <v>0</v>
      </c>
      <c r="O10" s="73"/>
      <c r="P10" s="82">
        <f t="shared" si="0"/>
        <v>0</v>
      </c>
      <c r="Q10" s="42"/>
      <c r="R10" s="59">
        <f t="shared" si="1"/>
        <v>0</v>
      </c>
      <c r="S10" s="61">
        <f t="shared" si="8"/>
        <v>0</v>
      </c>
      <c r="U10" s="104"/>
    </row>
    <row r="11" spans="1:21" s="2" customFormat="1" ht="15.75">
      <c r="A11" s="196">
        <f t="shared" si="9"/>
        <v>6</v>
      </c>
      <c r="B11" s="84"/>
      <c r="C11" s="84"/>
      <c r="D11" s="84" t="str">
        <f t="shared" si="2"/>
        <v>Debe ingresar un Tipo de Concursante</v>
      </c>
      <c r="E11" s="41"/>
      <c r="F11" s="75">
        <f t="shared" si="3"/>
        <v>0</v>
      </c>
      <c r="G11" s="41"/>
      <c r="H11" s="76">
        <f t="shared" si="4"/>
        <v>0</v>
      </c>
      <c r="I11" s="42"/>
      <c r="J11" s="55">
        <f t="shared" si="5"/>
        <v>0</v>
      </c>
      <c r="K11" s="41"/>
      <c r="L11" s="78">
        <f t="shared" si="6"/>
        <v>0</v>
      </c>
      <c r="M11" s="68"/>
      <c r="N11" s="80">
        <f t="shared" si="7"/>
        <v>0</v>
      </c>
      <c r="O11" s="73"/>
      <c r="P11" s="82">
        <f t="shared" si="0"/>
        <v>0</v>
      </c>
      <c r="Q11" s="42"/>
      <c r="R11" s="59">
        <f t="shared" si="1"/>
        <v>0</v>
      </c>
      <c r="S11" s="61">
        <f t="shared" si="8"/>
        <v>0</v>
      </c>
      <c r="U11" s="104"/>
    </row>
    <row r="12" spans="1:21" s="2" customFormat="1" ht="15.75">
      <c r="A12" s="196">
        <f t="shared" si="9"/>
        <v>7</v>
      </c>
      <c r="B12" s="84"/>
      <c r="C12" s="84"/>
      <c r="D12" s="84" t="str">
        <f t="shared" si="2"/>
        <v>Debe ingresar un Tipo de Concursante</v>
      </c>
      <c r="E12" s="41"/>
      <c r="F12" s="75">
        <f t="shared" si="3"/>
        <v>0</v>
      </c>
      <c r="G12" s="41"/>
      <c r="H12" s="76">
        <f t="shared" si="4"/>
        <v>0</v>
      </c>
      <c r="I12" s="42"/>
      <c r="J12" s="55">
        <f t="shared" si="5"/>
        <v>0</v>
      </c>
      <c r="K12" s="41"/>
      <c r="L12" s="78">
        <f t="shared" si="6"/>
        <v>0</v>
      </c>
      <c r="M12" s="68"/>
      <c r="N12" s="80">
        <f t="shared" si="7"/>
        <v>0</v>
      </c>
      <c r="O12" s="73"/>
      <c r="P12" s="82">
        <f t="shared" si="0"/>
        <v>0</v>
      </c>
      <c r="Q12" s="42"/>
      <c r="R12" s="59">
        <f t="shared" si="1"/>
        <v>0</v>
      </c>
      <c r="S12" s="61">
        <f t="shared" si="8"/>
        <v>0</v>
      </c>
      <c r="U12" s="104"/>
    </row>
    <row r="13" spans="1:21" s="2" customFormat="1" ht="15.75">
      <c r="A13" s="196">
        <f t="shared" si="9"/>
        <v>8</v>
      </c>
      <c r="B13" s="84"/>
      <c r="C13" s="84"/>
      <c r="D13" s="84" t="str">
        <f t="shared" si="2"/>
        <v>Debe ingresar un Tipo de Concursante</v>
      </c>
      <c r="E13" s="41"/>
      <c r="F13" s="75">
        <f t="shared" si="3"/>
        <v>0</v>
      </c>
      <c r="G13" s="41"/>
      <c r="H13" s="76">
        <f t="shared" si="4"/>
        <v>0</v>
      </c>
      <c r="I13" s="42"/>
      <c r="J13" s="55">
        <f t="shared" si="5"/>
        <v>0</v>
      </c>
      <c r="K13" s="41"/>
      <c r="L13" s="78">
        <f t="shared" si="6"/>
        <v>0</v>
      </c>
      <c r="M13" s="68"/>
      <c r="N13" s="80">
        <f t="shared" si="7"/>
        <v>0</v>
      </c>
      <c r="O13" s="73"/>
      <c r="P13" s="82">
        <f t="shared" si="0"/>
        <v>0</v>
      </c>
      <c r="Q13" s="42"/>
      <c r="R13" s="59">
        <f t="shared" si="1"/>
        <v>0</v>
      </c>
      <c r="S13" s="61">
        <f t="shared" si="8"/>
        <v>0</v>
      </c>
      <c r="U13" s="104"/>
    </row>
    <row r="14" spans="1:21" s="2" customFormat="1" ht="15.75">
      <c r="A14" s="196">
        <f t="shared" si="9"/>
        <v>9</v>
      </c>
      <c r="B14" s="84"/>
      <c r="C14" s="84"/>
      <c r="D14" s="84" t="str">
        <f t="shared" si="2"/>
        <v>Debe ingresar un Tipo de Concursante</v>
      </c>
      <c r="E14" s="41"/>
      <c r="F14" s="75">
        <f t="shared" si="3"/>
        <v>0</v>
      </c>
      <c r="G14" s="41"/>
      <c r="H14" s="76">
        <f t="shared" si="4"/>
        <v>0</v>
      </c>
      <c r="I14" s="42"/>
      <c r="J14" s="55">
        <f t="shared" si="5"/>
        <v>0</v>
      </c>
      <c r="K14" s="41"/>
      <c r="L14" s="78">
        <f t="shared" si="6"/>
        <v>0</v>
      </c>
      <c r="M14" s="68"/>
      <c r="N14" s="80">
        <f t="shared" si="7"/>
        <v>0</v>
      </c>
      <c r="O14" s="73"/>
      <c r="P14" s="82">
        <f t="shared" si="0"/>
        <v>0</v>
      </c>
      <c r="Q14" s="42"/>
      <c r="R14" s="59">
        <f t="shared" si="1"/>
        <v>0</v>
      </c>
      <c r="S14" s="61">
        <f t="shared" si="8"/>
        <v>0</v>
      </c>
    </row>
    <row r="15" spans="1:21" s="2" customFormat="1" ht="15.75">
      <c r="A15" s="196">
        <f t="shared" si="9"/>
        <v>10</v>
      </c>
      <c r="B15" s="84"/>
      <c r="C15" s="84"/>
      <c r="D15" s="84" t="str">
        <f t="shared" si="2"/>
        <v>Debe ingresar un Tipo de Concursante</v>
      </c>
      <c r="E15" s="41"/>
      <c r="F15" s="75">
        <f t="shared" si="3"/>
        <v>0</v>
      </c>
      <c r="G15" s="41"/>
      <c r="H15" s="76">
        <f t="shared" si="4"/>
        <v>0</v>
      </c>
      <c r="I15" s="42"/>
      <c r="J15" s="55">
        <f t="shared" si="5"/>
        <v>0</v>
      </c>
      <c r="K15" s="41"/>
      <c r="L15" s="78">
        <f t="shared" si="6"/>
        <v>0</v>
      </c>
      <c r="M15" s="68"/>
      <c r="N15" s="80">
        <f t="shared" si="7"/>
        <v>0</v>
      </c>
      <c r="O15" s="73"/>
      <c r="P15" s="82">
        <f t="shared" si="0"/>
        <v>0</v>
      </c>
      <c r="Q15" s="42"/>
      <c r="R15" s="59">
        <f t="shared" si="1"/>
        <v>0</v>
      </c>
      <c r="S15" s="61">
        <f t="shared" si="8"/>
        <v>0</v>
      </c>
    </row>
    <row r="16" spans="1:21" s="2" customFormat="1" ht="15.75">
      <c r="A16" s="196">
        <f t="shared" si="9"/>
        <v>11</v>
      </c>
      <c r="B16" s="84"/>
      <c r="C16" s="84"/>
      <c r="D16" s="84" t="str">
        <f t="shared" si="2"/>
        <v>Debe ingresar un Tipo de Concursante</v>
      </c>
      <c r="E16" s="41"/>
      <c r="F16" s="75">
        <f t="shared" si="3"/>
        <v>0</v>
      </c>
      <c r="G16" s="41"/>
      <c r="H16" s="76">
        <f t="shared" si="4"/>
        <v>0</v>
      </c>
      <c r="I16" s="42"/>
      <c r="J16" s="55">
        <f t="shared" si="5"/>
        <v>0</v>
      </c>
      <c r="K16" s="41"/>
      <c r="L16" s="78">
        <f t="shared" si="6"/>
        <v>0</v>
      </c>
      <c r="M16" s="68"/>
      <c r="N16" s="80">
        <f t="shared" si="7"/>
        <v>0</v>
      </c>
      <c r="O16" s="73"/>
      <c r="P16" s="82">
        <f t="shared" si="0"/>
        <v>0</v>
      </c>
      <c r="Q16" s="42"/>
      <c r="R16" s="59">
        <f t="shared" si="1"/>
        <v>0</v>
      </c>
      <c r="S16" s="61">
        <f t="shared" si="8"/>
        <v>0</v>
      </c>
    </row>
    <row r="17" spans="1:19" s="2" customFormat="1" ht="15.75">
      <c r="A17" s="196">
        <f t="shared" si="9"/>
        <v>12</v>
      </c>
      <c r="B17" s="84"/>
      <c r="C17" s="84"/>
      <c r="D17" s="84" t="str">
        <f t="shared" si="2"/>
        <v>Debe ingresar un Tipo de Concursante</v>
      </c>
      <c r="E17" s="43"/>
      <c r="F17" s="75">
        <f t="shared" si="3"/>
        <v>0</v>
      </c>
      <c r="G17" s="43"/>
      <c r="H17" s="76">
        <f t="shared" si="4"/>
        <v>0</v>
      </c>
      <c r="I17" s="44"/>
      <c r="J17" s="55">
        <f t="shared" si="5"/>
        <v>0</v>
      </c>
      <c r="K17" s="43"/>
      <c r="L17" s="78">
        <f t="shared" si="6"/>
        <v>0</v>
      </c>
      <c r="M17" s="68"/>
      <c r="N17" s="80">
        <f t="shared" si="7"/>
        <v>0</v>
      </c>
      <c r="O17" s="73"/>
      <c r="P17" s="82">
        <f t="shared" si="0"/>
        <v>0</v>
      </c>
      <c r="Q17" s="44"/>
      <c r="R17" s="59">
        <f t="shared" si="1"/>
        <v>0</v>
      </c>
      <c r="S17" s="61">
        <f t="shared" si="8"/>
        <v>0</v>
      </c>
    </row>
    <row r="18" spans="1:19" s="2" customFormat="1" ht="15.75">
      <c r="A18" s="196">
        <f t="shared" si="9"/>
        <v>13</v>
      </c>
      <c r="B18" s="84"/>
      <c r="C18" s="84"/>
      <c r="D18" s="84" t="str">
        <f t="shared" si="2"/>
        <v>Debe ingresar un Tipo de Concursante</v>
      </c>
      <c r="E18" s="43"/>
      <c r="F18" s="75">
        <f t="shared" si="3"/>
        <v>0</v>
      </c>
      <c r="G18" s="43"/>
      <c r="H18" s="76">
        <f t="shared" si="4"/>
        <v>0</v>
      </c>
      <c r="I18" s="44"/>
      <c r="J18" s="55">
        <f t="shared" si="5"/>
        <v>0</v>
      </c>
      <c r="K18" s="43"/>
      <c r="L18" s="78">
        <f t="shared" si="6"/>
        <v>0</v>
      </c>
      <c r="M18" s="68"/>
      <c r="N18" s="80">
        <f t="shared" si="7"/>
        <v>0</v>
      </c>
      <c r="O18" s="73"/>
      <c r="P18" s="82">
        <f t="shared" si="0"/>
        <v>0</v>
      </c>
      <c r="Q18" s="44"/>
      <c r="R18" s="59">
        <f t="shared" si="1"/>
        <v>0</v>
      </c>
      <c r="S18" s="61">
        <f t="shared" si="8"/>
        <v>0</v>
      </c>
    </row>
    <row r="19" spans="1:19" s="2" customFormat="1" ht="15.75">
      <c r="A19" s="196">
        <f t="shared" si="9"/>
        <v>14</v>
      </c>
      <c r="B19" s="84"/>
      <c r="C19" s="84"/>
      <c r="D19" s="84" t="str">
        <f t="shared" si="2"/>
        <v>Debe ingresar un Tipo de Concursante</v>
      </c>
      <c r="E19" s="43"/>
      <c r="F19" s="75">
        <f t="shared" si="3"/>
        <v>0</v>
      </c>
      <c r="G19" s="43"/>
      <c r="H19" s="76">
        <f t="shared" si="4"/>
        <v>0</v>
      </c>
      <c r="I19" s="44"/>
      <c r="J19" s="55">
        <f t="shared" si="5"/>
        <v>0</v>
      </c>
      <c r="K19" s="43"/>
      <c r="L19" s="78">
        <f t="shared" si="6"/>
        <v>0</v>
      </c>
      <c r="M19" s="68"/>
      <c r="N19" s="80">
        <f t="shared" si="7"/>
        <v>0</v>
      </c>
      <c r="O19" s="73"/>
      <c r="P19" s="82">
        <f t="shared" si="0"/>
        <v>0</v>
      </c>
      <c r="Q19" s="44"/>
      <c r="R19" s="59">
        <f t="shared" si="1"/>
        <v>0</v>
      </c>
      <c r="S19" s="61">
        <f t="shared" si="8"/>
        <v>0</v>
      </c>
    </row>
    <row r="20" spans="1:19" s="2" customFormat="1" ht="15.75">
      <c r="A20" s="196">
        <f t="shared" si="9"/>
        <v>15</v>
      </c>
      <c r="B20" s="84"/>
      <c r="C20" s="84"/>
      <c r="D20" s="84" t="str">
        <f t="shared" si="2"/>
        <v>Debe ingresar un Tipo de Concursante</v>
      </c>
      <c r="E20" s="43"/>
      <c r="F20" s="75">
        <f t="shared" si="3"/>
        <v>0</v>
      </c>
      <c r="G20" s="43"/>
      <c r="H20" s="76">
        <f t="shared" si="4"/>
        <v>0</v>
      </c>
      <c r="I20" s="44"/>
      <c r="J20" s="55">
        <f t="shared" si="5"/>
        <v>0</v>
      </c>
      <c r="K20" s="43"/>
      <c r="L20" s="78">
        <f t="shared" si="6"/>
        <v>0</v>
      </c>
      <c r="M20" s="68"/>
      <c r="N20" s="80">
        <f t="shared" si="7"/>
        <v>0</v>
      </c>
      <c r="O20" s="73"/>
      <c r="P20" s="82">
        <f t="shared" si="0"/>
        <v>0</v>
      </c>
      <c r="Q20" s="44"/>
      <c r="R20" s="59">
        <f t="shared" si="1"/>
        <v>0</v>
      </c>
      <c r="S20" s="61">
        <f t="shared" si="8"/>
        <v>0</v>
      </c>
    </row>
    <row r="21" spans="1:19" s="2" customFormat="1" ht="15.75">
      <c r="A21" s="196">
        <f t="shared" si="9"/>
        <v>16</v>
      </c>
      <c r="B21" s="84"/>
      <c r="C21" s="84"/>
      <c r="D21" s="84" t="str">
        <f t="shared" si="2"/>
        <v>Debe ingresar un Tipo de Concursante</v>
      </c>
      <c r="E21" s="43"/>
      <c r="F21" s="75">
        <f t="shared" si="3"/>
        <v>0</v>
      </c>
      <c r="G21" s="43"/>
      <c r="H21" s="76">
        <f t="shared" si="4"/>
        <v>0</v>
      </c>
      <c r="I21" s="44"/>
      <c r="J21" s="55">
        <f t="shared" si="5"/>
        <v>0</v>
      </c>
      <c r="K21" s="43"/>
      <c r="L21" s="78">
        <f t="shared" si="6"/>
        <v>0</v>
      </c>
      <c r="M21" s="68"/>
      <c r="N21" s="80">
        <f t="shared" si="7"/>
        <v>0</v>
      </c>
      <c r="O21" s="73"/>
      <c r="P21" s="82">
        <f t="shared" si="0"/>
        <v>0</v>
      </c>
      <c r="Q21" s="44"/>
      <c r="R21" s="59">
        <f t="shared" si="1"/>
        <v>0</v>
      </c>
      <c r="S21" s="61">
        <f t="shared" si="8"/>
        <v>0</v>
      </c>
    </row>
    <row r="22" spans="1:19" s="2" customFormat="1" ht="15.75">
      <c r="A22" s="196">
        <f t="shared" si="9"/>
        <v>17</v>
      </c>
      <c r="B22" s="84"/>
      <c r="C22" s="84"/>
      <c r="D22" s="84" t="str">
        <f t="shared" si="2"/>
        <v>Debe ingresar un Tipo de Concursante</v>
      </c>
      <c r="E22" s="43"/>
      <c r="F22" s="75">
        <f t="shared" si="3"/>
        <v>0</v>
      </c>
      <c r="G22" s="43"/>
      <c r="H22" s="76">
        <f t="shared" si="4"/>
        <v>0</v>
      </c>
      <c r="I22" s="44"/>
      <c r="J22" s="55">
        <f t="shared" si="5"/>
        <v>0</v>
      </c>
      <c r="K22" s="43"/>
      <c r="L22" s="78">
        <f t="shared" si="6"/>
        <v>0</v>
      </c>
      <c r="M22" s="68"/>
      <c r="N22" s="80">
        <f t="shared" si="7"/>
        <v>0</v>
      </c>
      <c r="O22" s="73"/>
      <c r="P22" s="82">
        <f t="shared" si="0"/>
        <v>0</v>
      </c>
      <c r="Q22" s="44"/>
      <c r="R22" s="59">
        <f t="shared" si="1"/>
        <v>0</v>
      </c>
      <c r="S22" s="61">
        <f t="shared" si="8"/>
        <v>0</v>
      </c>
    </row>
    <row r="23" spans="1:19" s="2" customFormat="1" ht="15.75">
      <c r="A23" s="196">
        <f t="shared" si="9"/>
        <v>18</v>
      </c>
      <c r="B23" s="84"/>
      <c r="C23" s="84"/>
      <c r="D23" s="84" t="str">
        <f t="shared" si="2"/>
        <v>Debe ingresar un Tipo de Concursante</v>
      </c>
      <c r="E23" s="43"/>
      <c r="F23" s="75">
        <f t="shared" si="3"/>
        <v>0</v>
      </c>
      <c r="G23" s="43"/>
      <c r="H23" s="76">
        <f t="shared" si="4"/>
        <v>0</v>
      </c>
      <c r="I23" s="44"/>
      <c r="J23" s="55">
        <f t="shared" si="5"/>
        <v>0</v>
      </c>
      <c r="K23" s="43"/>
      <c r="L23" s="78">
        <f t="shared" si="6"/>
        <v>0</v>
      </c>
      <c r="M23" s="68"/>
      <c r="N23" s="80">
        <f t="shared" si="7"/>
        <v>0</v>
      </c>
      <c r="O23" s="73"/>
      <c r="P23" s="82">
        <f t="shared" si="0"/>
        <v>0</v>
      </c>
      <c r="Q23" s="44"/>
      <c r="R23" s="59">
        <f t="shared" si="1"/>
        <v>0</v>
      </c>
      <c r="S23" s="61">
        <f t="shared" si="8"/>
        <v>0</v>
      </c>
    </row>
    <row r="24" spans="1:19" s="2" customFormat="1" ht="15.75">
      <c r="A24" s="196">
        <f t="shared" si="9"/>
        <v>19</v>
      </c>
      <c r="B24" s="84"/>
      <c r="C24" s="84"/>
      <c r="D24" s="84" t="str">
        <f t="shared" si="2"/>
        <v>Debe ingresar un Tipo de Concursante</v>
      </c>
      <c r="E24" s="43"/>
      <c r="F24" s="75">
        <f t="shared" si="3"/>
        <v>0</v>
      </c>
      <c r="G24" s="43"/>
      <c r="H24" s="76">
        <f t="shared" si="4"/>
        <v>0</v>
      </c>
      <c r="I24" s="44"/>
      <c r="J24" s="55">
        <f t="shared" si="5"/>
        <v>0</v>
      </c>
      <c r="K24" s="43"/>
      <c r="L24" s="78">
        <f t="shared" si="6"/>
        <v>0</v>
      </c>
      <c r="M24" s="68"/>
      <c r="N24" s="80">
        <f t="shared" si="7"/>
        <v>0</v>
      </c>
      <c r="O24" s="73"/>
      <c r="P24" s="82">
        <f t="shared" si="0"/>
        <v>0</v>
      </c>
      <c r="Q24" s="44"/>
      <c r="R24" s="59">
        <f t="shared" si="1"/>
        <v>0</v>
      </c>
      <c r="S24" s="61">
        <f t="shared" si="8"/>
        <v>0</v>
      </c>
    </row>
    <row r="25" spans="1:19" s="2" customFormat="1" ht="15.75">
      <c r="A25" s="196">
        <f t="shared" si="9"/>
        <v>20</v>
      </c>
      <c r="B25" s="84"/>
      <c r="C25" s="84"/>
      <c r="D25" s="84" t="str">
        <f t="shared" si="2"/>
        <v>Debe ingresar un Tipo de Concursante</v>
      </c>
      <c r="E25" s="43"/>
      <c r="F25" s="75">
        <f t="shared" si="3"/>
        <v>0</v>
      </c>
      <c r="G25" s="43"/>
      <c r="H25" s="76">
        <f t="shared" si="4"/>
        <v>0</v>
      </c>
      <c r="I25" s="44"/>
      <c r="J25" s="55">
        <f t="shared" si="5"/>
        <v>0</v>
      </c>
      <c r="K25" s="43"/>
      <c r="L25" s="78">
        <f t="shared" si="6"/>
        <v>0</v>
      </c>
      <c r="M25" s="68"/>
      <c r="N25" s="80">
        <f t="shared" si="7"/>
        <v>0</v>
      </c>
      <c r="O25" s="73"/>
      <c r="P25" s="82">
        <f t="shared" si="0"/>
        <v>0</v>
      </c>
      <c r="Q25" s="44"/>
      <c r="R25" s="59">
        <f t="shared" si="1"/>
        <v>0</v>
      </c>
      <c r="S25" s="61">
        <f t="shared" si="8"/>
        <v>0</v>
      </c>
    </row>
    <row r="26" spans="1:19" s="2" customFormat="1" ht="15.75">
      <c r="A26" s="196">
        <f t="shared" si="9"/>
        <v>21</v>
      </c>
      <c r="B26" s="84"/>
      <c r="C26" s="84"/>
      <c r="D26" s="84" t="str">
        <f t="shared" si="2"/>
        <v>Debe ingresar un Tipo de Concursante</v>
      </c>
      <c r="E26" s="43"/>
      <c r="F26" s="75">
        <f t="shared" si="3"/>
        <v>0</v>
      </c>
      <c r="G26" s="43"/>
      <c r="H26" s="76">
        <f t="shared" si="4"/>
        <v>0</v>
      </c>
      <c r="I26" s="44"/>
      <c r="J26" s="55">
        <f t="shared" si="5"/>
        <v>0</v>
      </c>
      <c r="K26" s="43"/>
      <c r="L26" s="78">
        <f t="shared" si="6"/>
        <v>0</v>
      </c>
      <c r="M26" s="68"/>
      <c r="N26" s="80">
        <f t="shared" si="7"/>
        <v>0</v>
      </c>
      <c r="O26" s="73"/>
      <c r="P26" s="82">
        <f t="shared" si="0"/>
        <v>0</v>
      </c>
      <c r="Q26" s="44"/>
      <c r="R26" s="59">
        <f t="shared" si="1"/>
        <v>0</v>
      </c>
      <c r="S26" s="61">
        <f t="shared" si="8"/>
        <v>0</v>
      </c>
    </row>
    <row r="27" spans="1:19" s="2" customFormat="1" ht="15.75">
      <c r="A27" s="196">
        <f t="shared" si="9"/>
        <v>22</v>
      </c>
      <c r="B27" s="84"/>
      <c r="C27" s="84"/>
      <c r="D27" s="84" t="str">
        <f t="shared" si="2"/>
        <v>Debe ingresar un Tipo de Concursante</v>
      </c>
      <c r="E27" s="43"/>
      <c r="F27" s="75">
        <f t="shared" si="3"/>
        <v>0</v>
      </c>
      <c r="G27" s="43"/>
      <c r="H27" s="76">
        <f t="shared" si="4"/>
        <v>0</v>
      </c>
      <c r="I27" s="44"/>
      <c r="J27" s="55">
        <f t="shared" si="5"/>
        <v>0</v>
      </c>
      <c r="K27" s="43"/>
      <c r="L27" s="78">
        <f t="shared" si="6"/>
        <v>0</v>
      </c>
      <c r="M27" s="68"/>
      <c r="N27" s="80">
        <f t="shared" si="7"/>
        <v>0</v>
      </c>
      <c r="O27" s="73"/>
      <c r="P27" s="82">
        <f t="shared" si="0"/>
        <v>0</v>
      </c>
      <c r="Q27" s="44"/>
      <c r="R27" s="59">
        <f t="shared" si="1"/>
        <v>0</v>
      </c>
      <c r="S27" s="61">
        <f t="shared" si="8"/>
        <v>0</v>
      </c>
    </row>
    <row r="28" spans="1:19" s="2" customFormat="1" ht="15.75">
      <c r="A28" s="196">
        <f t="shared" si="9"/>
        <v>23</v>
      </c>
      <c r="B28" s="84"/>
      <c r="C28" s="84"/>
      <c r="D28" s="84" t="str">
        <f t="shared" si="2"/>
        <v>Debe ingresar un Tipo de Concursante</v>
      </c>
      <c r="E28" s="43"/>
      <c r="F28" s="75">
        <f t="shared" si="3"/>
        <v>0</v>
      </c>
      <c r="G28" s="43"/>
      <c r="H28" s="76">
        <f t="shared" si="4"/>
        <v>0</v>
      </c>
      <c r="I28" s="44"/>
      <c r="J28" s="55">
        <f t="shared" si="5"/>
        <v>0</v>
      </c>
      <c r="K28" s="43"/>
      <c r="L28" s="78">
        <f t="shared" si="6"/>
        <v>0</v>
      </c>
      <c r="M28" s="68"/>
      <c r="N28" s="80">
        <f t="shared" si="7"/>
        <v>0</v>
      </c>
      <c r="O28" s="73"/>
      <c r="P28" s="82">
        <f t="shared" si="0"/>
        <v>0</v>
      </c>
      <c r="Q28" s="44"/>
      <c r="R28" s="59">
        <f t="shared" si="1"/>
        <v>0</v>
      </c>
      <c r="S28" s="61">
        <f t="shared" si="8"/>
        <v>0</v>
      </c>
    </row>
    <row r="29" spans="1:19" s="2" customFormat="1" ht="15.75">
      <c r="A29" s="196">
        <f t="shared" si="9"/>
        <v>24</v>
      </c>
      <c r="B29" s="84"/>
      <c r="C29" s="84"/>
      <c r="D29" s="84" t="str">
        <f t="shared" si="2"/>
        <v>Debe ingresar un Tipo de Concursante</v>
      </c>
      <c r="E29" s="43"/>
      <c r="F29" s="75">
        <f t="shared" si="3"/>
        <v>0</v>
      </c>
      <c r="G29" s="43"/>
      <c r="H29" s="76">
        <f t="shared" si="4"/>
        <v>0</v>
      </c>
      <c r="I29" s="44"/>
      <c r="J29" s="55">
        <f t="shared" si="5"/>
        <v>0</v>
      </c>
      <c r="K29" s="43"/>
      <c r="L29" s="78">
        <f t="shared" si="6"/>
        <v>0</v>
      </c>
      <c r="M29" s="68"/>
      <c r="N29" s="80">
        <f t="shared" si="7"/>
        <v>0</v>
      </c>
      <c r="O29" s="73"/>
      <c r="P29" s="82">
        <f t="shared" si="0"/>
        <v>0</v>
      </c>
      <c r="Q29" s="44"/>
      <c r="R29" s="59">
        <f t="shared" si="1"/>
        <v>0</v>
      </c>
      <c r="S29" s="61">
        <f t="shared" si="8"/>
        <v>0</v>
      </c>
    </row>
    <row r="30" spans="1:19" s="2" customFormat="1" ht="15.75">
      <c r="A30" s="196">
        <f t="shared" si="9"/>
        <v>25</v>
      </c>
      <c r="B30" s="84"/>
      <c r="C30" s="84"/>
      <c r="D30" s="84" t="str">
        <f t="shared" si="2"/>
        <v>Debe ingresar un Tipo de Concursante</v>
      </c>
      <c r="E30" s="43"/>
      <c r="F30" s="75">
        <f t="shared" si="3"/>
        <v>0</v>
      </c>
      <c r="G30" s="43"/>
      <c r="H30" s="76">
        <f t="shared" si="4"/>
        <v>0</v>
      </c>
      <c r="I30" s="44"/>
      <c r="J30" s="55">
        <f t="shared" si="5"/>
        <v>0</v>
      </c>
      <c r="K30" s="43"/>
      <c r="L30" s="78">
        <f t="shared" si="6"/>
        <v>0</v>
      </c>
      <c r="M30" s="68"/>
      <c r="N30" s="80">
        <f t="shared" si="7"/>
        <v>0</v>
      </c>
      <c r="O30" s="73"/>
      <c r="P30" s="82">
        <f t="shared" si="0"/>
        <v>0</v>
      </c>
      <c r="Q30" s="44"/>
      <c r="R30" s="59">
        <f t="shared" si="1"/>
        <v>0</v>
      </c>
      <c r="S30" s="61">
        <f t="shared" si="8"/>
        <v>0</v>
      </c>
    </row>
    <row r="31" spans="1:19" s="2" customFormat="1" ht="15.75">
      <c r="A31" s="196">
        <f t="shared" si="9"/>
        <v>26</v>
      </c>
      <c r="B31" s="84"/>
      <c r="C31" s="84"/>
      <c r="D31" s="84" t="str">
        <f t="shared" si="2"/>
        <v>Debe ingresar un Tipo de Concursante</v>
      </c>
      <c r="E31" s="43"/>
      <c r="F31" s="75">
        <f t="shared" si="3"/>
        <v>0</v>
      </c>
      <c r="G31" s="43"/>
      <c r="H31" s="76">
        <f t="shared" si="4"/>
        <v>0</v>
      </c>
      <c r="I31" s="44"/>
      <c r="J31" s="55">
        <f t="shared" si="5"/>
        <v>0</v>
      </c>
      <c r="K31" s="43"/>
      <c r="L31" s="78">
        <f t="shared" si="6"/>
        <v>0</v>
      </c>
      <c r="M31" s="68"/>
      <c r="N31" s="80">
        <f t="shared" si="7"/>
        <v>0</v>
      </c>
      <c r="O31" s="73"/>
      <c r="P31" s="82">
        <f t="shared" si="0"/>
        <v>0</v>
      </c>
      <c r="Q31" s="44"/>
      <c r="R31" s="59">
        <f t="shared" si="1"/>
        <v>0</v>
      </c>
      <c r="S31" s="61">
        <f t="shared" si="8"/>
        <v>0</v>
      </c>
    </row>
    <row r="32" spans="1:19" s="2" customFormat="1" ht="15.75">
      <c r="A32" s="196">
        <f t="shared" si="9"/>
        <v>27</v>
      </c>
      <c r="B32" s="84"/>
      <c r="C32" s="84"/>
      <c r="D32" s="84" t="str">
        <f t="shared" si="2"/>
        <v>Debe ingresar un Tipo de Concursante</v>
      </c>
      <c r="E32" s="43"/>
      <c r="F32" s="75">
        <f t="shared" si="3"/>
        <v>0</v>
      </c>
      <c r="G32" s="43"/>
      <c r="H32" s="76">
        <f t="shared" si="4"/>
        <v>0</v>
      </c>
      <c r="I32" s="44"/>
      <c r="J32" s="55">
        <f t="shared" si="5"/>
        <v>0</v>
      </c>
      <c r="K32" s="43"/>
      <c r="L32" s="78">
        <f t="shared" si="6"/>
        <v>0</v>
      </c>
      <c r="M32" s="68"/>
      <c r="N32" s="80">
        <f t="shared" si="7"/>
        <v>0</v>
      </c>
      <c r="O32" s="73"/>
      <c r="P32" s="82">
        <f t="shared" si="0"/>
        <v>0</v>
      </c>
      <c r="Q32" s="44"/>
      <c r="R32" s="59">
        <f t="shared" si="1"/>
        <v>0</v>
      </c>
      <c r="S32" s="61">
        <f t="shared" si="8"/>
        <v>0</v>
      </c>
    </row>
    <row r="33" spans="1:19" s="2" customFormat="1" ht="15.75">
      <c r="A33" s="196">
        <f t="shared" si="9"/>
        <v>28</v>
      </c>
      <c r="B33" s="84"/>
      <c r="C33" s="84"/>
      <c r="D33" s="84" t="str">
        <f t="shared" si="2"/>
        <v>Debe ingresar un Tipo de Concursante</v>
      </c>
      <c r="E33" s="43"/>
      <c r="F33" s="75">
        <f t="shared" si="3"/>
        <v>0</v>
      </c>
      <c r="G33" s="43"/>
      <c r="H33" s="76">
        <f t="shared" si="4"/>
        <v>0</v>
      </c>
      <c r="I33" s="44"/>
      <c r="J33" s="55">
        <f t="shared" si="5"/>
        <v>0</v>
      </c>
      <c r="K33" s="43"/>
      <c r="L33" s="78">
        <f t="shared" si="6"/>
        <v>0</v>
      </c>
      <c r="M33" s="68"/>
      <c r="N33" s="80">
        <f t="shared" si="7"/>
        <v>0</v>
      </c>
      <c r="O33" s="73"/>
      <c r="P33" s="82">
        <f t="shared" si="0"/>
        <v>0</v>
      </c>
      <c r="Q33" s="44"/>
      <c r="R33" s="59">
        <f t="shared" si="1"/>
        <v>0</v>
      </c>
      <c r="S33" s="61">
        <f t="shared" si="8"/>
        <v>0</v>
      </c>
    </row>
    <row r="34" spans="1:19" s="2" customFormat="1" ht="15.75">
      <c r="A34" s="196">
        <f t="shared" si="9"/>
        <v>29</v>
      </c>
      <c r="B34" s="84"/>
      <c r="C34" s="84"/>
      <c r="D34" s="84" t="str">
        <f t="shared" si="2"/>
        <v>Debe ingresar un Tipo de Concursante</v>
      </c>
      <c r="E34" s="43"/>
      <c r="F34" s="75">
        <f t="shared" si="3"/>
        <v>0</v>
      </c>
      <c r="G34" s="43"/>
      <c r="H34" s="76">
        <f t="shared" si="4"/>
        <v>0</v>
      </c>
      <c r="I34" s="44"/>
      <c r="J34" s="55">
        <f t="shared" si="5"/>
        <v>0</v>
      </c>
      <c r="K34" s="43"/>
      <c r="L34" s="78">
        <f t="shared" si="6"/>
        <v>0</v>
      </c>
      <c r="M34" s="68"/>
      <c r="N34" s="80">
        <f t="shared" si="7"/>
        <v>0</v>
      </c>
      <c r="O34" s="73"/>
      <c r="P34" s="82">
        <f t="shared" si="0"/>
        <v>0</v>
      </c>
      <c r="Q34" s="44"/>
      <c r="R34" s="59">
        <f t="shared" si="1"/>
        <v>0</v>
      </c>
      <c r="S34" s="61">
        <f t="shared" si="8"/>
        <v>0</v>
      </c>
    </row>
    <row r="35" spans="1:19" s="2" customFormat="1" ht="15.75">
      <c r="A35" s="196">
        <f t="shared" si="9"/>
        <v>30</v>
      </c>
      <c r="B35" s="84"/>
      <c r="C35" s="84"/>
      <c r="D35" s="84" t="str">
        <f t="shared" si="2"/>
        <v>Debe ingresar un Tipo de Concursante</v>
      </c>
      <c r="E35" s="43"/>
      <c r="F35" s="75">
        <f t="shared" si="3"/>
        <v>0</v>
      </c>
      <c r="G35" s="43"/>
      <c r="H35" s="76">
        <f t="shared" si="4"/>
        <v>0</v>
      </c>
      <c r="I35" s="44"/>
      <c r="J35" s="55">
        <f t="shared" si="5"/>
        <v>0</v>
      </c>
      <c r="K35" s="43"/>
      <c r="L35" s="78">
        <f t="shared" si="6"/>
        <v>0</v>
      </c>
      <c r="M35" s="68"/>
      <c r="N35" s="80">
        <f t="shared" si="7"/>
        <v>0</v>
      </c>
      <c r="O35" s="73"/>
      <c r="P35" s="82">
        <f t="shared" si="0"/>
        <v>0</v>
      </c>
      <c r="Q35" s="44"/>
      <c r="R35" s="59">
        <f t="shared" si="1"/>
        <v>0</v>
      </c>
      <c r="S35" s="61">
        <f t="shared" si="8"/>
        <v>0</v>
      </c>
    </row>
    <row r="36" spans="1:19" s="2" customFormat="1" ht="15.75">
      <c r="A36" s="196">
        <f t="shared" si="9"/>
        <v>31</v>
      </c>
      <c r="B36" s="84"/>
      <c r="C36" s="84"/>
      <c r="D36" s="84" t="str">
        <f t="shared" si="2"/>
        <v>Debe ingresar un Tipo de Concursante</v>
      </c>
      <c r="E36" s="43"/>
      <c r="F36" s="75">
        <f t="shared" si="3"/>
        <v>0</v>
      </c>
      <c r="G36" s="43"/>
      <c r="H36" s="76">
        <f t="shared" si="4"/>
        <v>0</v>
      </c>
      <c r="I36" s="44"/>
      <c r="J36" s="55">
        <f t="shared" si="5"/>
        <v>0</v>
      </c>
      <c r="K36" s="43"/>
      <c r="L36" s="78">
        <f t="shared" si="6"/>
        <v>0</v>
      </c>
      <c r="M36" s="68"/>
      <c r="N36" s="80">
        <f t="shared" si="7"/>
        <v>0</v>
      </c>
      <c r="O36" s="73"/>
      <c r="P36" s="82">
        <f t="shared" si="0"/>
        <v>0</v>
      </c>
      <c r="Q36" s="44"/>
      <c r="R36" s="59">
        <f t="shared" si="1"/>
        <v>0</v>
      </c>
      <c r="S36" s="61">
        <f t="shared" si="8"/>
        <v>0</v>
      </c>
    </row>
    <row r="37" spans="1:19" s="2" customFormat="1" ht="15.75">
      <c r="A37" s="196">
        <f t="shared" si="9"/>
        <v>32</v>
      </c>
      <c r="B37" s="84"/>
      <c r="C37" s="84"/>
      <c r="D37" s="84" t="str">
        <f t="shared" si="2"/>
        <v>Debe ingresar un Tipo de Concursante</v>
      </c>
      <c r="E37" s="43"/>
      <c r="F37" s="75">
        <f t="shared" si="3"/>
        <v>0</v>
      </c>
      <c r="G37" s="43"/>
      <c r="H37" s="76">
        <f t="shared" si="4"/>
        <v>0</v>
      </c>
      <c r="I37" s="44"/>
      <c r="J37" s="55">
        <f t="shared" si="5"/>
        <v>0</v>
      </c>
      <c r="K37" s="43"/>
      <c r="L37" s="78">
        <f t="shared" si="6"/>
        <v>0</v>
      </c>
      <c r="M37" s="68"/>
      <c r="N37" s="80">
        <f t="shared" si="7"/>
        <v>0</v>
      </c>
      <c r="O37" s="73"/>
      <c r="P37" s="82">
        <f t="shared" si="0"/>
        <v>0</v>
      </c>
      <c r="Q37" s="44"/>
      <c r="R37" s="59">
        <f t="shared" si="1"/>
        <v>0</v>
      </c>
      <c r="S37" s="61">
        <f t="shared" si="8"/>
        <v>0</v>
      </c>
    </row>
    <row r="38" spans="1:19" s="2" customFormat="1" ht="15.75">
      <c r="A38" s="196">
        <f t="shared" si="9"/>
        <v>33</v>
      </c>
      <c r="B38" s="84"/>
      <c r="C38" s="84"/>
      <c r="D38" s="84" t="str">
        <f t="shared" si="2"/>
        <v>Debe ingresar un Tipo de Concursante</v>
      </c>
      <c r="E38" s="43"/>
      <c r="F38" s="75">
        <f t="shared" si="3"/>
        <v>0</v>
      </c>
      <c r="G38" s="43"/>
      <c r="H38" s="76">
        <f t="shared" si="4"/>
        <v>0</v>
      </c>
      <c r="I38" s="44"/>
      <c r="J38" s="55">
        <f t="shared" si="5"/>
        <v>0</v>
      </c>
      <c r="K38" s="43"/>
      <c r="L38" s="78">
        <f t="shared" si="6"/>
        <v>0</v>
      </c>
      <c r="M38" s="68"/>
      <c r="N38" s="80">
        <f t="shared" si="7"/>
        <v>0</v>
      </c>
      <c r="O38" s="73"/>
      <c r="P38" s="82">
        <f t="shared" ref="P38:P69" si="10">O38*20</f>
        <v>0</v>
      </c>
      <c r="Q38" s="44"/>
      <c r="R38" s="59">
        <f t="shared" ref="R38:R69" si="11">Q38*5</f>
        <v>0</v>
      </c>
      <c r="S38" s="61">
        <f t="shared" ref="S38:S69" si="12">F38+H38+J38+L38+N38+P38+R38</f>
        <v>0</v>
      </c>
    </row>
    <row r="39" spans="1:19" s="2" customFormat="1" ht="15.75">
      <c r="A39" s="196">
        <f t="shared" si="9"/>
        <v>34</v>
      </c>
      <c r="B39" s="84"/>
      <c r="C39" s="84"/>
      <c r="D39" s="84" t="str">
        <f t="shared" si="2"/>
        <v>Debe ingresar un Tipo de Concursante</v>
      </c>
      <c r="E39" s="43"/>
      <c r="F39" s="75">
        <f t="shared" si="3"/>
        <v>0</v>
      </c>
      <c r="G39" s="43"/>
      <c r="H39" s="76">
        <f t="shared" si="4"/>
        <v>0</v>
      </c>
      <c r="I39" s="44"/>
      <c r="J39" s="55">
        <f t="shared" si="5"/>
        <v>0</v>
      </c>
      <c r="K39" s="43"/>
      <c r="L39" s="78">
        <f t="shared" si="6"/>
        <v>0</v>
      </c>
      <c r="M39" s="68"/>
      <c r="N39" s="80">
        <f t="shared" si="7"/>
        <v>0</v>
      </c>
      <c r="O39" s="73"/>
      <c r="P39" s="82">
        <f t="shared" si="10"/>
        <v>0</v>
      </c>
      <c r="Q39" s="44"/>
      <c r="R39" s="59">
        <f t="shared" si="11"/>
        <v>0</v>
      </c>
      <c r="S39" s="61">
        <f t="shared" si="12"/>
        <v>0</v>
      </c>
    </row>
    <row r="40" spans="1:19" s="2" customFormat="1" ht="15.75">
      <c r="A40" s="196">
        <f t="shared" si="9"/>
        <v>35</v>
      </c>
      <c r="B40" s="84"/>
      <c r="C40" s="84"/>
      <c r="D40" s="84" t="str">
        <f t="shared" si="2"/>
        <v>Debe ingresar un Tipo de Concursante</v>
      </c>
      <c r="E40" s="43"/>
      <c r="F40" s="75">
        <f t="shared" si="3"/>
        <v>0</v>
      </c>
      <c r="G40" s="43"/>
      <c r="H40" s="76">
        <f t="shared" si="4"/>
        <v>0</v>
      </c>
      <c r="I40" s="44"/>
      <c r="J40" s="55">
        <f t="shared" si="5"/>
        <v>0</v>
      </c>
      <c r="K40" s="43"/>
      <c r="L40" s="78">
        <f t="shared" si="6"/>
        <v>0</v>
      </c>
      <c r="M40" s="68"/>
      <c r="N40" s="80">
        <f t="shared" si="7"/>
        <v>0</v>
      </c>
      <c r="O40" s="73"/>
      <c r="P40" s="82">
        <f t="shared" si="10"/>
        <v>0</v>
      </c>
      <c r="Q40" s="44"/>
      <c r="R40" s="59">
        <f t="shared" si="11"/>
        <v>0</v>
      </c>
      <c r="S40" s="61">
        <f t="shared" si="12"/>
        <v>0</v>
      </c>
    </row>
    <row r="41" spans="1:19" s="2" customFormat="1" ht="15.75">
      <c r="A41" s="196">
        <f t="shared" si="9"/>
        <v>36</v>
      </c>
      <c r="B41" s="84"/>
      <c r="C41" s="84"/>
      <c r="D41" s="84" t="str">
        <f t="shared" si="2"/>
        <v>Debe ingresar un Tipo de Concursante</v>
      </c>
      <c r="E41" s="43"/>
      <c r="F41" s="75">
        <f t="shared" si="3"/>
        <v>0</v>
      </c>
      <c r="G41" s="43"/>
      <c r="H41" s="76">
        <f t="shared" si="4"/>
        <v>0</v>
      </c>
      <c r="I41" s="44"/>
      <c r="J41" s="55">
        <f t="shared" si="5"/>
        <v>0</v>
      </c>
      <c r="K41" s="43"/>
      <c r="L41" s="78">
        <f t="shared" si="6"/>
        <v>0</v>
      </c>
      <c r="M41" s="68"/>
      <c r="N41" s="80">
        <f t="shared" si="7"/>
        <v>0</v>
      </c>
      <c r="O41" s="73"/>
      <c r="P41" s="82">
        <f t="shared" si="10"/>
        <v>0</v>
      </c>
      <c r="Q41" s="44"/>
      <c r="R41" s="59">
        <f t="shared" si="11"/>
        <v>0</v>
      </c>
      <c r="S41" s="61">
        <f t="shared" si="12"/>
        <v>0</v>
      </c>
    </row>
    <row r="42" spans="1:19" s="2" customFormat="1" ht="15.75">
      <c r="A42" s="196">
        <f t="shared" si="9"/>
        <v>37</v>
      </c>
      <c r="B42" s="84"/>
      <c r="C42" s="84"/>
      <c r="D42" s="84" t="str">
        <f t="shared" si="2"/>
        <v>Debe ingresar un Tipo de Concursante</v>
      </c>
      <c r="E42" s="43"/>
      <c r="F42" s="75">
        <f t="shared" si="3"/>
        <v>0</v>
      </c>
      <c r="G42" s="43"/>
      <c r="H42" s="76">
        <f t="shared" si="4"/>
        <v>0</v>
      </c>
      <c r="I42" s="44"/>
      <c r="J42" s="55">
        <f t="shared" si="5"/>
        <v>0</v>
      </c>
      <c r="K42" s="43"/>
      <c r="L42" s="78">
        <f t="shared" si="6"/>
        <v>0</v>
      </c>
      <c r="M42" s="68"/>
      <c r="N42" s="80">
        <f t="shared" si="7"/>
        <v>0</v>
      </c>
      <c r="O42" s="73"/>
      <c r="P42" s="82">
        <f t="shared" si="10"/>
        <v>0</v>
      </c>
      <c r="Q42" s="44"/>
      <c r="R42" s="59">
        <f t="shared" si="11"/>
        <v>0</v>
      </c>
      <c r="S42" s="61">
        <f t="shared" si="12"/>
        <v>0</v>
      </c>
    </row>
    <row r="43" spans="1:19" s="2" customFormat="1" ht="15.75">
      <c r="A43" s="196">
        <f t="shared" si="9"/>
        <v>38</v>
      </c>
      <c r="B43" s="84"/>
      <c r="C43" s="84"/>
      <c r="D43" s="84" t="str">
        <f t="shared" si="2"/>
        <v>Debe ingresar un Tipo de Concursante</v>
      </c>
      <c r="E43" s="43"/>
      <c r="F43" s="75">
        <f t="shared" si="3"/>
        <v>0</v>
      </c>
      <c r="G43" s="43"/>
      <c r="H43" s="76">
        <f t="shared" si="4"/>
        <v>0</v>
      </c>
      <c r="I43" s="44"/>
      <c r="J43" s="55">
        <f t="shared" si="5"/>
        <v>0</v>
      </c>
      <c r="K43" s="43"/>
      <c r="L43" s="78">
        <f t="shared" si="6"/>
        <v>0</v>
      </c>
      <c r="M43" s="68"/>
      <c r="N43" s="80">
        <f t="shared" si="7"/>
        <v>0</v>
      </c>
      <c r="O43" s="73"/>
      <c r="P43" s="82">
        <f t="shared" si="10"/>
        <v>0</v>
      </c>
      <c r="Q43" s="44"/>
      <c r="R43" s="59">
        <f t="shared" si="11"/>
        <v>0</v>
      </c>
      <c r="S43" s="61">
        <f t="shared" si="12"/>
        <v>0</v>
      </c>
    </row>
    <row r="44" spans="1:19" s="2" customFormat="1" ht="15.75">
      <c r="A44" s="196">
        <f t="shared" si="9"/>
        <v>39</v>
      </c>
      <c r="B44" s="84"/>
      <c r="C44" s="84"/>
      <c r="D44" s="84" t="str">
        <f t="shared" si="2"/>
        <v>Debe ingresar un Tipo de Concursante</v>
      </c>
      <c r="E44" s="43"/>
      <c r="F44" s="75">
        <f t="shared" si="3"/>
        <v>0</v>
      </c>
      <c r="G44" s="43"/>
      <c r="H44" s="76">
        <f t="shared" si="4"/>
        <v>0</v>
      </c>
      <c r="I44" s="44"/>
      <c r="J44" s="55">
        <f t="shared" si="5"/>
        <v>0</v>
      </c>
      <c r="K44" s="43"/>
      <c r="L44" s="78">
        <f t="shared" si="6"/>
        <v>0</v>
      </c>
      <c r="M44" s="68"/>
      <c r="N44" s="80">
        <f t="shared" si="7"/>
        <v>0</v>
      </c>
      <c r="O44" s="73"/>
      <c r="P44" s="82">
        <f t="shared" si="10"/>
        <v>0</v>
      </c>
      <c r="Q44" s="44"/>
      <c r="R44" s="59">
        <f t="shared" si="11"/>
        <v>0</v>
      </c>
      <c r="S44" s="61">
        <f t="shared" si="12"/>
        <v>0</v>
      </c>
    </row>
    <row r="45" spans="1:19" s="2" customFormat="1" ht="15.75">
      <c r="A45" s="196">
        <f t="shared" si="9"/>
        <v>40</v>
      </c>
      <c r="B45" s="84"/>
      <c r="C45" s="84"/>
      <c r="D45" s="84" t="str">
        <f t="shared" si="2"/>
        <v>Debe ingresar un Tipo de Concursante</v>
      </c>
      <c r="E45" s="43"/>
      <c r="F45" s="75">
        <f t="shared" si="3"/>
        <v>0</v>
      </c>
      <c r="G45" s="43"/>
      <c r="H45" s="76">
        <f t="shared" si="4"/>
        <v>0</v>
      </c>
      <c r="I45" s="44"/>
      <c r="J45" s="55">
        <f t="shared" si="5"/>
        <v>0</v>
      </c>
      <c r="K45" s="43"/>
      <c r="L45" s="78">
        <f t="shared" si="6"/>
        <v>0</v>
      </c>
      <c r="M45" s="68"/>
      <c r="N45" s="80">
        <f t="shared" si="7"/>
        <v>0</v>
      </c>
      <c r="O45" s="73"/>
      <c r="P45" s="82">
        <f t="shared" si="10"/>
        <v>0</v>
      </c>
      <c r="Q45" s="44"/>
      <c r="R45" s="59">
        <f t="shared" si="11"/>
        <v>0</v>
      </c>
      <c r="S45" s="61">
        <f t="shared" si="12"/>
        <v>0</v>
      </c>
    </row>
    <row r="46" spans="1:19" s="2" customFormat="1" ht="15.75">
      <c r="A46" s="196">
        <f t="shared" si="9"/>
        <v>41</v>
      </c>
      <c r="B46" s="84"/>
      <c r="C46" s="84"/>
      <c r="D46" s="84" t="str">
        <f t="shared" si="2"/>
        <v>Debe ingresar un Tipo de Concursante</v>
      </c>
      <c r="E46" s="43"/>
      <c r="F46" s="75">
        <f t="shared" si="3"/>
        <v>0</v>
      </c>
      <c r="G46" s="43"/>
      <c r="H46" s="76">
        <f t="shared" si="4"/>
        <v>0</v>
      </c>
      <c r="I46" s="44"/>
      <c r="J46" s="55">
        <f t="shared" si="5"/>
        <v>0</v>
      </c>
      <c r="K46" s="43"/>
      <c r="L46" s="78">
        <f t="shared" si="6"/>
        <v>0</v>
      </c>
      <c r="M46" s="68"/>
      <c r="N46" s="80">
        <f t="shared" si="7"/>
        <v>0</v>
      </c>
      <c r="O46" s="73"/>
      <c r="P46" s="82">
        <f t="shared" si="10"/>
        <v>0</v>
      </c>
      <c r="Q46" s="44"/>
      <c r="R46" s="59">
        <f t="shared" si="11"/>
        <v>0</v>
      </c>
      <c r="S46" s="61">
        <f t="shared" si="12"/>
        <v>0</v>
      </c>
    </row>
    <row r="47" spans="1:19" s="2" customFormat="1" ht="15.75">
      <c r="A47" s="196">
        <f t="shared" si="9"/>
        <v>42</v>
      </c>
      <c r="B47" s="84"/>
      <c r="C47" s="84"/>
      <c r="D47" s="84" t="str">
        <f t="shared" si="2"/>
        <v>Debe ingresar un Tipo de Concursante</v>
      </c>
      <c r="E47" s="43"/>
      <c r="F47" s="75">
        <f t="shared" si="3"/>
        <v>0</v>
      </c>
      <c r="G47" s="43"/>
      <c r="H47" s="76">
        <f t="shared" si="4"/>
        <v>0</v>
      </c>
      <c r="I47" s="44"/>
      <c r="J47" s="55">
        <f t="shared" si="5"/>
        <v>0</v>
      </c>
      <c r="K47" s="43"/>
      <c r="L47" s="78">
        <f t="shared" si="6"/>
        <v>0</v>
      </c>
      <c r="M47" s="68"/>
      <c r="N47" s="80">
        <f t="shared" si="7"/>
        <v>0</v>
      </c>
      <c r="O47" s="73"/>
      <c r="P47" s="82">
        <f t="shared" si="10"/>
        <v>0</v>
      </c>
      <c r="Q47" s="44"/>
      <c r="R47" s="59">
        <f t="shared" si="11"/>
        <v>0</v>
      </c>
      <c r="S47" s="61">
        <f t="shared" si="12"/>
        <v>0</v>
      </c>
    </row>
    <row r="48" spans="1:19" s="2" customFormat="1" ht="15.75">
      <c r="A48" s="196">
        <f t="shared" si="9"/>
        <v>43</v>
      </c>
      <c r="B48" s="84"/>
      <c r="C48" s="84"/>
      <c r="D48" s="84" t="str">
        <f t="shared" si="2"/>
        <v>Debe ingresar un Tipo de Concursante</v>
      </c>
      <c r="E48" s="43"/>
      <c r="F48" s="75">
        <f t="shared" si="3"/>
        <v>0</v>
      </c>
      <c r="G48" s="43"/>
      <c r="H48" s="76">
        <f t="shared" si="4"/>
        <v>0</v>
      </c>
      <c r="I48" s="44"/>
      <c r="J48" s="55">
        <f t="shared" si="5"/>
        <v>0</v>
      </c>
      <c r="K48" s="43"/>
      <c r="L48" s="78">
        <f t="shared" si="6"/>
        <v>0</v>
      </c>
      <c r="M48" s="68"/>
      <c r="N48" s="80">
        <f t="shared" si="7"/>
        <v>0</v>
      </c>
      <c r="O48" s="73"/>
      <c r="P48" s="82">
        <f t="shared" si="10"/>
        <v>0</v>
      </c>
      <c r="Q48" s="44"/>
      <c r="R48" s="59">
        <f t="shared" si="11"/>
        <v>0</v>
      </c>
      <c r="S48" s="61">
        <f t="shared" si="12"/>
        <v>0</v>
      </c>
    </row>
    <row r="49" spans="1:19" s="2" customFormat="1" ht="15.75">
      <c r="A49" s="196">
        <f t="shared" si="9"/>
        <v>44</v>
      </c>
      <c r="B49" s="84"/>
      <c r="C49" s="84"/>
      <c r="D49" s="84" t="str">
        <f t="shared" si="2"/>
        <v>Debe ingresar un Tipo de Concursante</v>
      </c>
      <c r="E49" s="43"/>
      <c r="F49" s="75">
        <f t="shared" si="3"/>
        <v>0</v>
      </c>
      <c r="G49" s="43"/>
      <c r="H49" s="76">
        <f t="shared" si="4"/>
        <v>0</v>
      </c>
      <c r="I49" s="44"/>
      <c r="J49" s="55">
        <f t="shared" si="5"/>
        <v>0</v>
      </c>
      <c r="K49" s="43"/>
      <c r="L49" s="78">
        <f t="shared" si="6"/>
        <v>0</v>
      </c>
      <c r="M49" s="68"/>
      <c r="N49" s="80">
        <f t="shared" si="7"/>
        <v>0</v>
      </c>
      <c r="O49" s="73"/>
      <c r="P49" s="82">
        <f t="shared" si="10"/>
        <v>0</v>
      </c>
      <c r="Q49" s="44"/>
      <c r="R49" s="59">
        <f t="shared" si="11"/>
        <v>0</v>
      </c>
      <c r="S49" s="61">
        <f t="shared" si="12"/>
        <v>0</v>
      </c>
    </row>
    <row r="50" spans="1:19" s="2" customFormat="1" ht="15.75">
      <c r="A50" s="196">
        <f t="shared" si="9"/>
        <v>45</v>
      </c>
      <c r="B50" s="84"/>
      <c r="C50" s="84"/>
      <c r="D50" s="84" t="str">
        <f t="shared" si="2"/>
        <v>Debe ingresar un Tipo de Concursante</v>
      </c>
      <c r="E50" s="43"/>
      <c r="F50" s="75">
        <f t="shared" si="3"/>
        <v>0</v>
      </c>
      <c r="G50" s="43"/>
      <c r="H50" s="76">
        <f t="shared" si="4"/>
        <v>0</v>
      </c>
      <c r="I50" s="44"/>
      <c r="J50" s="55">
        <f t="shared" si="5"/>
        <v>0</v>
      </c>
      <c r="K50" s="43"/>
      <c r="L50" s="78">
        <f t="shared" si="6"/>
        <v>0</v>
      </c>
      <c r="M50" s="68"/>
      <c r="N50" s="80">
        <f t="shared" si="7"/>
        <v>0</v>
      </c>
      <c r="O50" s="73"/>
      <c r="P50" s="82">
        <f t="shared" si="10"/>
        <v>0</v>
      </c>
      <c r="Q50" s="44"/>
      <c r="R50" s="59">
        <f t="shared" si="11"/>
        <v>0</v>
      </c>
      <c r="S50" s="61">
        <f t="shared" si="12"/>
        <v>0</v>
      </c>
    </row>
    <row r="51" spans="1:19" s="2" customFormat="1" ht="15.75">
      <c r="A51" s="196">
        <f t="shared" si="9"/>
        <v>46</v>
      </c>
      <c r="B51" s="84"/>
      <c r="C51" s="84"/>
      <c r="D51" s="84" t="str">
        <f t="shared" si="2"/>
        <v>Debe ingresar un Tipo de Concursante</v>
      </c>
      <c r="E51" s="43"/>
      <c r="F51" s="75">
        <f t="shared" si="3"/>
        <v>0</v>
      </c>
      <c r="G51" s="43"/>
      <c r="H51" s="76">
        <f t="shared" si="4"/>
        <v>0</v>
      </c>
      <c r="I51" s="44"/>
      <c r="J51" s="55">
        <f t="shared" si="5"/>
        <v>0</v>
      </c>
      <c r="K51" s="43"/>
      <c r="L51" s="78">
        <f t="shared" si="6"/>
        <v>0</v>
      </c>
      <c r="M51" s="68"/>
      <c r="N51" s="80">
        <f t="shared" si="7"/>
        <v>0</v>
      </c>
      <c r="O51" s="73"/>
      <c r="P51" s="82">
        <f t="shared" si="10"/>
        <v>0</v>
      </c>
      <c r="Q51" s="44"/>
      <c r="R51" s="59">
        <f t="shared" si="11"/>
        <v>0</v>
      </c>
      <c r="S51" s="61">
        <f t="shared" si="12"/>
        <v>0</v>
      </c>
    </row>
    <row r="52" spans="1:19" s="2" customFormat="1" ht="15.75">
      <c r="A52" s="196">
        <f t="shared" si="9"/>
        <v>47</v>
      </c>
      <c r="B52" s="84"/>
      <c r="C52" s="84"/>
      <c r="D52" s="84" t="str">
        <f t="shared" si="2"/>
        <v>Debe ingresar un Tipo de Concursante</v>
      </c>
      <c r="E52" s="43"/>
      <c r="F52" s="75">
        <f t="shared" si="3"/>
        <v>0</v>
      </c>
      <c r="G52" s="43"/>
      <c r="H52" s="76">
        <f t="shared" si="4"/>
        <v>0</v>
      </c>
      <c r="I52" s="44"/>
      <c r="J52" s="55">
        <f t="shared" si="5"/>
        <v>0</v>
      </c>
      <c r="K52" s="43"/>
      <c r="L52" s="78">
        <f t="shared" si="6"/>
        <v>0</v>
      </c>
      <c r="M52" s="68"/>
      <c r="N52" s="80">
        <f t="shared" si="7"/>
        <v>0</v>
      </c>
      <c r="O52" s="73"/>
      <c r="P52" s="82">
        <f t="shared" si="10"/>
        <v>0</v>
      </c>
      <c r="Q52" s="44"/>
      <c r="R52" s="59">
        <f t="shared" si="11"/>
        <v>0</v>
      </c>
      <c r="S52" s="61">
        <f t="shared" si="12"/>
        <v>0</v>
      </c>
    </row>
    <row r="53" spans="1:19" s="2" customFormat="1" ht="15.75">
      <c r="A53" s="196">
        <f t="shared" si="9"/>
        <v>48</v>
      </c>
      <c r="B53" s="84"/>
      <c r="C53" s="84"/>
      <c r="D53" s="84" t="str">
        <f t="shared" si="2"/>
        <v>Debe ingresar un Tipo de Concursante</v>
      </c>
      <c r="E53" s="43"/>
      <c r="F53" s="75">
        <f t="shared" si="3"/>
        <v>0</v>
      </c>
      <c r="G53" s="43"/>
      <c r="H53" s="76">
        <f t="shared" si="4"/>
        <v>0</v>
      </c>
      <c r="I53" s="44"/>
      <c r="J53" s="55">
        <f t="shared" si="5"/>
        <v>0</v>
      </c>
      <c r="K53" s="43"/>
      <c r="L53" s="78">
        <f t="shared" si="6"/>
        <v>0</v>
      </c>
      <c r="M53" s="68"/>
      <c r="N53" s="80">
        <f t="shared" si="7"/>
        <v>0</v>
      </c>
      <c r="O53" s="73"/>
      <c r="P53" s="82">
        <f t="shared" si="10"/>
        <v>0</v>
      </c>
      <c r="Q53" s="44"/>
      <c r="R53" s="59">
        <f t="shared" si="11"/>
        <v>0</v>
      </c>
      <c r="S53" s="61">
        <f t="shared" si="12"/>
        <v>0</v>
      </c>
    </row>
    <row r="54" spans="1:19" s="2" customFormat="1" ht="15.75">
      <c r="A54" s="196">
        <f t="shared" si="9"/>
        <v>49</v>
      </c>
      <c r="B54" s="84"/>
      <c r="C54" s="84"/>
      <c r="D54" s="84" t="str">
        <f t="shared" si="2"/>
        <v>Debe ingresar un Tipo de Concursante</v>
      </c>
      <c r="E54" s="43"/>
      <c r="F54" s="75">
        <f t="shared" si="3"/>
        <v>0</v>
      </c>
      <c r="G54" s="43"/>
      <c r="H54" s="76">
        <f t="shared" si="4"/>
        <v>0</v>
      </c>
      <c r="I54" s="44"/>
      <c r="J54" s="55">
        <f t="shared" si="5"/>
        <v>0</v>
      </c>
      <c r="K54" s="43"/>
      <c r="L54" s="78">
        <f t="shared" si="6"/>
        <v>0</v>
      </c>
      <c r="M54" s="68"/>
      <c r="N54" s="80">
        <f t="shared" si="7"/>
        <v>0</v>
      </c>
      <c r="O54" s="73"/>
      <c r="P54" s="82">
        <f t="shared" si="10"/>
        <v>0</v>
      </c>
      <c r="Q54" s="44"/>
      <c r="R54" s="59">
        <f t="shared" si="11"/>
        <v>0</v>
      </c>
      <c r="S54" s="61">
        <f t="shared" si="12"/>
        <v>0</v>
      </c>
    </row>
    <row r="55" spans="1:19" s="2" customFormat="1" ht="15.75">
      <c r="A55" s="196">
        <f t="shared" si="9"/>
        <v>50</v>
      </c>
      <c r="B55" s="84"/>
      <c r="C55" s="84"/>
      <c r="D55" s="84" t="str">
        <f t="shared" si="2"/>
        <v>Debe ingresar un Tipo de Concursante</v>
      </c>
      <c r="E55" s="43"/>
      <c r="F55" s="75">
        <f t="shared" si="3"/>
        <v>0</v>
      </c>
      <c r="G55" s="43"/>
      <c r="H55" s="76">
        <f t="shared" si="4"/>
        <v>0</v>
      </c>
      <c r="I55" s="44"/>
      <c r="J55" s="55">
        <f t="shared" si="5"/>
        <v>0</v>
      </c>
      <c r="K55" s="43"/>
      <c r="L55" s="78">
        <f t="shared" si="6"/>
        <v>0</v>
      </c>
      <c r="M55" s="68"/>
      <c r="N55" s="80">
        <f t="shared" si="7"/>
        <v>0</v>
      </c>
      <c r="O55" s="73"/>
      <c r="P55" s="82">
        <f t="shared" si="10"/>
        <v>0</v>
      </c>
      <c r="Q55" s="44"/>
      <c r="R55" s="59">
        <f t="shared" si="11"/>
        <v>0</v>
      </c>
      <c r="S55" s="61">
        <f t="shared" si="12"/>
        <v>0</v>
      </c>
    </row>
    <row r="56" spans="1:19" s="2" customFormat="1" ht="15.75">
      <c r="A56" s="196">
        <f t="shared" si="9"/>
        <v>51</v>
      </c>
      <c r="B56" s="84"/>
      <c r="C56" s="84"/>
      <c r="D56" s="84" t="str">
        <f t="shared" si="2"/>
        <v>Debe ingresar un Tipo de Concursante</v>
      </c>
      <c r="E56" s="43"/>
      <c r="F56" s="75">
        <f t="shared" si="3"/>
        <v>0</v>
      </c>
      <c r="G56" s="43"/>
      <c r="H56" s="76">
        <f t="shared" si="4"/>
        <v>0</v>
      </c>
      <c r="I56" s="44"/>
      <c r="J56" s="55">
        <f t="shared" si="5"/>
        <v>0</v>
      </c>
      <c r="K56" s="43"/>
      <c r="L56" s="78">
        <f t="shared" si="6"/>
        <v>0</v>
      </c>
      <c r="M56" s="68"/>
      <c r="N56" s="80">
        <f t="shared" si="7"/>
        <v>0</v>
      </c>
      <c r="O56" s="73"/>
      <c r="P56" s="82">
        <f t="shared" si="10"/>
        <v>0</v>
      </c>
      <c r="Q56" s="44"/>
      <c r="R56" s="59">
        <f t="shared" si="11"/>
        <v>0</v>
      </c>
      <c r="S56" s="61">
        <f t="shared" si="12"/>
        <v>0</v>
      </c>
    </row>
    <row r="57" spans="1:19" s="2" customFormat="1" ht="15.75">
      <c r="A57" s="196">
        <f t="shared" si="9"/>
        <v>52</v>
      </c>
      <c r="B57" s="84"/>
      <c r="C57" s="84"/>
      <c r="D57" s="84" t="str">
        <f t="shared" si="2"/>
        <v>Debe ingresar un Tipo de Concursante</v>
      </c>
      <c r="E57" s="43"/>
      <c r="F57" s="75">
        <f t="shared" si="3"/>
        <v>0</v>
      </c>
      <c r="G57" s="43"/>
      <c r="H57" s="76">
        <f t="shared" si="4"/>
        <v>0</v>
      </c>
      <c r="I57" s="44"/>
      <c r="J57" s="55">
        <f t="shared" si="5"/>
        <v>0</v>
      </c>
      <c r="K57" s="43"/>
      <c r="L57" s="78">
        <f t="shared" si="6"/>
        <v>0</v>
      </c>
      <c r="M57" s="68"/>
      <c r="N57" s="80">
        <f t="shared" si="7"/>
        <v>0</v>
      </c>
      <c r="O57" s="73"/>
      <c r="P57" s="82">
        <f t="shared" si="10"/>
        <v>0</v>
      </c>
      <c r="Q57" s="44"/>
      <c r="R57" s="59">
        <f t="shared" si="11"/>
        <v>0</v>
      </c>
      <c r="S57" s="61">
        <f t="shared" si="12"/>
        <v>0</v>
      </c>
    </row>
    <row r="58" spans="1:19" s="2" customFormat="1" ht="15.75">
      <c r="A58" s="196">
        <f t="shared" si="9"/>
        <v>53</v>
      </c>
      <c r="B58" s="84"/>
      <c r="C58" s="84"/>
      <c r="D58" s="84" t="str">
        <f t="shared" si="2"/>
        <v>Debe ingresar un Tipo de Concursante</v>
      </c>
      <c r="E58" s="43"/>
      <c r="F58" s="75">
        <f t="shared" si="3"/>
        <v>0</v>
      </c>
      <c r="G58" s="43"/>
      <c r="H58" s="76">
        <f t="shared" si="4"/>
        <v>0</v>
      </c>
      <c r="I58" s="44"/>
      <c r="J58" s="55">
        <f t="shared" si="5"/>
        <v>0</v>
      </c>
      <c r="K58" s="43"/>
      <c r="L58" s="78">
        <f t="shared" si="6"/>
        <v>0</v>
      </c>
      <c r="M58" s="68"/>
      <c r="N58" s="80">
        <f t="shared" si="7"/>
        <v>0</v>
      </c>
      <c r="O58" s="73"/>
      <c r="P58" s="82">
        <f t="shared" si="10"/>
        <v>0</v>
      </c>
      <c r="Q58" s="44"/>
      <c r="R58" s="59">
        <f t="shared" si="11"/>
        <v>0</v>
      </c>
      <c r="S58" s="61">
        <f t="shared" si="12"/>
        <v>0</v>
      </c>
    </row>
    <row r="59" spans="1:19" s="2" customFormat="1" ht="15.75">
      <c r="A59" s="196">
        <f t="shared" si="9"/>
        <v>54</v>
      </c>
      <c r="B59" s="86"/>
      <c r="C59" s="84"/>
      <c r="D59" s="84" t="str">
        <f t="shared" si="2"/>
        <v>Debe ingresar un Tipo de Concursante</v>
      </c>
      <c r="E59" s="45"/>
      <c r="F59" s="75">
        <f t="shared" si="3"/>
        <v>0</v>
      </c>
      <c r="G59" s="45"/>
      <c r="H59" s="76">
        <f t="shared" si="4"/>
        <v>0</v>
      </c>
      <c r="I59" s="46"/>
      <c r="J59" s="55">
        <f t="shared" si="5"/>
        <v>0</v>
      </c>
      <c r="K59" s="45"/>
      <c r="L59" s="78">
        <f t="shared" si="6"/>
        <v>0</v>
      </c>
      <c r="M59" s="72"/>
      <c r="N59" s="80">
        <f t="shared" si="7"/>
        <v>0</v>
      </c>
      <c r="O59" s="74"/>
      <c r="P59" s="82">
        <f t="shared" si="10"/>
        <v>0</v>
      </c>
      <c r="Q59" s="46"/>
      <c r="R59" s="59">
        <f t="shared" si="11"/>
        <v>0</v>
      </c>
      <c r="S59" s="61">
        <f t="shared" si="12"/>
        <v>0</v>
      </c>
    </row>
    <row r="60" spans="1:19" s="2" customFormat="1" ht="15.75">
      <c r="A60" s="196">
        <f t="shared" si="9"/>
        <v>55</v>
      </c>
      <c r="B60" s="86"/>
      <c r="C60" s="84"/>
      <c r="D60" s="84" t="str">
        <f t="shared" si="2"/>
        <v>Debe ingresar un Tipo de Concursante</v>
      </c>
      <c r="E60" s="45"/>
      <c r="F60" s="75">
        <f t="shared" si="3"/>
        <v>0</v>
      </c>
      <c r="G60" s="45"/>
      <c r="H60" s="76">
        <f t="shared" si="4"/>
        <v>0</v>
      </c>
      <c r="I60" s="46"/>
      <c r="J60" s="55">
        <f t="shared" si="5"/>
        <v>0</v>
      </c>
      <c r="K60" s="45"/>
      <c r="L60" s="78">
        <f t="shared" si="6"/>
        <v>0</v>
      </c>
      <c r="M60" s="72"/>
      <c r="N60" s="80">
        <f t="shared" si="7"/>
        <v>0</v>
      </c>
      <c r="O60" s="74"/>
      <c r="P60" s="82">
        <f t="shared" si="10"/>
        <v>0</v>
      </c>
      <c r="Q60" s="46"/>
      <c r="R60" s="59">
        <f t="shared" si="11"/>
        <v>0</v>
      </c>
      <c r="S60" s="61">
        <f t="shared" si="12"/>
        <v>0</v>
      </c>
    </row>
    <row r="61" spans="1:19" s="2" customFormat="1" ht="15.75">
      <c r="A61" s="196">
        <f t="shared" si="9"/>
        <v>56</v>
      </c>
      <c r="B61" s="86"/>
      <c r="C61" s="84"/>
      <c r="D61" s="84" t="str">
        <f t="shared" si="2"/>
        <v>Debe ingresar un Tipo de Concursante</v>
      </c>
      <c r="E61" s="45"/>
      <c r="F61" s="75">
        <f t="shared" si="3"/>
        <v>0</v>
      </c>
      <c r="G61" s="45"/>
      <c r="H61" s="76">
        <f t="shared" si="4"/>
        <v>0</v>
      </c>
      <c r="I61" s="46"/>
      <c r="J61" s="55">
        <f t="shared" si="5"/>
        <v>0</v>
      </c>
      <c r="K61" s="45"/>
      <c r="L61" s="78">
        <f t="shared" si="6"/>
        <v>0</v>
      </c>
      <c r="M61" s="72"/>
      <c r="N61" s="80">
        <f t="shared" si="7"/>
        <v>0</v>
      </c>
      <c r="O61" s="74"/>
      <c r="P61" s="82">
        <f t="shared" si="10"/>
        <v>0</v>
      </c>
      <c r="Q61" s="46"/>
      <c r="R61" s="59">
        <f t="shared" si="11"/>
        <v>0</v>
      </c>
      <c r="S61" s="61">
        <f t="shared" si="12"/>
        <v>0</v>
      </c>
    </row>
    <row r="62" spans="1:19" s="2" customFormat="1" ht="15.75">
      <c r="A62" s="196">
        <f t="shared" si="9"/>
        <v>57</v>
      </c>
      <c r="B62" s="86"/>
      <c r="C62" s="84"/>
      <c r="D62" s="84" t="str">
        <f t="shared" si="2"/>
        <v>Debe ingresar un Tipo de Concursante</v>
      </c>
      <c r="E62" s="45"/>
      <c r="F62" s="75">
        <f t="shared" si="3"/>
        <v>0</v>
      </c>
      <c r="G62" s="45"/>
      <c r="H62" s="76">
        <f t="shared" si="4"/>
        <v>0</v>
      </c>
      <c r="I62" s="46"/>
      <c r="J62" s="55">
        <f t="shared" si="5"/>
        <v>0</v>
      </c>
      <c r="K62" s="45"/>
      <c r="L62" s="78">
        <f t="shared" si="6"/>
        <v>0</v>
      </c>
      <c r="M62" s="72"/>
      <c r="N62" s="80">
        <f t="shared" si="7"/>
        <v>0</v>
      </c>
      <c r="O62" s="74"/>
      <c r="P62" s="82">
        <f t="shared" si="10"/>
        <v>0</v>
      </c>
      <c r="Q62" s="46"/>
      <c r="R62" s="59">
        <f t="shared" si="11"/>
        <v>0</v>
      </c>
      <c r="S62" s="61">
        <f t="shared" si="12"/>
        <v>0</v>
      </c>
    </row>
    <row r="63" spans="1:19" s="2" customFormat="1" ht="15.75">
      <c r="A63" s="196">
        <f t="shared" si="9"/>
        <v>58</v>
      </c>
      <c r="B63" s="86"/>
      <c r="C63" s="84"/>
      <c r="D63" s="84" t="str">
        <f t="shared" si="2"/>
        <v>Debe ingresar un Tipo de Concursante</v>
      </c>
      <c r="E63" s="45"/>
      <c r="F63" s="75">
        <f t="shared" si="3"/>
        <v>0</v>
      </c>
      <c r="G63" s="45"/>
      <c r="H63" s="76">
        <f t="shared" si="4"/>
        <v>0</v>
      </c>
      <c r="I63" s="46"/>
      <c r="J63" s="55">
        <f t="shared" si="5"/>
        <v>0</v>
      </c>
      <c r="K63" s="45"/>
      <c r="L63" s="78">
        <f t="shared" si="6"/>
        <v>0</v>
      </c>
      <c r="M63" s="72"/>
      <c r="N63" s="80">
        <f t="shared" si="7"/>
        <v>0</v>
      </c>
      <c r="O63" s="74"/>
      <c r="P63" s="82">
        <f t="shared" si="10"/>
        <v>0</v>
      </c>
      <c r="Q63" s="46"/>
      <c r="R63" s="59">
        <f t="shared" si="11"/>
        <v>0</v>
      </c>
      <c r="S63" s="61">
        <f t="shared" si="12"/>
        <v>0</v>
      </c>
    </row>
    <row r="64" spans="1:19" s="2" customFormat="1" ht="15.75">
      <c r="A64" s="196">
        <f t="shared" si="9"/>
        <v>59</v>
      </c>
      <c r="B64" s="86"/>
      <c r="C64" s="84"/>
      <c r="D64" s="84" t="str">
        <f t="shared" si="2"/>
        <v>Debe ingresar un Tipo de Concursante</v>
      </c>
      <c r="E64" s="45"/>
      <c r="F64" s="75">
        <f t="shared" si="3"/>
        <v>0</v>
      </c>
      <c r="G64" s="45"/>
      <c r="H64" s="76">
        <f t="shared" si="4"/>
        <v>0</v>
      </c>
      <c r="I64" s="46"/>
      <c r="J64" s="55">
        <f t="shared" si="5"/>
        <v>0</v>
      </c>
      <c r="K64" s="45"/>
      <c r="L64" s="78">
        <f t="shared" si="6"/>
        <v>0</v>
      </c>
      <c r="M64" s="72"/>
      <c r="N64" s="80">
        <f t="shared" si="7"/>
        <v>0</v>
      </c>
      <c r="O64" s="74"/>
      <c r="P64" s="82">
        <f t="shared" si="10"/>
        <v>0</v>
      </c>
      <c r="Q64" s="46"/>
      <c r="R64" s="59">
        <f t="shared" si="11"/>
        <v>0</v>
      </c>
      <c r="S64" s="61">
        <f t="shared" si="12"/>
        <v>0</v>
      </c>
    </row>
    <row r="65" spans="1:19" s="2" customFormat="1" ht="15.75">
      <c r="A65" s="196">
        <f t="shared" si="9"/>
        <v>60</v>
      </c>
      <c r="B65" s="86"/>
      <c r="C65" s="84"/>
      <c r="D65" s="84" t="str">
        <f t="shared" si="2"/>
        <v>Debe ingresar un Tipo de Concursante</v>
      </c>
      <c r="E65" s="45"/>
      <c r="F65" s="75">
        <f t="shared" si="3"/>
        <v>0</v>
      </c>
      <c r="G65" s="45"/>
      <c r="H65" s="76">
        <f t="shared" si="4"/>
        <v>0</v>
      </c>
      <c r="I65" s="46"/>
      <c r="J65" s="55">
        <f t="shared" si="5"/>
        <v>0</v>
      </c>
      <c r="K65" s="45"/>
      <c r="L65" s="78">
        <f t="shared" si="6"/>
        <v>0</v>
      </c>
      <c r="M65" s="72"/>
      <c r="N65" s="80">
        <f t="shared" si="7"/>
        <v>0</v>
      </c>
      <c r="O65" s="74"/>
      <c r="P65" s="82">
        <f t="shared" si="10"/>
        <v>0</v>
      </c>
      <c r="Q65" s="46"/>
      <c r="R65" s="59">
        <f t="shared" si="11"/>
        <v>0</v>
      </c>
      <c r="S65" s="61">
        <f t="shared" si="12"/>
        <v>0</v>
      </c>
    </row>
    <row r="66" spans="1:19" s="2" customFormat="1" ht="15.75">
      <c r="A66" s="196">
        <f t="shared" si="9"/>
        <v>61</v>
      </c>
      <c r="B66" s="86"/>
      <c r="C66" s="84"/>
      <c r="D66" s="84" t="str">
        <f t="shared" si="2"/>
        <v>Debe ingresar un Tipo de Concursante</v>
      </c>
      <c r="E66" s="45"/>
      <c r="F66" s="75">
        <f t="shared" si="3"/>
        <v>0</v>
      </c>
      <c r="G66" s="45"/>
      <c r="H66" s="76">
        <f t="shared" si="4"/>
        <v>0</v>
      </c>
      <c r="I66" s="46"/>
      <c r="J66" s="55">
        <f t="shared" si="5"/>
        <v>0</v>
      </c>
      <c r="K66" s="45"/>
      <c r="L66" s="78">
        <f t="shared" si="6"/>
        <v>0</v>
      </c>
      <c r="M66" s="72"/>
      <c r="N66" s="80">
        <f t="shared" si="7"/>
        <v>0</v>
      </c>
      <c r="O66" s="74"/>
      <c r="P66" s="82">
        <f t="shared" si="10"/>
        <v>0</v>
      </c>
      <c r="Q66" s="46"/>
      <c r="R66" s="59">
        <f t="shared" si="11"/>
        <v>0</v>
      </c>
      <c r="S66" s="61">
        <f t="shared" si="12"/>
        <v>0</v>
      </c>
    </row>
    <row r="67" spans="1:19" s="2" customFormat="1" ht="15.75">
      <c r="A67" s="196">
        <f t="shared" si="9"/>
        <v>62</v>
      </c>
      <c r="B67" s="86"/>
      <c r="C67" s="84"/>
      <c r="D67" s="84" t="str">
        <f t="shared" si="2"/>
        <v>Debe ingresar un Tipo de Concursante</v>
      </c>
      <c r="E67" s="45"/>
      <c r="F67" s="75">
        <f t="shared" si="3"/>
        <v>0</v>
      </c>
      <c r="G67" s="45"/>
      <c r="H67" s="76">
        <f t="shared" si="4"/>
        <v>0</v>
      </c>
      <c r="I67" s="46"/>
      <c r="J67" s="55">
        <f t="shared" si="5"/>
        <v>0</v>
      </c>
      <c r="K67" s="45"/>
      <c r="L67" s="78">
        <f t="shared" si="6"/>
        <v>0</v>
      </c>
      <c r="M67" s="72"/>
      <c r="N67" s="80">
        <f t="shared" si="7"/>
        <v>0</v>
      </c>
      <c r="O67" s="74"/>
      <c r="P67" s="82">
        <f t="shared" si="10"/>
        <v>0</v>
      </c>
      <c r="Q67" s="46"/>
      <c r="R67" s="59">
        <f t="shared" si="11"/>
        <v>0</v>
      </c>
      <c r="S67" s="61">
        <f t="shared" si="12"/>
        <v>0</v>
      </c>
    </row>
    <row r="68" spans="1:19" s="2" customFormat="1" ht="15.75">
      <c r="A68" s="196">
        <f t="shared" si="9"/>
        <v>63</v>
      </c>
      <c r="B68" s="86"/>
      <c r="C68" s="84"/>
      <c r="D68" s="84" t="str">
        <f t="shared" si="2"/>
        <v>Debe ingresar un Tipo de Concursante</v>
      </c>
      <c r="E68" s="45"/>
      <c r="F68" s="75">
        <f t="shared" si="3"/>
        <v>0</v>
      </c>
      <c r="G68" s="45"/>
      <c r="H68" s="76">
        <f t="shared" si="4"/>
        <v>0</v>
      </c>
      <c r="I68" s="46"/>
      <c r="J68" s="55">
        <f t="shared" si="5"/>
        <v>0</v>
      </c>
      <c r="K68" s="45"/>
      <c r="L68" s="78">
        <f t="shared" si="6"/>
        <v>0</v>
      </c>
      <c r="M68" s="72"/>
      <c r="N68" s="80">
        <f t="shared" si="7"/>
        <v>0</v>
      </c>
      <c r="O68" s="74"/>
      <c r="P68" s="82">
        <f t="shared" si="10"/>
        <v>0</v>
      </c>
      <c r="Q68" s="46"/>
      <c r="R68" s="59">
        <f t="shared" si="11"/>
        <v>0</v>
      </c>
      <c r="S68" s="61">
        <f t="shared" si="12"/>
        <v>0</v>
      </c>
    </row>
    <row r="69" spans="1:19" s="2" customFormat="1" ht="15.75">
      <c r="A69" s="196">
        <f t="shared" si="9"/>
        <v>64</v>
      </c>
      <c r="B69" s="86"/>
      <c r="C69" s="84"/>
      <c r="D69" s="84" t="str">
        <f t="shared" si="2"/>
        <v>Debe ingresar un Tipo de Concursante</v>
      </c>
      <c r="E69" s="45"/>
      <c r="F69" s="75">
        <f t="shared" si="3"/>
        <v>0</v>
      </c>
      <c r="G69" s="45"/>
      <c r="H69" s="76">
        <f t="shared" si="4"/>
        <v>0</v>
      </c>
      <c r="I69" s="46"/>
      <c r="J69" s="55">
        <f t="shared" si="5"/>
        <v>0</v>
      </c>
      <c r="K69" s="45"/>
      <c r="L69" s="78">
        <f t="shared" si="6"/>
        <v>0</v>
      </c>
      <c r="M69" s="72"/>
      <c r="N69" s="80">
        <f t="shared" si="7"/>
        <v>0</v>
      </c>
      <c r="O69" s="74"/>
      <c r="P69" s="82">
        <f t="shared" si="10"/>
        <v>0</v>
      </c>
      <c r="Q69" s="46"/>
      <c r="R69" s="59">
        <f t="shared" si="11"/>
        <v>0</v>
      </c>
      <c r="S69" s="61">
        <f t="shared" si="12"/>
        <v>0</v>
      </c>
    </row>
    <row r="70" spans="1:19" s="2" customFormat="1" ht="15.75">
      <c r="A70" s="196">
        <f t="shared" si="9"/>
        <v>65</v>
      </c>
      <c r="B70" s="86"/>
      <c r="C70" s="84"/>
      <c r="D70" s="84" t="str">
        <f t="shared" si="2"/>
        <v>Debe ingresar un Tipo de Concursante</v>
      </c>
      <c r="E70" s="45"/>
      <c r="F70" s="75">
        <f t="shared" si="3"/>
        <v>0</v>
      </c>
      <c r="G70" s="45"/>
      <c r="H70" s="76">
        <f t="shared" si="4"/>
        <v>0</v>
      </c>
      <c r="I70" s="46"/>
      <c r="J70" s="55">
        <f t="shared" si="5"/>
        <v>0</v>
      </c>
      <c r="K70" s="45"/>
      <c r="L70" s="78">
        <f t="shared" si="6"/>
        <v>0</v>
      </c>
      <c r="M70" s="72"/>
      <c r="N70" s="80">
        <f t="shared" si="7"/>
        <v>0</v>
      </c>
      <c r="O70" s="74"/>
      <c r="P70" s="82">
        <f t="shared" ref="P70:P100" si="13">O70*20</f>
        <v>0</v>
      </c>
      <c r="Q70" s="46"/>
      <c r="R70" s="59">
        <f t="shared" ref="R70:R100" si="14">Q70*5</f>
        <v>0</v>
      </c>
      <c r="S70" s="61">
        <f t="shared" ref="S70:S100" si="15">F70+H70+J70+L70+N70+P70+R70</f>
        <v>0</v>
      </c>
    </row>
    <row r="71" spans="1:19" s="2" customFormat="1" ht="15.75">
      <c r="A71" s="196">
        <f t="shared" si="9"/>
        <v>66</v>
      </c>
      <c r="B71" s="86"/>
      <c r="C71" s="84"/>
      <c r="D71" s="84" t="str">
        <f t="shared" ref="D71:D100" si="16">IF(C71= "Persona natural", "Categoria 1",IF(C71= "Promoción a la Donación con fines de Trasplante", "Categoria 2",IF(C71= "Instituciones Generadoras", "Categoria 3", IF(C71= "SubRedes", "Categoria 4", "Debe ingresar un Tipo de Concursante")) ))</f>
        <v>Debe ingresar un Tipo de Concursante</v>
      </c>
      <c r="E71" s="45"/>
      <c r="F71" s="75">
        <f t="shared" ref="F71:F100" si="17">E71*10</f>
        <v>0</v>
      </c>
      <c r="G71" s="45"/>
      <c r="H71" s="76">
        <f t="shared" ref="H71:H100" si="18">G71*15</f>
        <v>0</v>
      </c>
      <c r="I71" s="46"/>
      <c r="J71" s="55">
        <f t="shared" ref="J71:J100" si="19">I71*15</f>
        <v>0</v>
      </c>
      <c r="K71" s="45"/>
      <c r="L71" s="78">
        <f t="shared" ref="L71:L100" si="20">K71*15</f>
        <v>0</v>
      </c>
      <c r="M71" s="72"/>
      <c r="N71" s="80">
        <f t="shared" ref="N71:N100" si="21">M71*15</f>
        <v>0</v>
      </c>
      <c r="O71" s="74"/>
      <c r="P71" s="82">
        <f t="shared" si="13"/>
        <v>0</v>
      </c>
      <c r="Q71" s="46"/>
      <c r="R71" s="59">
        <f t="shared" si="14"/>
        <v>0</v>
      </c>
      <c r="S71" s="61">
        <f t="shared" si="15"/>
        <v>0</v>
      </c>
    </row>
    <row r="72" spans="1:19" s="2" customFormat="1" ht="15.75">
      <c r="A72" s="196">
        <f t="shared" ref="A72:A100" si="22">A71+1</f>
        <v>67</v>
      </c>
      <c r="B72" s="86"/>
      <c r="C72" s="84"/>
      <c r="D72" s="84" t="str">
        <f t="shared" si="16"/>
        <v>Debe ingresar un Tipo de Concursante</v>
      </c>
      <c r="E72" s="45"/>
      <c r="F72" s="75">
        <f t="shared" si="17"/>
        <v>0</v>
      </c>
      <c r="G72" s="45"/>
      <c r="H72" s="76">
        <f t="shared" si="18"/>
        <v>0</v>
      </c>
      <c r="I72" s="46"/>
      <c r="J72" s="55">
        <f t="shared" si="19"/>
        <v>0</v>
      </c>
      <c r="K72" s="45"/>
      <c r="L72" s="78">
        <f t="shared" si="20"/>
        <v>0</v>
      </c>
      <c r="M72" s="72"/>
      <c r="N72" s="80">
        <f t="shared" si="21"/>
        <v>0</v>
      </c>
      <c r="O72" s="74"/>
      <c r="P72" s="82">
        <f t="shared" si="13"/>
        <v>0</v>
      </c>
      <c r="Q72" s="46"/>
      <c r="R72" s="59">
        <f t="shared" si="14"/>
        <v>0</v>
      </c>
      <c r="S72" s="61">
        <f t="shared" si="15"/>
        <v>0</v>
      </c>
    </row>
    <row r="73" spans="1:19" s="2" customFormat="1" ht="15.75">
      <c r="A73" s="196">
        <f t="shared" si="22"/>
        <v>68</v>
      </c>
      <c r="B73" s="86"/>
      <c r="C73" s="84"/>
      <c r="D73" s="84" t="str">
        <f t="shared" si="16"/>
        <v>Debe ingresar un Tipo de Concursante</v>
      </c>
      <c r="E73" s="45"/>
      <c r="F73" s="75">
        <f t="shared" si="17"/>
        <v>0</v>
      </c>
      <c r="G73" s="45"/>
      <c r="H73" s="76">
        <f t="shared" si="18"/>
        <v>0</v>
      </c>
      <c r="I73" s="46"/>
      <c r="J73" s="55">
        <f t="shared" si="19"/>
        <v>0</v>
      </c>
      <c r="K73" s="45"/>
      <c r="L73" s="78">
        <f t="shared" si="20"/>
        <v>0</v>
      </c>
      <c r="M73" s="72"/>
      <c r="N73" s="80">
        <f t="shared" si="21"/>
        <v>0</v>
      </c>
      <c r="O73" s="74"/>
      <c r="P73" s="82">
        <f t="shared" si="13"/>
        <v>0</v>
      </c>
      <c r="Q73" s="46"/>
      <c r="R73" s="59">
        <f t="shared" si="14"/>
        <v>0</v>
      </c>
      <c r="S73" s="61">
        <f t="shared" si="15"/>
        <v>0</v>
      </c>
    </row>
    <row r="74" spans="1:19" s="2" customFormat="1" ht="15.75">
      <c r="A74" s="196">
        <f t="shared" si="22"/>
        <v>69</v>
      </c>
      <c r="B74" s="86"/>
      <c r="C74" s="84"/>
      <c r="D74" s="84" t="str">
        <f t="shared" si="16"/>
        <v>Debe ingresar un Tipo de Concursante</v>
      </c>
      <c r="E74" s="45"/>
      <c r="F74" s="75">
        <f t="shared" si="17"/>
        <v>0</v>
      </c>
      <c r="G74" s="45"/>
      <c r="H74" s="76">
        <f t="shared" si="18"/>
        <v>0</v>
      </c>
      <c r="I74" s="46"/>
      <c r="J74" s="55">
        <f t="shared" si="19"/>
        <v>0</v>
      </c>
      <c r="K74" s="45"/>
      <c r="L74" s="78">
        <f t="shared" si="20"/>
        <v>0</v>
      </c>
      <c r="M74" s="72"/>
      <c r="N74" s="80">
        <f t="shared" si="21"/>
        <v>0</v>
      </c>
      <c r="O74" s="74"/>
      <c r="P74" s="82">
        <f t="shared" si="13"/>
        <v>0</v>
      </c>
      <c r="Q74" s="46"/>
      <c r="R74" s="59">
        <f t="shared" si="14"/>
        <v>0</v>
      </c>
      <c r="S74" s="61">
        <f t="shared" si="15"/>
        <v>0</v>
      </c>
    </row>
    <row r="75" spans="1:19" s="2" customFormat="1" ht="15.75">
      <c r="A75" s="196">
        <f t="shared" si="22"/>
        <v>70</v>
      </c>
      <c r="B75" s="86"/>
      <c r="C75" s="84"/>
      <c r="D75" s="84" t="str">
        <f t="shared" si="16"/>
        <v>Debe ingresar un Tipo de Concursante</v>
      </c>
      <c r="E75" s="45"/>
      <c r="F75" s="75">
        <f t="shared" si="17"/>
        <v>0</v>
      </c>
      <c r="G75" s="45"/>
      <c r="H75" s="76">
        <f t="shared" si="18"/>
        <v>0</v>
      </c>
      <c r="I75" s="46"/>
      <c r="J75" s="55">
        <f t="shared" si="19"/>
        <v>0</v>
      </c>
      <c r="K75" s="45"/>
      <c r="L75" s="78">
        <f t="shared" si="20"/>
        <v>0</v>
      </c>
      <c r="M75" s="72"/>
      <c r="N75" s="80">
        <f t="shared" si="21"/>
        <v>0</v>
      </c>
      <c r="O75" s="74"/>
      <c r="P75" s="82">
        <f t="shared" si="13"/>
        <v>0</v>
      </c>
      <c r="Q75" s="46"/>
      <c r="R75" s="59">
        <f t="shared" si="14"/>
        <v>0</v>
      </c>
      <c r="S75" s="61">
        <f t="shared" si="15"/>
        <v>0</v>
      </c>
    </row>
    <row r="76" spans="1:19" s="2" customFormat="1" ht="15.75">
      <c r="A76" s="196">
        <f t="shared" si="22"/>
        <v>71</v>
      </c>
      <c r="B76" s="86"/>
      <c r="C76" s="84"/>
      <c r="D76" s="84" t="str">
        <f t="shared" si="16"/>
        <v>Debe ingresar un Tipo de Concursante</v>
      </c>
      <c r="E76" s="45"/>
      <c r="F76" s="75">
        <f t="shared" si="17"/>
        <v>0</v>
      </c>
      <c r="G76" s="45"/>
      <c r="H76" s="76">
        <f t="shared" si="18"/>
        <v>0</v>
      </c>
      <c r="I76" s="46"/>
      <c r="J76" s="55">
        <f t="shared" si="19"/>
        <v>0</v>
      </c>
      <c r="K76" s="45"/>
      <c r="L76" s="78">
        <f t="shared" si="20"/>
        <v>0</v>
      </c>
      <c r="M76" s="72"/>
      <c r="N76" s="80">
        <f t="shared" si="21"/>
        <v>0</v>
      </c>
      <c r="O76" s="74"/>
      <c r="P76" s="82">
        <f t="shared" si="13"/>
        <v>0</v>
      </c>
      <c r="Q76" s="46"/>
      <c r="R76" s="59">
        <f t="shared" si="14"/>
        <v>0</v>
      </c>
      <c r="S76" s="61">
        <f t="shared" si="15"/>
        <v>0</v>
      </c>
    </row>
    <row r="77" spans="1:19" s="2" customFormat="1" ht="15.75">
      <c r="A77" s="196">
        <f t="shared" si="22"/>
        <v>72</v>
      </c>
      <c r="B77" s="86"/>
      <c r="C77" s="84"/>
      <c r="D77" s="84" t="str">
        <f t="shared" si="16"/>
        <v>Debe ingresar un Tipo de Concursante</v>
      </c>
      <c r="E77" s="45"/>
      <c r="F77" s="75">
        <f t="shared" si="17"/>
        <v>0</v>
      </c>
      <c r="G77" s="45"/>
      <c r="H77" s="76">
        <f t="shared" si="18"/>
        <v>0</v>
      </c>
      <c r="I77" s="46"/>
      <c r="J77" s="55">
        <f t="shared" si="19"/>
        <v>0</v>
      </c>
      <c r="K77" s="45"/>
      <c r="L77" s="78">
        <f t="shared" si="20"/>
        <v>0</v>
      </c>
      <c r="M77" s="72"/>
      <c r="N77" s="80">
        <f t="shared" si="21"/>
        <v>0</v>
      </c>
      <c r="O77" s="74"/>
      <c r="P77" s="82">
        <f t="shared" si="13"/>
        <v>0</v>
      </c>
      <c r="Q77" s="46"/>
      <c r="R77" s="59">
        <f t="shared" si="14"/>
        <v>0</v>
      </c>
      <c r="S77" s="61">
        <f t="shared" si="15"/>
        <v>0</v>
      </c>
    </row>
    <row r="78" spans="1:19" s="2" customFormat="1" ht="15.75">
      <c r="A78" s="196">
        <f t="shared" si="22"/>
        <v>73</v>
      </c>
      <c r="B78" s="86"/>
      <c r="C78" s="84"/>
      <c r="D78" s="84" t="str">
        <f t="shared" si="16"/>
        <v>Debe ingresar un Tipo de Concursante</v>
      </c>
      <c r="E78" s="45"/>
      <c r="F78" s="75">
        <f t="shared" si="17"/>
        <v>0</v>
      </c>
      <c r="G78" s="45"/>
      <c r="H78" s="76">
        <f t="shared" si="18"/>
        <v>0</v>
      </c>
      <c r="I78" s="46"/>
      <c r="J78" s="55">
        <f t="shared" si="19"/>
        <v>0</v>
      </c>
      <c r="K78" s="45"/>
      <c r="L78" s="78">
        <f t="shared" si="20"/>
        <v>0</v>
      </c>
      <c r="M78" s="72"/>
      <c r="N78" s="80">
        <f t="shared" si="21"/>
        <v>0</v>
      </c>
      <c r="O78" s="74"/>
      <c r="P78" s="82">
        <f t="shared" si="13"/>
        <v>0</v>
      </c>
      <c r="Q78" s="46"/>
      <c r="R78" s="59">
        <f t="shared" si="14"/>
        <v>0</v>
      </c>
      <c r="S78" s="61">
        <f t="shared" si="15"/>
        <v>0</v>
      </c>
    </row>
    <row r="79" spans="1:19" s="2" customFormat="1" ht="15.75">
      <c r="A79" s="196">
        <f t="shared" si="22"/>
        <v>74</v>
      </c>
      <c r="B79" s="86"/>
      <c r="C79" s="84"/>
      <c r="D79" s="84" t="str">
        <f t="shared" si="16"/>
        <v>Debe ingresar un Tipo de Concursante</v>
      </c>
      <c r="E79" s="45"/>
      <c r="F79" s="75">
        <f t="shared" si="17"/>
        <v>0</v>
      </c>
      <c r="G79" s="45"/>
      <c r="H79" s="76">
        <f t="shared" si="18"/>
        <v>0</v>
      </c>
      <c r="I79" s="46"/>
      <c r="J79" s="55">
        <f t="shared" si="19"/>
        <v>0</v>
      </c>
      <c r="K79" s="45"/>
      <c r="L79" s="78">
        <f t="shared" si="20"/>
        <v>0</v>
      </c>
      <c r="M79" s="72"/>
      <c r="N79" s="80">
        <f t="shared" si="21"/>
        <v>0</v>
      </c>
      <c r="O79" s="74"/>
      <c r="P79" s="82">
        <f t="shared" si="13"/>
        <v>0</v>
      </c>
      <c r="Q79" s="46"/>
      <c r="R79" s="59">
        <f t="shared" si="14"/>
        <v>0</v>
      </c>
      <c r="S79" s="61">
        <f t="shared" si="15"/>
        <v>0</v>
      </c>
    </row>
    <row r="80" spans="1:19" s="2" customFormat="1" ht="15.75">
      <c r="A80" s="196">
        <f t="shared" si="22"/>
        <v>75</v>
      </c>
      <c r="B80" s="86"/>
      <c r="C80" s="84"/>
      <c r="D80" s="84" t="str">
        <f t="shared" si="16"/>
        <v>Debe ingresar un Tipo de Concursante</v>
      </c>
      <c r="E80" s="45"/>
      <c r="F80" s="75">
        <f t="shared" si="17"/>
        <v>0</v>
      </c>
      <c r="G80" s="45"/>
      <c r="H80" s="76">
        <f t="shared" si="18"/>
        <v>0</v>
      </c>
      <c r="I80" s="46"/>
      <c r="J80" s="55">
        <f t="shared" si="19"/>
        <v>0</v>
      </c>
      <c r="K80" s="45"/>
      <c r="L80" s="78">
        <f t="shared" si="20"/>
        <v>0</v>
      </c>
      <c r="M80" s="72"/>
      <c r="N80" s="80">
        <f t="shared" si="21"/>
        <v>0</v>
      </c>
      <c r="O80" s="74"/>
      <c r="P80" s="82">
        <f t="shared" si="13"/>
        <v>0</v>
      </c>
      <c r="Q80" s="46"/>
      <c r="R80" s="59">
        <f t="shared" si="14"/>
        <v>0</v>
      </c>
      <c r="S80" s="61">
        <f t="shared" si="15"/>
        <v>0</v>
      </c>
    </row>
    <row r="81" spans="1:19" s="2" customFormat="1" ht="15.75">
      <c r="A81" s="196">
        <f t="shared" si="22"/>
        <v>76</v>
      </c>
      <c r="B81" s="86"/>
      <c r="C81" s="84"/>
      <c r="D81" s="84" t="str">
        <f t="shared" si="16"/>
        <v>Debe ingresar un Tipo de Concursante</v>
      </c>
      <c r="E81" s="45"/>
      <c r="F81" s="75">
        <f t="shared" si="17"/>
        <v>0</v>
      </c>
      <c r="G81" s="45"/>
      <c r="H81" s="76">
        <f t="shared" si="18"/>
        <v>0</v>
      </c>
      <c r="I81" s="46"/>
      <c r="J81" s="55">
        <f t="shared" si="19"/>
        <v>0</v>
      </c>
      <c r="K81" s="45"/>
      <c r="L81" s="78">
        <f t="shared" si="20"/>
        <v>0</v>
      </c>
      <c r="M81" s="72"/>
      <c r="N81" s="80">
        <f t="shared" si="21"/>
        <v>0</v>
      </c>
      <c r="O81" s="74"/>
      <c r="P81" s="82">
        <f t="shared" si="13"/>
        <v>0</v>
      </c>
      <c r="Q81" s="46"/>
      <c r="R81" s="59">
        <f t="shared" si="14"/>
        <v>0</v>
      </c>
      <c r="S81" s="61">
        <f t="shared" si="15"/>
        <v>0</v>
      </c>
    </row>
    <row r="82" spans="1:19" s="2" customFormat="1" ht="15.75">
      <c r="A82" s="196">
        <f t="shared" si="22"/>
        <v>77</v>
      </c>
      <c r="B82" s="86"/>
      <c r="C82" s="84"/>
      <c r="D82" s="84" t="str">
        <f t="shared" si="16"/>
        <v>Debe ingresar un Tipo de Concursante</v>
      </c>
      <c r="E82" s="45"/>
      <c r="F82" s="75">
        <f t="shared" si="17"/>
        <v>0</v>
      </c>
      <c r="G82" s="45"/>
      <c r="H82" s="76">
        <f t="shared" si="18"/>
        <v>0</v>
      </c>
      <c r="I82" s="46"/>
      <c r="J82" s="55">
        <f t="shared" si="19"/>
        <v>0</v>
      </c>
      <c r="K82" s="45"/>
      <c r="L82" s="78">
        <f t="shared" si="20"/>
        <v>0</v>
      </c>
      <c r="M82" s="72"/>
      <c r="N82" s="80">
        <f t="shared" si="21"/>
        <v>0</v>
      </c>
      <c r="O82" s="74"/>
      <c r="P82" s="82">
        <f t="shared" si="13"/>
        <v>0</v>
      </c>
      <c r="Q82" s="46"/>
      <c r="R82" s="59">
        <f t="shared" si="14"/>
        <v>0</v>
      </c>
      <c r="S82" s="61">
        <f t="shared" si="15"/>
        <v>0</v>
      </c>
    </row>
    <row r="83" spans="1:19" s="2" customFormat="1" ht="15.75">
      <c r="A83" s="196">
        <f t="shared" si="22"/>
        <v>78</v>
      </c>
      <c r="B83" s="86"/>
      <c r="C83" s="84"/>
      <c r="D83" s="84" t="str">
        <f t="shared" si="16"/>
        <v>Debe ingresar un Tipo de Concursante</v>
      </c>
      <c r="E83" s="45"/>
      <c r="F83" s="75">
        <f t="shared" si="17"/>
        <v>0</v>
      </c>
      <c r="G83" s="45"/>
      <c r="H83" s="76">
        <f t="shared" si="18"/>
        <v>0</v>
      </c>
      <c r="I83" s="46"/>
      <c r="J83" s="55">
        <f t="shared" si="19"/>
        <v>0</v>
      </c>
      <c r="K83" s="45"/>
      <c r="L83" s="78">
        <f t="shared" si="20"/>
        <v>0</v>
      </c>
      <c r="M83" s="72"/>
      <c r="N83" s="80">
        <f t="shared" si="21"/>
        <v>0</v>
      </c>
      <c r="O83" s="74"/>
      <c r="P83" s="82">
        <f t="shared" si="13"/>
        <v>0</v>
      </c>
      <c r="Q83" s="46"/>
      <c r="R83" s="59">
        <f t="shared" si="14"/>
        <v>0</v>
      </c>
      <c r="S83" s="61">
        <f t="shared" si="15"/>
        <v>0</v>
      </c>
    </row>
    <row r="84" spans="1:19" s="2" customFormat="1" ht="15.75">
      <c r="A84" s="196">
        <f t="shared" si="22"/>
        <v>79</v>
      </c>
      <c r="B84" s="86"/>
      <c r="C84" s="84"/>
      <c r="D84" s="84" t="str">
        <f t="shared" si="16"/>
        <v>Debe ingresar un Tipo de Concursante</v>
      </c>
      <c r="E84" s="45"/>
      <c r="F84" s="75">
        <f t="shared" si="17"/>
        <v>0</v>
      </c>
      <c r="G84" s="45"/>
      <c r="H84" s="76">
        <f t="shared" si="18"/>
        <v>0</v>
      </c>
      <c r="I84" s="46"/>
      <c r="J84" s="55">
        <f t="shared" si="19"/>
        <v>0</v>
      </c>
      <c r="K84" s="45"/>
      <c r="L84" s="78">
        <f t="shared" si="20"/>
        <v>0</v>
      </c>
      <c r="M84" s="72"/>
      <c r="N84" s="80">
        <f t="shared" si="21"/>
        <v>0</v>
      </c>
      <c r="O84" s="74"/>
      <c r="P84" s="82">
        <f t="shared" si="13"/>
        <v>0</v>
      </c>
      <c r="Q84" s="46"/>
      <c r="R84" s="59">
        <f t="shared" si="14"/>
        <v>0</v>
      </c>
      <c r="S84" s="61">
        <f t="shared" si="15"/>
        <v>0</v>
      </c>
    </row>
    <row r="85" spans="1:19" s="2" customFormat="1" ht="15.75">
      <c r="A85" s="196">
        <f t="shared" si="22"/>
        <v>80</v>
      </c>
      <c r="B85" s="86"/>
      <c r="C85" s="84"/>
      <c r="D85" s="84" t="str">
        <f t="shared" si="16"/>
        <v>Debe ingresar un Tipo de Concursante</v>
      </c>
      <c r="E85" s="45"/>
      <c r="F85" s="75">
        <f t="shared" si="17"/>
        <v>0</v>
      </c>
      <c r="G85" s="45"/>
      <c r="H85" s="76">
        <f t="shared" si="18"/>
        <v>0</v>
      </c>
      <c r="I85" s="46"/>
      <c r="J85" s="55">
        <f t="shared" si="19"/>
        <v>0</v>
      </c>
      <c r="K85" s="45"/>
      <c r="L85" s="78">
        <f t="shared" si="20"/>
        <v>0</v>
      </c>
      <c r="M85" s="72"/>
      <c r="N85" s="80">
        <f t="shared" si="21"/>
        <v>0</v>
      </c>
      <c r="O85" s="74"/>
      <c r="P85" s="82">
        <f t="shared" si="13"/>
        <v>0</v>
      </c>
      <c r="Q85" s="46"/>
      <c r="R85" s="59">
        <f t="shared" si="14"/>
        <v>0</v>
      </c>
      <c r="S85" s="61">
        <f t="shared" si="15"/>
        <v>0</v>
      </c>
    </row>
    <row r="86" spans="1:19" s="2" customFormat="1" ht="15.75">
      <c r="A86" s="196">
        <f t="shared" si="22"/>
        <v>81</v>
      </c>
      <c r="B86" s="86"/>
      <c r="C86" s="84"/>
      <c r="D86" s="84" t="str">
        <f t="shared" si="16"/>
        <v>Debe ingresar un Tipo de Concursante</v>
      </c>
      <c r="E86" s="45"/>
      <c r="F86" s="75">
        <f t="shared" si="17"/>
        <v>0</v>
      </c>
      <c r="G86" s="45"/>
      <c r="H86" s="76">
        <f t="shared" si="18"/>
        <v>0</v>
      </c>
      <c r="I86" s="46"/>
      <c r="J86" s="55">
        <f t="shared" si="19"/>
        <v>0</v>
      </c>
      <c r="K86" s="45"/>
      <c r="L86" s="78">
        <f t="shared" si="20"/>
        <v>0</v>
      </c>
      <c r="M86" s="72"/>
      <c r="N86" s="80">
        <f t="shared" si="21"/>
        <v>0</v>
      </c>
      <c r="O86" s="74"/>
      <c r="P86" s="82">
        <f t="shared" si="13"/>
        <v>0</v>
      </c>
      <c r="Q86" s="46"/>
      <c r="R86" s="59">
        <f t="shared" si="14"/>
        <v>0</v>
      </c>
      <c r="S86" s="61">
        <f t="shared" si="15"/>
        <v>0</v>
      </c>
    </row>
    <row r="87" spans="1:19" s="2" customFormat="1" ht="15.75">
      <c r="A87" s="196">
        <f t="shared" si="22"/>
        <v>82</v>
      </c>
      <c r="B87" s="86"/>
      <c r="C87" s="84"/>
      <c r="D87" s="84" t="str">
        <f t="shared" si="16"/>
        <v>Debe ingresar un Tipo de Concursante</v>
      </c>
      <c r="E87" s="45"/>
      <c r="F87" s="75">
        <f t="shared" si="17"/>
        <v>0</v>
      </c>
      <c r="G87" s="45"/>
      <c r="H87" s="76">
        <f t="shared" si="18"/>
        <v>0</v>
      </c>
      <c r="I87" s="46"/>
      <c r="J87" s="55">
        <f t="shared" si="19"/>
        <v>0</v>
      </c>
      <c r="K87" s="45"/>
      <c r="L87" s="78">
        <f t="shared" si="20"/>
        <v>0</v>
      </c>
      <c r="M87" s="72"/>
      <c r="N87" s="80">
        <f t="shared" si="21"/>
        <v>0</v>
      </c>
      <c r="O87" s="74"/>
      <c r="P87" s="82">
        <f t="shared" si="13"/>
        <v>0</v>
      </c>
      <c r="Q87" s="46"/>
      <c r="R87" s="59">
        <f t="shared" si="14"/>
        <v>0</v>
      </c>
      <c r="S87" s="61">
        <f t="shared" si="15"/>
        <v>0</v>
      </c>
    </row>
    <row r="88" spans="1:19" s="2" customFormat="1" ht="15.75">
      <c r="A88" s="196">
        <f t="shared" si="22"/>
        <v>83</v>
      </c>
      <c r="B88" s="86"/>
      <c r="C88" s="84"/>
      <c r="D88" s="84" t="str">
        <f t="shared" si="16"/>
        <v>Debe ingresar un Tipo de Concursante</v>
      </c>
      <c r="E88" s="45"/>
      <c r="F88" s="75">
        <f t="shared" si="17"/>
        <v>0</v>
      </c>
      <c r="G88" s="45"/>
      <c r="H88" s="76">
        <f t="shared" si="18"/>
        <v>0</v>
      </c>
      <c r="I88" s="46"/>
      <c r="J88" s="55">
        <f t="shared" si="19"/>
        <v>0</v>
      </c>
      <c r="K88" s="45"/>
      <c r="L88" s="78">
        <f t="shared" si="20"/>
        <v>0</v>
      </c>
      <c r="M88" s="72"/>
      <c r="N88" s="80">
        <f t="shared" si="21"/>
        <v>0</v>
      </c>
      <c r="O88" s="74"/>
      <c r="P88" s="82">
        <f t="shared" si="13"/>
        <v>0</v>
      </c>
      <c r="Q88" s="46"/>
      <c r="R88" s="59">
        <f t="shared" si="14"/>
        <v>0</v>
      </c>
      <c r="S88" s="61">
        <f t="shared" si="15"/>
        <v>0</v>
      </c>
    </row>
    <row r="89" spans="1:19" s="2" customFormat="1" ht="15.75">
      <c r="A89" s="196">
        <f t="shared" si="22"/>
        <v>84</v>
      </c>
      <c r="B89" s="86"/>
      <c r="C89" s="84"/>
      <c r="D89" s="84" t="str">
        <f t="shared" si="16"/>
        <v>Debe ingresar un Tipo de Concursante</v>
      </c>
      <c r="E89" s="45"/>
      <c r="F89" s="75">
        <f t="shared" si="17"/>
        <v>0</v>
      </c>
      <c r="G89" s="45"/>
      <c r="H89" s="76">
        <f t="shared" si="18"/>
        <v>0</v>
      </c>
      <c r="I89" s="46"/>
      <c r="J89" s="55">
        <f t="shared" si="19"/>
        <v>0</v>
      </c>
      <c r="K89" s="45"/>
      <c r="L89" s="78">
        <f t="shared" si="20"/>
        <v>0</v>
      </c>
      <c r="M89" s="72"/>
      <c r="N89" s="80">
        <f t="shared" si="21"/>
        <v>0</v>
      </c>
      <c r="O89" s="74"/>
      <c r="P89" s="82">
        <f t="shared" si="13"/>
        <v>0</v>
      </c>
      <c r="Q89" s="46"/>
      <c r="R89" s="59">
        <f t="shared" si="14"/>
        <v>0</v>
      </c>
      <c r="S89" s="61">
        <f t="shared" si="15"/>
        <v>0</v>
      </c>
    </row>
    <row r="90" spans="1:19" s="2" customFormat="1" ht="15.75">
      <c r="A90" s="196">
        <f t="shared" si="22"/>
        <v>85</v>
      </c>
      <c r="B90" s="86"/>
      <c r="C90" s="84"/>
      <c r="D90" s="84" t="str">
        <f t="shared" si="16"/>
        <v>Debe ingresar un Tipo de Concursante</v>
      </c>
      <c r="E90" s="45"/>
      <c r="F90" s="75">
        <f t="shared" si="17"/>
        <v>0</v>
      </c>
      <c r="G90" s="45"/>
      <c r="H90" s="76">
        <f t="shared" si="18"/>
        <v>0</v>
      </c>
      <c r="I90" s="46"/>
      <c r="J90" s="55">
        <f t="shared" si="19"/>
        <v>0</v>
      </c>
      <c r="K90" s="45"/>
      <c r="L90" s="78">
        <f t="shared" si="20"/>
        <v>0</v>
      </c>
      <c r="M90" s="72"/>
      <c r="N90" s="80">
        <f t="shared" si="21"/>
        <v>0</v>
      </c>
      <c r="O90" s="74"/>
      <c r="P90" s="82">
        <f t="shared" si="13"/>
        <v>0</v>
      </c>
      <c r="Q90" s="46"/>
      <c r="R90" s="59">
        <f t="shared" si="14"/>
        <v>0</v>
      </c>
      <c r="S90" s="61">
        <f t="shared" si="15"/>
        <v>0</v>
      </c>
    </row>
    <row r="91" spans="1:19" s="2" customFormat="1" ht="15.75">
      <c r="A91" s="196">
        <f t="shared" si="22"/>
        <v>86</v>
      </c>
      <c r="B91" s="86"/>
      <c r="C91" s="84"/>
      <c r="D91" s="84" t="str">
        <f t="shared" si="16"/>
        <v>Debe ingresar un Tipo de Concursante</v>
      </c>
      <c r="E91" s="45"/>
      <c r="F91" s="75">
        <f t="shared" si="17"/>
        <v>0</v>
      </c>
      <c r="G91" s="45"/>
      <c r="H91" s="76">
        <f t="shared" si="18"/>
        <v>0</v>
      </c>
      <c r="I91" s="46"/>
      <c r="J91" s="55">
        <f t="shared" si="19"/>
        <v>0</v>
      </c>
      <c r="K91" s="45"/>
      <c r="L91" s="78">
        <f t="shared" si="20"/>
        <v>0</v>
      </c>
      <c r="M91" s="72"/>
      <c r="N91" s="80">
        <f t="shared" si="21"/>
        <v>0</v>
      </c>
      <c r="O91" s="74"/>
      <c r="P91" s="82">
        <f t="shared" si="13"/>
        <v>0</v>
      </c>
      <c r="Q91" s="46"/>
      <c r="R91" s="59">
        <f t="shared" si="14"/>
        <v>0</v>
      </c>
      <c r="S91" s="61">
        <f t="shared" si="15"/>
        <v>0</v>
      </c>
    </row>
    <row r="92" spans="1:19" s="2" customFormat="1" ht="15.75">
      <c r="A92" s="196">
        <f t="shared" si="22"/>
        <v>87</v>
      </c>
      <c r="B92" s="86"/>
      <c r="C92" s="84"/>
      <c r="D92" s="84" t="str">
        <f t="shared" si="16"/>
        <v>Debe ingresar un Tipo de Concursante</v>
      </c>
      <c r="E92" s="45"/>
      <c r="F92" s="75">
        <f t="shared" si="17"/>
        <v>0</v>
      </c>
      <c r="G92" s="45"/>
      <c r="H92" s="76">
        <f t="shared" si="18"/>
        <v>0</v>
      </c>
      <c r="I92" s="46"/>
      <c r="J92" s="55">
        <f t="shared" si="19"/>
        <v>0</v>
      </c>
      <c r="K92" s="45"/>
      <c r="L92" s="78">
        <f t="shared" si="20"/>
        <v>0</v>
      </c>
      <c r="M92" s="72"/>
      <c r="N92" s="80">
        <f t="shared" si="21"/>
        <v>0</v>
      </c>
      <c r="O92" s="74"/>
      <c r="P92" s="82">
        <f t="shared" si="13"/>
        <v>0</v>
      </c>
      <c r="Q92" s="46"/>
      <c r="R92" s="59">
        <f t="shared" si="14"/>
        <v>0</v>
      </c>
      <c r="S92" s="61">
        <f t="shared" si="15"/>
        <v>0</v>
      </c>
    </row>
    <row r="93" spans="1:19" s="2" customFormat="1" ht="15.75">
      <c r="A93" s="196">
        <f t="shared" si="22"/>
        <v>88</v>
      </c>
      <c r="B93" s="86"/>
      <c r="C93" s="84"/>
      <c r="D93" s="84" t="str">
        <f t="shared" si="16"/>
        <v>Debe ingresar un Tipo de Concursante</v>
      </c>
      <c r="E93" s="45"/>
      <c r="F93" s="75">
        <f t="shared" si="17"/>
        <v>0</v>
      </c>
      <c r="G93" s="45"/>
      <c r="H93" s="76">
        <f t="shared" si="18"/>
        <v>0</v>
      </c>
      <c r="I93" s="46"/>
      <c r="J93" s="55">
        <f t="shared" si="19"/>
        <v>0</v>
      </c>
      <c r="K93" s="45"/>
      <c r="L93" s="78">
        <f t="shared" si="20"/>
        <v>0</v>
      </c>
      <c r="M93" s="72"/>
      <c r="N93" s="80">
        <f t="shared" si="21"/>
        <v>0</v>
      </c>
      <c r="O93" s="74"/>
      <c r="P93" s="82">
        <f t="shared" si="13"/>
        <v>0</v>
      </c>
      <c r="Q93" s="46"/>
      <c r="R93" s="59">
        <f t="shared" si="14"/>
        <v>0</v>
      </c>
      <c r="S93" s="61">
        <f t="shared" si="15"/>
        <v>0</v>
      </c>
    </row>
    <row r="94" spans="1:19" s="2" customFormat="1" ht="15.75">
      <c r="A94" s="196">
        <f t="shared" si="22"/>
        <v>89</v>
      </c>
      <c r="B94" s="86"/>
      <c r="C94" s="84"/>
      <c r="D94" s="84" t="str">
        <f t="shared" si="16"/>
        <v>Debe ingresar un Tipo de Concursante</v>
      </c>
      <c r="E94" s="45"/>
      <c r="F94" s="75">
        <f t="shared" si="17"/>
        <v>0</v>
      </c>
      <c r="G94" s="45"/>
      <c r="H94" s="76">
        <f t="shared" si="18"/>
        <v>0</v>
      </c>
      <c r="I94" s="46"/>
      <c r="J94" s="55">
        <f t="shared" si="19"/>
        <v>0</v>
      </c>
      <c r="K94" s="45"/>
      <c r="L94" s="78">
        <f t="shared" si="20"/>
        <v>0</v>
      </c>
      <c r="M94" s="72"/>
      <c r="N94" s="80">
        <f t="shared" si="21"/>
        <v>0</v>
      </c>
      <c r="O94" s="74"/>
      <c r="P94" s="82">
        <f t="shared" si="13"/>
        <v>0</v>
      </c>
      <c r="Q94" s="46"/>
      <c r="R94" s="59">
        <f t="shared" si="14"/>
        <v>0</v>
      </c>
      <c r="S94" s="61">
        <f t="shared" si="15"/>
        <v>0</v>
      </c>
    </row>
    <row r="95" spans="1:19" s="2" customFormat="1" ht="15.75">
      <c r="A95" s="196">
        <f t="shared" si="22"/>
        <v>90</v>
      </c>
      <c r="B95" s="86"/>
      <c r="C95" s="84"/>
      <c r="D95" s="84" t="str">
        <f t="shared" si="16"/>
        <v>Debe ingresar un Tipo de Concursante</v>
      </c>
      <c r="E95" s="45"/>
      <c r="F95" s="75">
        <f t="shared" si="17"/>
        <v>0</v>
      </c>
      <c r="G95" s="45"/>
      <c r="H95" s="76">
        <f t="shared" si="18"/>
        <v>0</v>
      </c>
      <c r="I95" s="46"/>
      <c r="J95" s="55">
        <f t="shared" si="19"/>
        <v>0</v>
      </c>
      <c r="K95" s="45"/>
      <c r="L95" s="78">
        <f t="shared" si="20"/>
        <v>0</v>
      </c>
      <c r="M95" s="72"/>
      <c r="N95" s="80">
        <f t="shared" si="21"/>
        <v>0</v>
      </c>
      <c r="O95" s="74"/>
      <c r="P95" s="82">
        <f t="shared" si="13"/>
        <v>0</v>
      </c>
      <c r="Q95" s="46"/>
      <c r="R95" s="59">
        <f t="shared" si="14"/>
        <v>0</v>
      </c>
      <c r="S95" s="61">
        <f t="shared" si="15"/>
        <v>0</v>
      </c>
    </row>
    <row r="96" spans="1:19" s="2" customFormat="1" ht="15.75">
      <c r="A96" s="196">
        <f t="shared" si="22"/>
        <v>91</v>
      </c>
      <c r="B96" s="86"/>
      <c r="C96" s="84"/>
      <c r="D96" s="84" t="str">
        <f t="shared" si="16"/>
        <v>Debe ingresar un Tipo de Concursante</v>
      </c>
      <c r="E96" s="45"/>
      <c r="F96" s="75">
        <f t="shared" si="17"/>
        <v>0</v>
      </c>
      <c r="G96" s="45"/>
      <c r="H96" s="76">
        <f t="shared" si="18"/>
        <v>0</v>
      </c>
      <c r="I96" s="46"/>
      <c r="J96" s="55">
        <f t="shared" si="19"/>
        <v>0</v>
      </c>
      <c r="K96" s="45"/>
      <c r="L96" s="78">
        <f t="shared" si="20"/>
        <v>0</v>
      </c>
      <c r="M96" s="72"/>
      <c r="N96" s="80">
        <f t="shared" si="21"/>
        <v>0</v>
      </c>
      <c r="O96" s="74"/>
      <c r="P96" s="82">
        <f t="shared" si="13"/>
        <v>0</v>
      </c>
      <c r="Q96" s="46"/>
      <c r="R96" s="59">
        <f t="shared" si="14"/>
        <v>0</v>
      </c>
      <c r="S96" s="61">
        <f t="shared" si="15"/>
        <v>0</v>
      </c>
    </row>
    <row r="97" spans="1:19" s="2" customFormat="1" ht="15.75">
      <c r="A97" s="196">
        <f t="shared" si="22"/>
        <v>92</v>
      </c>
      <c r="B97" s="86"/>
      <c r="C97" s="84"/>
      <c r="D97" s="84" t="str">
        <f t="shared" si="16"/>
        <v>Debe ingresar un Tipo de Concursante</v>
      </c>
      <c r="E97" s="45"/>
      <c r="F97" s="75">
        <f t="shared" si="17"/>
        <v>0</v>
      </c>
      <c r="G97" s="45"/>
      <c r="H97" s="76">
        <f t="shared" si="18"/>
        <v>0</v>
      </c>
      <c r="I97" s="46"/>
      <c r="J97" s="55">
        <f t="shared" si="19"/>
        <v>0</v>
      </c>
      <c r="K97" s="45"/>
      <c r="L97" s="78">
        <f t="shared" si="20"/>
        <v>0</v>
      </c>
      <c r="M97" s="72"/>
      <c r="N97" s="80">
        <f t="shared" si="21"/>
        <v>0</v>
      </c>
      <c r="O97" s="74"/>
      <c r="P97" s="82">
        <f t="shared" si="13"/>
        <v>0</v>
      </c>
      <c r="Q97" s="46"/>
      <c r="R97" s="59">
        <f t="shared" si="14"/>
        <v>0</v>
      </c>
      <c r="S97" s="61">
        <f t="shared" si="15"/>
        <v>0</v>
      </c>
    </row>
    <row r="98" spans="1:19" s="2" customFormat="1" ht="15.75">
      <c r="A98" s="196">
        <f t="shared" si="22"/>
        <v>93</v>
      </c>
      <c r="B98" s="86"/>
      <c r="C98" s="84"/>
      <c r="D98" s="84" t="str">
        <f t="shared" si="16"/>
        <v>Debe ingresar un Tipo de Concursante</v>
      </c>
      <c r="E98" s="45"/>
      <c r="F98" s="75">
        <f t="shared" si="17"/>
        <v>0</v>
      </c>
      <c r="G98" s="45"/>
      <c r="H98" s="76">
        <f t="shared" si="18"/>
        <v>0</v>
      </c>
      <c r="I98" s="46"/>
      <c r="J98" s="55">
        <f t="shared" si="19"/>
        <v>0</v>
      </c>
      <c r="K98" s="45"/>
      <c r="L98" s="78">
        <f t="shared" si="20"/>
        <v>0</v>
      </c>
      <c r="M98" s="72"/>
      <c r="N98" s="80">
        <f t="shared" si="21"/>
        <v>0</v>
      </c>
      <c r="O98" s="74"/>
      <c r="P98" s="82">
        <f t="shared" si="13"/>
        <v>0</v>
      </c>
      <c r="Q98" s="46"/>
      <c r="R98" s="59">
        <f t="shared" si="14"/>
        <v>0</v>
      </c>
      <c r="S98" s="61">
        <f t="shared" si="15"/>
        <v>0</v>
      </c>
    </row>
    <row r="99" spans="1:19" s="2" customFormat="1" ht="15.75">
      <c r="A99" s="196">
        <f t="shared" si="22"/>
        <v>94</v>
      </c>
      <c r="B99" s="86"/>
      <c r="C99" s="84"/>
      <c r="D99" s="84" t="str">
        <f t="shared" si="16"/>
        <v>Debe ingresar un Tipo de Concursante</v>
      </c>
      <c r="E99" s="45"/>
      <c r="F99" s="75">
        <f t="shared" si="17"/>
        <v>0</v>
      </c>
      <c r="G99" s="45"/>
      <c r="H99" s="76">
        <f t="shared" si="18"/>
        <v>0</v>
      </c>
      <c r="I99" s="46"/>
      <c r="J99" s="55">
        <f t="shared" si="19"/>
        <v>0</v>
      </c>
      <c r="K99" s="45"/>
      <c r="L99" s="78">
        <f t="shared" si="20"/>
        <v>0</v>
      </c>
      <c r="M99" s="72"/>
      <c r="N99" s="80">
        <f t="shared" si="21"/>
        <v>0</v>
      </c>
      <c r="O99" s="74"/>
      <c r="P99" s="82">
        <f t="shared" si="13"/>
        <v>0</v>
      </c>
      <c r="Q99" s="46"/>
      <c r="R99" s="59">
        <f t="shared" si="14"/>
        <v>0</v>
      </c>
      <c r="S99" s="61">
        <f t="shared" si="15"/>
        <v>0</v>
      </c>
    </row>
    <row r="100" spans="1:19" s="2" customFormat="1" ht="16.5" thickBot="1">
      <c r="A100" s="196">
        <f t="shared" si="22"/>
        <v>95</v>
      </c>
      <c r="B100" s="87"/>
      <c r="C100" s="87"/>
      <c r="D100" s="87" t="str">
        <f t="shared" si="16"/>
        <v>Debe ingresar un Tipo de Concursante</v>
      </c>
      <c r="E100" s="45"/>
      <c r="F100" s="75">
        <f t="shared" si="17"/>
        <v>0</v>
      </c>
      <c r="G100" s="45"/>
      <c r="H100" s="76">
        <f t="shared" si="18"/>
        <v>0</v>
      </c>
      <c r="I100" s="46"/>
      <c r="J100" s="55">
        <f t="shared" si="19"/>
        <v>0</v>
      </c>
      <c r="K100" s="71"/>
      <c r="L100" s="79">
        <f t="shared" si="20"/>
        <v>0</v>
      </c>
      <c r="M100" s="72"/>
      <c r="N100" s="80">
        <f t="shared" si="21"/>
        <v>0</v>
      </c>
      <c r="O100" s="74"/>
      <c r="P100" s="82">
        <f t="shared" si="13"/>
        <v>0</v>
      </c>
      <c r="Q100" s="46"/>
      <c r="R100" s="59">
        <f t="shared" si="14"/>
        <v>0</v>
      </c>
      <c r="S100" s="61">
        <f t="shared" si="15"/>
        <v>0</v>
      </c>
    </row>
    <row r="101" spans="1:19" s="2" customFormat="1" ht="18.75" thickBot="1">
      <c r="A101" s="240" t="s">
        <v>55</v>
      </c>
      <c r="B101" s="241"/>
      <c r="C101" s="242"/>
      <c r="D101" s="243"/>
      <c r="E101" s="185">
        <f>SUM(E6:E100)</f>
        <v>3</v>
      </c>
      <c r="F101" s="56">
        <f t="shared" ref="F101:S101" si="23">SUM(F6:F100)</f>
        <v>30</v>
      </c>
      <c r="G101" s="184">
        <f t="shared" si="23"/>
        <v>4</v>
      </c>
      <c r="H101" s="186">
        <f t="shared" si="23"/>
        <v>60</v>
      </c>
      <c r="I101" s="187">
        <f t="shared" si="23"/>
        <v>6</v>
      </c>
      <c r="J101" s="56">
        <f t="shared" si="23"/>
        <v>90</v>
      </c>
      <c r="K101" s="184">
        <f t="shared" si="23"/>
        <v>6</v>
      </c>
      <c r="L101" s="53">
        <f t="shared" si="23"/>
        <v>90</v>
      </c>
      <c r="M101" s="187">
        <f t="shared" si="23"/>
        <v>1</v>
      </c>
      <c r="N101" s="56">
        <f t="shared" si="23"/>
        <v>15</v>
      </c>
      <c r="O101" s="184">
        <f t="shared" si="23"/>
        <v>2</v>
      </c>
      <c r="P101" s="53">
        <f t="shared" si="23"/>
        <v>40</v>
      </c>
      <c r="Q101" s="187">
        <f t="shared" si="23"/>
        <v>4</v>
      </c>
      <c r="R101" s="56">
        <f t="shared" si="23"/>
        <v>20</v>
      </c>
      <c r="S101" s="63">
        <f t="shared" si="23"/>
        <v>345</v>
      </c>
    </row>
    <row r="102" spans="1:19" s="2" customFormat="1"/>
    <row r="103" spans="1:19" s="2" customFormat="1"/>
    <row r="329" spans="3:5" s="34" customFormat="1">
      <c r="C329" s="35" t="s">
        <v>23</v>
      </c>
      <c r="D329" s="35" t="s">
        <v>24</v>
      </c>
    </row>
    <row r="330" spans="3:5" s="34" customFormat="1">
      <c r="C330" s="35">
        <v>0</v>
      </c>
      <c r="D330" s="37" t="str">
        <f>IF(AND(C330&lt;100),"0")</f>
        <v>0</v>
      </c>
      <c r="E330" s="34">
        <v>0</v>
      </c>
    </row>
    <row r="331" spans="3:5" s="34" customFormat="1">
      <c r="C331" s="37">
        <v>100</v>
      </c>
      <c r="D331" s="37" t="str">
        <f>IF(AND(C331&lt;50),"0",IF(AND(C331&gt;49,C331&lt;101),"30"))</f>
        <v>30</v>
      </c>
      <c r="E331" s="34">
        <v>30</v>
      </c>
    </row>
    <row r="332" spans="3:5" s="34" customFormat="1">
      <c r="C332" s="37">
        <v>200</v>
      </c>
      <c r="D332" s="37" t="str">
        <f>IF(AND(C332&lt;200),"0",IF(AND(C332&gt;49,C332&lt;201),"60"))</f>
        <v>60</v>
      </c>
      <c r="E332" s="34">
        <f>E331+30</f>
        <v>60</v>
      </c>
    </row>
    <row r="333" spans="3:5" s="34" customFormat="1">
      <c r="C333" s="37">
        <v>300</v>
      </c>
      <c r="D333" s="37" t="str">
        <f>IF(AND(C333&lt;300),"0",IF(AND(C333&gt;49,C333&lt;301),"90"))</f>
        <v>90</v>
      </c>
      <c r="E333" s="34">
        <f t="shared" ref="E333:E396" si="24">E332+30</f>
        <v>90</v>
      </c>
    </row>
    <row r="334" spans="3:5" s="34" customFormat="1">
      <c r="C334" s="37">
        <v>400</v>
      </c>
      <c r="D334" s="37" t="str">
        <f>IF(AND(C334&lt;400),"0",IF(AND(C334&gt;49,C334&lt;401),"120"))</f>
        <v>120</v>
      </c>
      <c r="E334" s="34">
        <f t="shared" si="24"/>
        <v>120</v>
      </c>
    </row>
    <row r="335" spans="3:5" s="34" customFormat="1">
      <c r="C335" s="37">
        <v>500</v>
      </c>
      <c r="D335" s="37" t="str">
        <f>IF(AND(C335&lt;500),"0",IF(AND(C335&gt;49,C335&lt;501),"150"))</f>
        <v>150</v>
      </c>
      <c r="E335" s="34">
        <f t="shared" si="24"/>
        <v>150</v>
      </c>
    </row>
    <row r="336" spans="3:5" s="34" customFormat="1">
      <c r="C336" s="37">
        <v>600</v>
      </c>
      <c r="D336" s="37" t="str">
        <f>IF(AND(C336&lt;600),"0",IF(AND(C336&gt;49,C336&lt;601),"180"))</f>
        <v>180</v>
      </c>
      <c r="E336" s="34">
        <f t="shared" si="24"/>
        <v>180</v>
      </c>
    </row>
    <row r="337" spans="3:5" s="34" customFormat="1">
      <c r="C337" s="37">
        <v>700</v>
      </c>
      <c r="D337" s="37" t="str">
        <f>IF(AND(C337&lt;700),"0",IF(AND(C337&gt;49,C337&lt;701),"210"))</f>
        <v>210</v>
      </c>
      <c r="E337" s="34">
        <f t="shared" si="24"/>
        <v>210</v>
      </c>
    </row>
    <row r="338" spans="3:5" s="34" customFormat="1">
      <c r="C338" s="37">
        <v>800</v>
      </c>
      <c r="D338" s="37" t="str">
        <f>IF(AND(C338&lt;800),"0",IF(AND(C338&gt;49,C338&lt;801),"240"))</f>
        <v>240</v>
      </c>
      <c r="E338" s="34">
        <f t="shared" si="24"/>
        <v>240</v>
      </c>
    </row>
    <row r="339" spans="3:5" s="34" customFormat="1">
      <c r="C339" s="37">
        <v>900</v>
      </c>
      <c r="D339" s="37" t="str">
        <f>IF(AND(C339&lt;900),"0",IF(AND(C339&gt;49,C339&lt;901),"270"))</f>
        <v>270</v>
      </c>
      <c r="E339" s="34">
        <f t="shared" si="24"/>
        <v>270</v>
      </c>
    </row>
    <row r="340" spans="3:5" s="34" customFormat="1">
      <c r="C340" s="37">
        <v>1000</v>
      </c>
      <c r="D340" s="37" t="str">
        <f>IF(AND(C340&lt;1000),"0",IF(AND(C340&gt;49,C340&lt;1001),"300"))</f>
        <v>300</v>
      </c>
      <c r="E340" s="34">
        <f t="shared" si="24"/>
        <v>300</v>
      </c>
    </row>
    <row r="341" spans="3:5" s="34" customFormat="1">
      <c r="C341" s="37">
        <v>1100</v>
      </c>
      <c r="D341" s="37" t="str">
        <f>IF(AND(C341&lt;1100),"0",IF(AND(C341&gt;49,C341&lt;1101),"330"))</f>
        <v>330</v>
      </c>
      <c r="E341" s="34">
        <f t="shared" si="24"/>
        <v>330</v>
      </c>
    </row>
    <row r="342" spans="3:5">
      <c r="C342" s="37">
        <v>1200</v>
      </c>
      <c r="D342" s="37" t="str">
        <f>IF(AND(C342&lt;1200),"0",IF(AND(C342&gt;49,C342&lt;1201),"360"))</f>
        <v>360</v>
      </c>
      <c r="E342" s="34">
        <f t="shared" si="24"/>
        <v>360</v>
      </c>
    </row>
    <row r="343" spans="3:5">
      <c r="C343" s="37">
        <v>1300</v>
      </c>
      <c r="D343" s="37" t="str">
        <f>IF(AND(C343&lt;1300),"0",IF(AND(C343&gt;49,C343&lt;1301),"390"))</f>
        <v>390</v>
      </c>
      <c r="E343" s="34">
        <f t="shared" si="24"/>
        <v>390</v>
      </c>
    </row>
    <row r="344" spans="3:5">
      <c r="C344" s="37">
        <v>1400</v>
      </c>
      <c r="D344" s="37" t="str">
        <f>IF(AND(C344&lt;1400),"0",IF(AND(C344&gt;49,C344&lt;1401),"420"))</f>
        <v>420</v>
      </c>
      <c r="E344" s="34">
        <f t="shared" si="24"/>
        <v>420</v>
      </c>
    </row>
    <row r="345" spans="3:5">
      <c r="C345" s="37">
        <v>1500</v>
      </c>
      <c r="D345" s="37" t="str">
        <f>IF(AND(C345&lt;1500),"0",IF(AND(C345&gt;49,C345&lt;1501),"450"))</f>
        <v>450</v>
      </c>
      <c r="E345" s="34">
        <f t="shared" si="24"/>
        <v>450</v>
      </c>
    </row>
    <row r="346" spans="3:5">
      <c r="C346" s="37">
        <v>1600</v>
      </c>
      <c r="D346" s="37" t="str">
        <f>IF(AND(C346&lt;1600),"0",IF(AND(C346&gt;49,C346&lt;1601),"480"))</f>
        <v>480</v>
      </c>
      <c r="E346" s="34">
        <f t="shared" si="24"/>
        <v>480</v>
      </c>
    </row>
    <row r="347" spans="3:5">
      <c r="C347" s="37">
        <v>1700</v>
      </c>
      <c r="D347" s="37" t="str">
        <f>IF(AND(C347&lt;1700),"0",IF(AND(C347&gt;49,C347&lt;1701),"510"))</f>
        <v>510</v>
      </c>
      <c r="E347" s="34">
        <f t="shared" si="24"/>
        <v>510</v>
      </c>
    </row>
    <row r="348" spans="3:5">
      <c r="C348" s="37">
        <v>1800</v>
      </c>
      <c r="D348" s="37" t="str">
        <f>IF(AND(C348&lt;1800),"0",IF(AND(C348&gt;49,C348&lt;1801),"540"))</f>
        <v>540</v>
      </c>
      <c r="E348" s="34">
        <f t="shared" si="24"/>
        <v>540</v>
      </c>
    </row>
    <row r="349" spans="3:5">
      <c r="C349" s="37">
        <v>1900</v>
      </c>
      <c r="D349" s="37" t="str">
        <f>IF(AND(C349&lt;1900),"0",IF(AND(C349&gt;49,C349&lt;1901),"570"))</f>
        <v>570</v>
      </c>
      <c r="E349" s="34">
        <f t="shared" si="24"/>
        <v>570</v>
      </c>
    </row>
    <row r="350" spans="3:5">
      <c r="C350" s="37">
        <v>2000</v>
      </c>
      <c r="D350" s="37" t="str">
        <f>IF(AND(C350&lt;2000),"0",IF(AND(C350&gt;49,C350&lt;2001),"600"))</f>
        <v>600</v>
      </c>
      <c r="E350" s="34">
        <f t="shared" si="24"/>
        <v>600</v>
      </c>
    </row>
    <row r="351" spans="3:5">
      <c r="C351" s="37">
        <v>2100</v>
      </c>
      <c r="D351" s="37" t="str">
        <f>IF(AND(C351&lt;2100),"0",IF(AND(C351&gt;49,C351&lt;2101),"630"))</f>
        <v>630</v>
      </c>
      <c r="E351" s="34">
        <f t="shared" si="24"/>
        <v>630</v>
      </c>
    </row>
    <row r="352" spans="3:5">
      <c r="C352" s="37">
        <v>2200</v>
      </c>
      <c r="D352" s="37" t="str">
        <f>IF(AND(C352&lt;2200),"0",IF(AND(C352&gt;49,C352&lt;2201),"660"))</f>
        <v>660</v>
      </c>
      <c r="E352" s="34">
        <f t="shared" si="24"/>
        <v>660</v>
      </c>
    </row>
    <row r="353" spans="3:5">
      <c r="C353" s="37">
        <v>2300</v>
      </c>
      <c r="D353" s="37" t="str">
        <f>IF(AND(C353&lt;2300),"0",IF(AND(C353&gt;49,C353&lt;2301),"690"))</f>
        <v>690</v>
      </c>
      <c r="E353" s="34">
        <f t="shared" si="24"/>
        <v>690</v>
      </c>
    </row>
    <row r="354" spans="3:5">
      <c r="C354" s="37">
        <v>2400</v>
      </c>
      <c r="D354" s="37" t="str">
        <f>IF(AND(C354&lt;2400),"0",IF(AND(C354&gt;49,C354&lt;2401),"720"))</f>
        <v>720</v>
      </c>
      <c r="E354" s="34">
        <f t="shared" si="24"/>
        <v>720</v>
      </c>
    </row>
    <row r="355" spans="3:5">
      <c r="C355" s="37">
        <v>2500</v>
      </c>
      <c r="D355" s="37" t="str">
        <f>IF(AND(C355&lt;2500),"0",IF(AND(C355&gt;49,C355&lt;2501),"750"))</f>
        <v>750</v>
      </c>
      <c r="E355" s="34">
        <f t="shared" si="24"/>
        <v>750</v>
      </c>
    </row>
    <row r="356" spans="3:5">
      <c r="C356" s="37">
        <v>2600</v>
      </c>
      <c r="D356" s="37" t="str">
        <f>IF(AND(C356&lt;2600),"0",IF(AND(C356&gt;49,C356&lt;2601),"780"))</f>
        <v>780</v>
      </c>
      <c r="E356" s="34">
        <f t="shared" si="24"/>
        <v>780</v>
      </c>
    </row>
    <row r="357" spans="3:5">
      <c r="C357" s="37">
        <v>2700</v>
      </c>
      <c r="D357" s="37" t="str">
        <f>IF(AND(C357&lt;2700),"0",IF(AND(C357&gt;49,C357&lt;2701),"810"))</f>
        <v>810</v>
      </c>
      <c r="E357" s="34">
        <f t="shared" si="24"/>
        <v>810</v>
      </c>
    </row>
    <row r="358" spans="3:5">
      <c r="C358" s="37">
        <v>2800</v>
      </c>
      <c r="D358" s="37" t="str">
        <f>IF(AND(C358&lt;2800),"0",IF(AND(C358&gt;49,C358&lt;2801),"840"))</f>
        <v>840</v>
      </c>
      <c r="E358" s="34">
        <f t="shared" si="24"/>
        <v>840</v>
      </c>
    </row>
    <row r="359" spans="3:5">
      <c r="C359" s="37">
        <v>2900</v>
      </c>
      <c r="D359" s="37" t="str">
        <f>IF(AND(C359&lt;2900),"0",IF(AND(C359&gt;49,C359&lt;2901),"870"))</f>
        <v>870</v>
      </c>
      <c r="E359" s="34">
        <f t="shared" si="24"/>
        <v>870</v>
      </c>
    </row>
    <row r="360" spans="3:5">
      <c r="C360" s="37">
        <v>3000</v>
      </c>
      <c r="D360" s="37" t="str">
        <f>IF(AND(C360&lt;3000),"0",IF(AND(C360&gt;49,C360&lt;3001),"900"))</f>
        <v>900</v>
      </c>
      <c r="E360" s="34">
        <f t="shared" si="24"/>
        <v>900</v>
      </c>
    </row>
    <row r="361" spans="3:5">
      <c r="C361" s="37">
        <v>3100</v>
      </c>
      <c r="D361" s="37" t="str">
        <f>IF(AND(C361&lt;3100),"0",IF(AND(C361&gt;49,C361&lt;3101),"930"))</f>
        <v>930</v>
      </c>
      <c r="E361" s="34">
        <f t="shared" si="24"/>
        <v>930</v>
      </c>
    </row>
    <row r="362" spans="3:5">
      <c r="C362" s="37">
        <v>3200</v>
      </c>
      <c r="D362" s="37" t="str">
        <f>IF(AND(C362&lt;3200),"0",IF(AND(C362&gt;49,C362&lt;3201),"960"))</f>
        <v>960</v>
      </c>
      <c r="E362" s="34">
        <f t="shared" si="24"/>
        <v>960</v>
      </c>
    </row>
    <row r="363" spans="3:5">
      <c r="C363" s="37">
        <v>3300</v>
      </c>
      <c r="D363" s="37" t="str">
        <f>IF(AND(C363&lt;3300),"0",IF(AND(C363&gt;49,C363&lt;3301),"990"))</f>
        <v>990</v>
      </c>
      <c r="E363" s="34">
        <f t="shared" si="24"/>
        <v>990</v>
      </c>
    </row>
    <row r="364" spans="3:5">
      <c r="C364" s="37">
        <v>3400</v>
      </c>
      <c r="D364" s="37" t="str">
        <f>IF(AND(C364&lt;3400),"0",IF(AND(C364&gt;49,C364&lt;3401),"1020"))</f>
        <v>1020</v>
      </c>
      <c r="E364" s="34">
        <f t="shared" si="24"/>
        <v>1020</v>
      </c>
    </row>
    <row r="365" spans="3:5">
      <c r="C365" s="37">
        <v>3500</v>
      </c>
      <c r="D365" s="37" t="str">
        <f>IF(AND(C365&lt;3500),"0",IF(AND(C365&gt;49,C365&lt;3501),"1050"))</f>
        <v>1050</v>
      </c>
      <c r="E365" s="34">
        <f t="shared" si="24"/>
        <v>1050</v>
      </c>
    </row>
    <row r="366" spans="3:5">
      <c r="C366" s="37">
        <v>3600</v>
      </c>
      <c r="D366" s="37" t="str">
        <f>IF(AND(C366&lt;3600),"0",IF(AND(C366&gt;49,C366&lt;3601),"1080"))</f>
        <v>1080</v>
      </c>
      <c r="E366" s="34">
        <f t="shared" si="24"/>
        <v>1080</v>
      </c>
    </row>
    <row r="367" spans="3:5">
      <c r="C367" s="37">
        <v>3700</v>
      </c>
      <c r="D367" s="37" t="str">
        <f>IF(AND(C367&lt;3700),"0",IF(AND(C367&gt;49,C367&lt;3701),"1110"))</f>
        <v>1110</v>
      </c>
      <c r="E367" s="34">
        <f t="shared" si="24"/>
        <v>1110</v>
      </c>
    </row>
    <row r="368" spans="3:5">
      <c r="C368" s="37">
        <v>3800</v>
      </c>
      <c r="D368" s="37" t="str">
        <f>IF(AND(C368&lt;3800),"0",IF(AND(C368&gt;49,C368&lt;3801),"1140"))</f>
        <v>1140</v>
      </c>
      <c r="E368" s="34">
        <f t="shared" si="24"/>
        <v>1140</v>
      </c>
    </row>
    <row r="369" spans="3:5">
      <c r="C369" s="37">
        <v>3900</v>
      </c>
      <c r="D369" s="37" t="str">
        <f>IF(AND(C369&lt;3900),"0",IF(AND(C369&gt;49,C369&lt;3901),"1170"))</f>
        <v>1170</v>
      </c>
      <c r="E369" s="34">
        <f t="shared" si="24"/>
        <v>1170</v>
      </c>
    </row>
    <row r="370" spans="3:5">
      <c r="C370" s="37">
        <v>4000</v>
      </c>
      <c r="D370" s="37" t="str">
        <f>IF(AND(C370&lt;4000),"0",IF(AND(C370&gt;49,C370&lt;4001),"1200"))</f>
        <v>1200</v>
      </c>
      <c r="E370" s="34">
        <f t="shared" si="24"/>
        <v>1200</v>
      </c>
    </row>
    <row r="371" spans="3:5">
      <c r="C371" s="37">
        <v>4100</v>
      </c>
      <c r="D371" s="37" t="str">
        <f>IF(AND(C371&lt;4100),"0",IF(AND(C371&gt;49,C371&lt;4101),"1230"))</f>
        <v>1230</v>
      </c>
      <c r="E371" s="34">
        <f t="shared" si="24"/>
        <v>1230</v>
      </c>
    </row>
    <row r="372" spans="3:5">
      <c r="C372" s="37">
        <v>4200</v>
      </c>
      <c r="D372" s="37" t="str">
        <f>IF(AND(C372&lt;4200),"0",IF(AND(C372&gt;49,C372&lt;4201),"1260"))</f>
        <v>1260</v>
      </c>
      <c r="E372" s="34">
        <f t="shared" si="24"/>
        <v>1260</v>
      </c>
    </row>
    <row r="373" spans="3:5">
      <c r="C373" s="37">
        <v>4300</v>
      </c>
      <c r="D373" s="37" t="str">
        <f>IF(AND(C373&lt;4300),"0",IF(AND(C373&gt;49,C373&lt;4301),"1290"))</f>
        <v>1290</v>
      </c>
      <c r="E373" s="34">
        <f t="shared" si="24"/>
        <v>1290</v>
      </c>
    </row>
    <row r="374" spans="3:5">
      <c r="C374" s="37">
        <v>4400</v>
      </c>
      <c r="D374" s="37" t="str">
        <f>IF(AND(C374&lt;4400),"0",IF(AND(C374&gt;49,C374&lt;4401),"1320"))</f>
        <v>1320</v>
      </c>
      <c r="E374" s="34">
        <f t="shared" si="24"/>
        <v>1320</v>
      </c>
    </row>
    <row r="375" spans="3:5">
      <c r="C375" s="37">
        <v>4500</v>
      </c>
      <c r="D375" s="37" t="str">
        <f>IF(AND(C375&lt;4500),"0",IF(AND(C375&gt;49,C375&lt;4501),"1350"))</f>
        <v>1350</v>
      </c>
      <c r="E375" s="34">
        <f t="shared" si="24"/>
        <v>1350</v>
      </c>
    </row>
    <row r="376" spans="3:5">
      <c r="C376" s="37">
        <v>4600</v>
      </c>
      <c r="D376" s="37" t="str">
        <f>IF(AND(C376&lt;4600),"0",IF(AND(C376&gt;49,C376&lt;4601),"1380"))</f>
        <v>1380</v>
      </c>
      <c r="E376" s="34">
        <f t="shared" si="24"/>
        <v>1380</v>
      </c>
    </row>
    <row r="377" spans="3:5">
      <c r="C377" s="37">
        <v>4700</v>
      </c>
      <c r="D377" s="37" t="str">
        <f>IF(AND(C377&lt;4700),"0",IF(AND(C377&gt;49,C377&lt;4701),"1410"))</f>
        <v>1410</v>
      </c>
      <c r="E377" s="34">
        <f t="shared" si="24"/>
        <v>1410</v>
      </c>
    </row>
    <row r="378" spans="3:5">
      <c r="C378" s="37">
        <v>4800</v>
      </c>
      <c r="D378" s="37" t="str">
        <f>IF(AND(C378&lt;4800),"0",IF(AND(C378&gt;49,C378&lt;4801),"1440"))</f>
        <v>1440</v>
      </c>
      <c r="E378" s="34">
        <f t="shared" si="24"/>
        <v>1440</v>
      </c>
    </row>
    <row r="379" spans="3:5">
      <c r="C379" s="37">
        <v>4900</v>
      </c>
      <c r="D379" s="37" t="str">
        <f>IF(AND(C379&lt;4900),"0",IF(AND(C379&gt;49,C379&lt;4901),"1470"))</f>
        <v>1470</v>
      </c>
      <c r="E379" s="34">
        <f t="shared" si="24"/>
        <v>1470</v>
      </c>
    </row>
    <row r="380" spans="3:5">
      <c r="C380" s="37">
        <v>5000</v>
      </c>
      <c r="D380" s="37" t="str">
        <f>IF(AND(C380&lt;5000),"0",IF(AND(C380&gt;49,C380&lt;5001),"1500"))</f>
        <v>1500</v>
      </c>
      <c r="E380" s="34">
        <f t="shared" si="24"/>
        <v>1500</v>
      </c>
    </row>
    <row r="381" spans="3:5">
      <c r="C381" s="37">
        <v>5100</v>
      </c>
      <c r="D381" s="37" t="str">
        <f>IF(AND(C381&lt;5100),"0",IF(AND(C381&gt;49,C381&lt;5101),"1530"))</f>
        <v>1530</v>
      </c>
      <c r="E381" s="34">
        <f t="shared" si="24"/>
        <v>1530</v>
      </c>
    </row>
    <row r="382" spans="3:5">
      <c r="C382" s="37">
        <v>5200</v>
      </c>
      <c r="D382" s="37" t="str">
        <f>IF(AND(C382&lt;5200),"0",IF(AND(C382&gt;49,C382&lt;5201),"1560"))</f>
        <v>1560</v>
      </c>
      <c r="E382" s="34">
        <f t="shared" si="24"/>
        <v>1560</v>
      </c>
    </row>
    <row r="383" spans="3:5">
      <c r="C383" s="37">
        <v>5300</v>
      </c>
      <c r="D383" s="37" t="str">
        <f>IF(AND(C383&lt;5300),"0",IF(AND(C383&gt;49,C383&lt;5301),"1590"))</f>
        <v>1590</v>
      </c>
      <c r="E383" s="34">
        <f t="shared" si="24"/>
        <v>1590</v>
      </c>
    </row>
    <row r="384" spans="3:5">
      <c r="C384" s="37">
        <v>5400</v>
      </c>
      <c r="D384" s="37" t="str">
        <f>IF(AND(C384&lt;5400),"0",IF(AND(C384&gt;49,C384&lt;5401),"1620"))</f>
        <v>1620</v>
      </c>
      <c r="E384" s="34">
        <f t="shared" si="24"/>
        <v>1620</v>
      </c>
    </row>
    <row r="385" spans="3:5">
      <c r="C385" s="37">
        <v>5500</v>
      </c>
      <c r="D385" s="37" t="str">
        <f>IF(AND(C385&lt;5500),"0",IF(AND(C385&gt;49,C385&lt;5501),"1650"))</f>
        <v>1650</v>
      </c>
      <c r="E385" s="34">
        <f t="shared" si="24"/>
        <v>1650</v>
      </c>
    </row>
    <row r="386" spans="3:5">
      <c r="C386" s="37">
        <v>5600</v>
      </c>
      <c r="D386" s="37" t="str">
        <f>IF(AND(C386&lt;5600),"0",IF(AND(C386&gt;49,C386&lt;5601),"1680"))</f>
        <v>1680</v>
      </c>
      <c r="E386" s="34">
        <f t="shared" si="24"/>
        <v>1680</v>
      </c>
    </row>
    <row r="387" spans="3:5">
      <c r="C387" s="37">
        <v>5700</v>
      </c>
      <c r="D387" s="37" t="str">
        <f>IF(AND(C387&lt;5700),"0",IF(AND(C387&gt;49,C387&lt;5701),"1710"))</f>
        <v>1710</v>
      </c>
      <c r="E387" s="34">
        <f t="shared" si="24"/>
        <v>1710</v>
      </c>
    </row>
    <row r="388" spans="3:5">
      <c r="C388" s="37">
        <v>5800</v>
      </c>
      <c r="D388" s="37" t="str">
        <f>IF(AND(C388&lt;5800),"0",IF(AND(C388&gt;49,C388&lt;5801),"1740"))</f>
        <v>1740</v>
      </c>
      <c r="E388" s="34">
        <f t="shared" si="24"/>
        <v>1740</v>
      </c>
    </row>
    <row r="389" spans="3:5">
      <c r="C389" s="37">
        <v>5900</v>
      </c>
      <c r="D389" s="37" t="str">
        <f>IF(AND(C389&lt;5900),"0",IF(AND(C389&gt;49,C389&lt;5901),"1770"))</f>
        <v>1770</v>
      </c>
      <c r="E389" s="34">
        <f t="shared" si="24"/>
        <v>1770</v>
      </c>
    </row>
    <row r="390" spans="3:5">
      <c r="C390" s="37">
        <v>6000</v>
      </c>
      <c r="D390" s="37" t="str">
        <f>IF(AND(C390&lt;6000),"0",IF(AND(C390&gt;49,C390&lt;6001),"1800"))</f>
        <v>1800</v>
      </c>
      <c r="E390" s="34">
        <f t="shared" si="24"/>
        <v>1800</v>
      </c>
    </row>
    <row r="391" spans="3:5">
      <c r="C391" s="37">
        <v>6100</v>
      </c>
      <c r="D391" s="37" t="str">
        <f>IF(AND(C391&lt;6100),"0",IF(AND(C391&gt;49,C391&lt;6101),"1830"))</f>
        <v>1830</v>
      </c>
      <c r="E391" s="34">
        <f t="shared" si="24"/>
        <v>1830</v>
      </c>
    </row>
    <row r="392" spans="3:5">
      <c r="C392" s="37">
        <v>6200</v>
      </c>
      <c r="D392" s="37" t="str">
        <f>IF(AND(C392&lt;6200),"0",IF(AND(C392&gt;49,C392&lt;6201),"1860"))</f>
        <v>1860</v>
      </c>
      <c r="E392" s="34">
        <f t="shared" si="24"/>
        <v>1860</v>
      </c>
    </row>
    <row r="393" spans="3:5">
      <c r="C393" s="37">
        <v>6300</v>
      </c>
      <c r="D393" s="37" t="str">
        <f>IF(AND(C393&lt;6300),"0",IF(AND(C393&gt;49,C393&lt;6301),"1890"))</f>
        <v>1890</v>
      </c>
      <c r="E393" s="34">
        <f t="shared" si="24"/>
        <v>1890</v>
      </c>
    </row>
    <row r="394" spans="3:5">
      <c r="C394" s="37">
        <v>6400</v>
      </c>
      <c r="D394" s="37" t="str">
        <f>IF(AND(C394&lt;6400),"0",IF(AND(C394&gt;49,C394&lt;6401),"1920"))</f>
        <v>1920</v>
      </c>
      <c r="E394" s="34">
        <f t="shared" si="24"/>
        <v>1920</v>
      </c>
    </row>
    <row r="395" spans="3:5">
      <c r="C395" s="37">
        <v>6500</v>
      </c>
      <c r="D395" s="37" t="str">
        <f>IF(AND(C395&lt;6500),"0",IF(AND(C395&gt;49,C395&lt;6501),"1950"))</f>
        <v>1950</v>
      </c>
      <c r="E395" s="34">
        <f t="shared" si="24"/>
        <v>1950</v>
      </c>
    </row>
    <row r="396" spans="3:5">
      <c r="C396" s="37">
        <v>6600</v>
      </c>
      <c r="D396" s="37" t="str">
        <f>IF(AND(C396&lt;6600),"0",IF(AND(C396&gt;49,C396&lt;6601),"1980"))</f>
        <v>1980</v>
      </c>
      <c r="E396" s="34">
        <f t="shared" si="24"/>
        <v>1980</v>
      </c>
    </row>
    <row r="397" spans="3:5">
      <c r="C397" s="37">
        <v>6700</v>
      </c>
      <c r="D397" s="37" t="str">
        <f>IF(AND(C397&lt;6700),"0",IF(AND(C397&gt;49,C397&lt;6701),"2010"))</f>
        <v>2010</v>
      </c>
      <c r="E397" s="34">
        <f t="shared" ref="E397:E435" si="25">E396+30</f>
        <v>2010</v>
      </c>
    </row>
    <row r="398" spans="3:5">
      <c r="C398" s="37">
        <v>6800</v>
      </c>
      <c r="D398" s="37" t="str">
        <f>IF(AND(C398&lt;6800),"0",IF(AND(C398&gt;49,C398&lt;6801),"2040"))</f>
        <v>2040</v>
      </c>
      <c r="E398" s="34">
        <f t="shared" si="25"/>
        <v>2040</v>
      </c>
    </row>
    <row r="399" spans="3:5">
      <c r="C399" s="37">
        <v>6900</v>
      </c>
      <c r="D399" s="37" t="str">
        <f>IF(AND(C399&lt;6900),"0",IF(AND(C399&gt;49,C399&lt;6901),"2070"))</f>
        <v>2070</v>
      </c>
      <c r="E399" s="34">
        <f t="shared" si="25"/>
        <v>2070</v>
      </c>
    </row>
    <row r="400" spans="3:5">
      <c r="C400" s="37">
        <v>7000</v>
      </c>
      <c r="D400" s="37" t="str">
        <f>IF(AND(C400&lt;7000),"0",IF(AND(C400&gt;49,C400&lt;7001),"2100"))</f>
        <v>2100</v>
      </c>
      <c r="E400" s="34">
        <f t="shared" si="25"/>
        <v>2100</v>
      </c>
    </row>
    <row r="401" spans="3:5">
      <c r="C401" s="37">
        <v>7100</v>
      </c>
      <c r="D401" s="37" t="str">
        <f>IF(AND(C401&lt;7100),"0",IF(AND(C401&gt;49,C401&lt;7101),"2130"))</f>
        <v>2130</v>
      </c>
      <c r="E401" s="34">
        <f t="shared" si="25"/>
        <v>2130</v>
      </c>
    </row>
    <row r="402" spans="3:5">
      <c r="C402" s="37">
        <v>7200</v>
      </c>
      <c r="D402" s="37" t="str">
        <f>IF(AND(C402&lt;7200),"0",IF(AND(C402&gt;49,C402&lt;7201),"2160"))</f>
        <v>2160</v>
      </c>
      <c r="E402" s="34">
        <f t="shared" si="25"/>
        <v>2160</v>
      </c>
    </row>
    <row r="403" spans="3:5">
      <c r="C403" s="37">
        <v>7300</v>
      </c>
      <c r="D403" s="37" t="str">
        <f>IF(AND(C403&lt;7300),"0",IF(AND(C403&gt;49,C403&lt;7301),"2190"))</f>
        <v>2190</v>
      </c>
      <c r="E403" s="34">
        <f t="shared" si="25"/>
        <v>2190</v>
      </c>
    </row>
    <row r="404" spans="3:5">
      <c r="C404" s="37">
        <v>7400</v>
      </c>
      <c r="D404" s="37" t="str">
        <f>IF(AND(C404&lt;7400),"0",IF(AND(C404&gt;49,C404&lt;7401),"2220"))</f>
        <v>2220</v>
      </c>
      <c r="E404" s="34">
        <f t="shared" si="25"/>
        <v>2220</v>
      </c>
    </row>
    <row r="405" spans="3:5">
      <c r="C405" s="37">
        <v>7500</v>
      </c>
      <c r="D405" s="37" t="str">
        <f>IF(AND(C405&lt;7500),"0",IF(AND(C405&gt;49,C405&lt;7501),"2250"))</f>
        <v>2250</v>
      </c>
      <c r="E405" s="34">
        <f t="shared" si="25"/>
        <v>2250</v>
      </c>
    </row>
    <row r="406" spans="3:5">
      <c r="C406" s="37">
        <v>7600</v>
      </c>
      <c r="D406" s="37" t="str">
        <f>IF(AND(C406&lt;7600),"0",IF(AND(C406&gt;49,C406&lt;7601),"2280"))</f>
        <v>2280</v>
      </c>
      <c r="E406" s="34">
        <f t="shared" si="25"/>
        <v>2280</v>
      </c>
    </row>
    <row r="407" spans="3:5">
      <c r="C407" s="37">
        <v>7700</v>
      </c>
      <c r="D407" s="37" t="str">
        <f>IF(AND(C407&lt;7700),"0",IF(AND(C407&gt;49,C407&lt;7701),"2310"))</f>
        <v>2310</v>
      </c>
      <c r="E407" s="34">
        <f t="shared" si="25"/>
        <v>2310</v>
      </c>
    </row>
    <row r="408" spans="3:5">
      <c r="C408" s="37">
        <v>7800</v>
      </c>
      <c r="D408" s="37" t="str">
        <f>IF(AND(C408&lt;7800),"0",IF(AND(C408&gt;49,C408&lt;7801),"2340"))</f>
        <v>2340</v>
      </c>
      <c r="E408" s="34">
        <f t="shared" si="25"/>
        <v>2340</v>
      </c>
    </row>
    <row r="409" spans="3:5">
      <c r="C409" s="37">
        <v>7900</v>
      </c>
      <c r="D409" s="37" t="str">
        <f>IF(AND(C409&lt;7900),"0",IF(AND(C409&gt;49,C409&lt;7901),"2370"))</f>
        <v>2370</v>
      </c>
      <c r="E409" s="34">
        <f t="shared" si="25"/>
        <v>2370</v>
      </c>
    </row>
    <row r="410" spans="3:5">
      <c r="C410" s="37">
        <v>8000</v>
      </c>
      <c r="D410" s="37" t="str">
        <f>IF(AND(C410&lt;8000),"0",IF(AND(C410&gt;49,C410&lt;8001),"2400"))</f>
        <v>2400</v>
      </c>
      <c r="E410" s="34">
        <f t="shared" si="25"/>
        <v>2400</v>
      </c>
    </row>
    <row r="411" spans="3:5">
      <c r="C411" s="37">
        <v>8100</v>
      </c>
      <c r="D411" s="37" t="str">
        <f>IF(AND(C411&lt;8100),"0",IF(AND(C411&gt;49,C411&lt;8101),"2430"))</f>
        <v>2430</v>
      </c>
      <c r="E411" s="34">
        <f t="shared" si="25"/>
        <v>2430</v>
      </c>
    </row>
    <row r="412" spans="3:5">
      <c r="C412" s="37">
        <v>8200</v>
      </c>
      <c r="D412" s="37" t="str">
        <f>IF(AND(C412&lt;8200),"0",IF(AND(C412&gt;49,C412&lt;8201),"2460"))</f>
        <v>2460</v>
      </c>
      <c r="E412" s="34">
        <f t="shared" si="25"/>
        <v>2460</v>
      </c>
    </row>
    <row r="413" spans="3:5">
      <c r="C413" s="37">
        <v>8300</v>
      </c>
      <c r="D413" s="37" t="str">
        <f>IF(AND(C413&lt;8300),"0",IF(AND(C413&gt;49,C413&lt;8301),"2490"))</f>
        <v>2490</v>
      </c>
      <c r="E413" s="34">
        <f t="shared" si="25"/>
        <v>2490</v>
      </c>
    </row>
    <row r="414" spans="3:5">
      <c r="C414" s="37">
        <v>8400</v>
      </c>
      <c r="D414" s="37" t="str">
        <f>IF(AND(C414&lt;8400),"0",IF(AND(C414&gt;49,C414&lt;8401),"2520"))</f>
        <v>2520</v>
      </c>
      <c r="E414" s="34">
        <f t="shared" si="25"/>
        <v>2520</v>
      </c>
    </row>
    <row r="415" spans="3:5">
      <c r="C415" s="37">
        <v>8500</v>
      </c>
      <c r="D415" s="37" t="str">
        <f>IF(AND(C415&lt;8500),"0",IF(AND(C415&gt;49,C415&lt;8501),"2550"))</f>
        <v>2550</v>
      </c>
      <c r="E415" s="34">
        <f t="shared" si="25"/>
        <v>2550</v>
      </c>
    </row>
    <row r="416" spans="3:5">
      <c r="C416" s="37">
        <v>8600</v>
      </c>
      <c r="D416" s="37" t="str">
        <f>IF(AND(C416&lt;8600),"0",IF(AND(C416&gt;49,C416&lt;8601),"2580"))</f>
        <v>2580</v>
      </c>
      <c r="E416" s="34">
        <f t="shared" si="25"/>
        <v>2580</v>
      </c>
    </row>
    <row r="417" spans="3:5">
      <c r="C417" s="37">
        <v>8700</v>
      </c>
      <c r="D417" s="37" t="str">
        <f>IF(AND(C417&lt;8700),"0",IF(AND(C417&gt;49,C417&lt;8701),"2610"))</f>
        <v>2610</v>
      </c>
      <c r="E417" s="34">
        <f t="shared" si="25"/>
        <v>2610</v>
      </c>
    </row>
    <row r="418" spans="3:5">
      <c r="C418" s="37">
        <v>8800</v>
      </c>
      <c r="D418" s="37" t="str">
        <f>IF(AND(C418&lt;8800),"0",IF(AND(C418&gt;49,C418&lt;8801),"2640"))</f>
        <v>2640</v>
      </c>
      <c r="E418" s="34">
        <f t="shared" si="25"/>
        <v>2640</v>
      </c>
    </row>
    <row r="419" spans="3:5">
      <c r="C419" s="37">
        <v>8900</v>
      </c>
      <c r="D419" s="37" t="str">
        <f>IF(AND(C419&lt;8900),"0",IF(AND(C419&gt;49,C419&lt;8901),"2670"))</f>
        <v>2670</v>
      </c>
      <c r="E419" s="34">
        <f t="shared" si="25"/>
        <v>2670</v>
      </c>
    </row>
    <row r="420" spans="3:5">
      <c r="C420" s="37">
        <v>9000</v>
      </c>
      <c r="D420" s="37" t="str">
        <f>IF(AND(C420&lt;9000),"0",IF(AND(C420&gt;49,C420&lt;9001),"2700"))</f>
        <v>2700</v>
      </c>
      <c r="E420" s="34">
        <f t="shared" si="25"/>
        <v>2700</v>
      </c>
    </row>
    <row r="421" spans="3:5">
      <c r="C421" s="37">
        <v>9100</v>
      </c>
      <c r="D421" s="37" t="str">
        <f>IF(AND(C421&lt;9100),"0",IF(AND(C421&gt;49,C421&lt;9101),"2730"))</f>
        <v>2730</v>
      </c>
      <c r="E421" s="34">
        <f t="shared" si="25"/>
        <v>2730</v>
      </c>
    </row>
    <row r="422" spans="3:5">
      <c r="C422" s="37">
        <v>9200</v>
      </c>
      <c r="D422" s="37" t="str">
        <f>IF(AND(C422&lt;9200),"0",IF(AND(C422&gt;49,C422&lt;9201),"2760"))</f>
        <v>2760</v>
      </c>
      <c r="E422" s="34">
        <f t="shared" si="25"/>
        <v>2760</v>
      </c>
    </row>
    <row r="423" spans="3:5">
      <c r="C423" s="37">
        <v>9300</v>
      </c>
      <c r="D423" s="37" t="str">
        <f>IF(AND(C423&lt;9300),"0",IF(AND(C423&gt;49,C423&lt;9301),"2790"))</f>
        <v>2790</v>
      </c>
      <c r="E423" s="34">
        <f t="shared" si="25"/>
        <v>2790</v>
      </c>
    </row>
    <row r="424" spans="3:5">
      <c r="C424" s="37">
        <v>9400</v>
      </c>
      <c r="D424" s="37" t="str">
        <f>IF(AND(C424&lt;9400),"0",IF(AND(C424&gt;49,C424&lt;9401),"2820"))</f>
        <v>2820</v>
      </c>
      <c r="E424" s="34">
        <f t="shared" si="25"/>
        <v>2820</v>
      </c>
    </row>
    <row r="425" spans="3:5">
      <c r="C425" s="37">
        <v>9500</v>
      </c>
      <c r="D425" s="37" t="str">
        <f>IF(AND(C425&lt;9500),"0",IF(AND(C425&gt;49,C425&lt;9501),"2850"))</f>
        <v>2850</v>
      </c>
      <c r="E425" s="34">
        <f t="shared" si="25"/>
        <v>2850</v>
      </c>
    </row>
    <row r="426" spans="3:5">
      <c r="C426" s="37">
        <v>9600</v>
      </c>
      <c r="D426" s="37" t="str">
        <f>IF(AND(C426&lt;9600),"0",IF(AND(C426&gt;49,C426&lt;9601),"2880"))</f>
        <v>2880</v>
      </c>
      <c r="E426" s="34">
        <f t="shared" si="25"/>
        <v>2880</v>
      </c>
    </row>
    <row r="427" spans="3:5">
      <c r="C427" s="37">
        <v>9700</v>
      </c>
      <c r="D427" s="37" t="str">
        <f>IF(AND(C427&lt;9700),"0",IF(AND(C427&gt;49,C427&lt;9701),"2910"))</f>
        <v>2910</v>
      </c>
      <c r="E427" s="34">
        <f t="shared" si="25"/>
        <v>2910</v>
      </c>
    </row>
    <row r="428" spans="3:5">
      <c r="C428" s="37">
        <v>9800</v>
      </c>
      <c r="D428" s="37" t="str">
        <f>IF(AND(C428&lt;9800),"0",IF(AND(C428&gt;49,C428&lt;9801),"2940"))</f>
        <v>2940</v>
      </c>
      <c r="E428" s="34">
        <f t="shared" si="25"/>
        <v>2940</v>
      </c>
    </row>
    <row r="429" spans="3:5">
      <c r="C429" s="37">
        <v>9900</v>
      </c>
      <c r="D429" s="37" t="str">
        <f>IF(AND(C429&lt;9900),"0",IF(AND(C429&gt;49,C429&lt;9901),"2970"))</f>
        <v>2970</v>
      </c>
      <c r="E429" s="34">
        <f t="shared" si="25"/>
        <v>2970</v>
      </c>
    </row>
    <row r="430" spans="3:5">
      <c r="C430" s="37">
        <v>10000</v>
      </c>
      <c r="D430" s="37" t="str">
        <f>IF(AND(C430&lt;10000),"0",IF(AND(C430&gt;49,C430&lt;10001),"3000"))</f>
        <v>3000</v>
      </c>
      <c r="E430" s="34">
        <f t="shared" si="25"/>
        <v>3000</v>
      </c>
    </row>
    <row r="431" spans="3:5">
      <c r="C431" s="37">
        <v>10100</v>
      </c>
      <c r="D431" s="37" t="str">
        <f>IF(AND(C431&lt;10100),"0",IF(AND(C431&gt;49,C431&lt;10101),"3030"))</f>
        <v>3030</v>
      </c>
      <c r="E431" s="34">
        <f t="shared" si="25"/>
        <v>3030</v>
      </c>
    </row>
    <row r="432" spans="3:5">
      <c r="C432" s="37">
        <v>10200</v>
      </c>
      <c r="D432" s="37" t="str">
        <f>IF(AND(C432&lt;10200),"0",IF(AND(C432&gt;49,C432&lt;10201),"3060"))</f>
        <v>3060</v>
      </c>
      <c r="E432" s="34">
        <f t="shared" si="25"/>
        <v>3060</v>
      </c>
    </row>
    <row r="433" spans="3:5">
      <c r="C433" s="37">
        <v>10300</v>
      </c>
      <c r="D433" s="37" t="str">
        <f>IF(AND(C433&lt;10300),"0",IF(AND(C433&gt;49,C433&lt;10301),"3090"))</f>
        <v>3090</v>
      </c>
      <c r="E433" s="34">
        <f t="shared" si="25"/>
        <v>3090</v>
      </c>
    </row>
    <row r="434" spans="3:5">
      <c r="C434" s="37">
        <v>10400</v>
      </c>
      <c r="D434" s="37" t="str">
        <f>IF(AND(C434&lt;10400),"0",IF(AND(C434&gt;49,C434&lt;10401),"3120"))</f>
        <v>3120</v>
      </c>
      <c r="E434" s="34">
        <f t="shared" si="25"/>
        <v>3120</v>
      </c>
    </row>
    <row r="435" spans="3:5">
      <c r="C435" s="37">
        <v>10500</v>
      </c>
      <c r="D435" s="37" t="str">
        <f>IF(AND(C435&lt;10500),"0",IF(AND(C435&gt;49,C435&lt;10501),"3150"))</f>
        <v>3150</v>
      </c>
      <c r="E435" s="34">
        <f t="shared" si="25"/>
        <v>3150</v>
      </c>
    </row>
  </sheetData>
  <sheetProtection algorithmName="SHA-512" hashValue="nY1HESxKOG3Ix5Pfg7io/nIwcZSzFLE1K6IwlssC9nF/l41nxqRmFZZgiI3AEx129kyJKx7SeFHLDKcXNDNG5w==" saltValue="2VgqYCdQ7qq/xvY1oHTiQw==" spinCount="100000" sheet="1" objects="1" scenarios="1"/>
  <mergeCells count="15">
    <mergeCell ref="A101:D101"/>
    <mergeCell ref="A3:A5"/>
    <mergeCell ref="C3:C5"/>
    <mergeCell ref="D3:D5"/>
    <mergeCell ref="E4:F4"/>
    <mergeCell ref="B3:B5"/>
    <mergeCell ref="A2:S2"/>
    <mergeCell ref="E3:R3"/>
    <mergeCell ref="G4:H4"/>
    <mergeCell ref="I4:J4"/>
    <mergeCell ref="K4:L4"/>
    <mergeCell ref="M4:N4"/>
    <mergeCell ref="O4:P4"/>
    <mergeCell ref="Q4:R4"/>
    <mergeCell ref="S4:S5"/>
  </mergeCells>
  <dataValidations count="1">
    <dataValidation type="list" allowBlank="1" showInputMessage="1" showErrorMessage="1" sqref="C6:C100">
      <formula1>"Persona Natural, Promoción a la Donación con fines de Trasplante, Instituciones Generadoras, SubRedes"</formula1>
    </dataValidation>
  </dataValidations>
  <printOptions horizontalCentered="1" verticalCentered="1"/>
  <pageMargins left="0.39370078740157483" right="0.35433070866141736" top="0.78740157480314965" bottom="0.78740157480314965" header="0" footer="0"/>
  <pageSetup paperSize="14" scale="6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86" zoomScaleNormal="86" workbookViewId="0">
      <selection activeCell="F9" sqref="F9"/>
    </sheetView>
  </sheetViews>
  <sheetFormatPr baseColWidth="10" defaultColWidth="9.140625" defaultRowHeight="12.75"/>
  <cols>
    <col min="1" max="1" width="5" bestFit="1" customWidth="1"/>
    <col min="2" max="2" width="41.28515625" customWidth="1"/>
    <col min="3" max="3" width="42.28515625" bestFit="1" customWidth="1"/>
    <col min="4" max="4" width="33.140625" bestFit="1" customWidth="1"/>
    <col min="5" max="5" width="15" customWidth="1"/>
    <col min="6" max="6" width="18.140625" bestFit="1" customWidth="1"/>
    <col min="7" max="7" width="18.140625" customWidth="1"/>
    <col min="8" max="8" width="15.7109375" customWidth="1"/>
    <col min="9" max="9" width="15.140625" customWidth="1"/>
  </cols>
  <sheetData>
    <row r="1" spans="1:9" ht="13.5" thickBot="1"/>
    <row r="2" spans="1:9" ht="35.25" customHeight="1" thickBot="1">
      <c r="A2" s="320" t="s">
        <v>99</v>
      </c>
      <c r="B2" s="320"/>
      <c r="C2" s="320"/>
      <c r="D2" s="320"/>
      <c r="E2" s="320"/>
      <c r="F2" s="320"/>
      <c r="G2" s="320"/>
      <c r="H2" s="320"/>
      <c r="I2" s="320"/>
    </row>
    <row r="3" spans="1:9" s="1" customFormat="1" ht="31.5" customHeight="1" thickBot="1">
      <c r="A3" s="269" t="s">
        <v>1</v>
      </c>
      <c r="B3" s="321" t="s">
        <v>58</v>
      </c>
      <c r="C3" s="269" t="s">
        <v>37</v>
      </c>
      <c r="D3" s="269" t="s">
        <v>0</v>
      </c>
      <c r="E3" s="269" t="s">
        <v>57</v>
      </c>
      <c r="F3" s="269"/>
      <c r="G3" s="269"/>
      <c r="H3" s="269"/>
      <c r="I3" s="269"/>
    </row>
    <row r="4" spans="1:9" s="1" customFormat="1" ht="37.5" customHeight="1" thickBot="1">
      <c r="A4" s="269"/>
      <c r="B4" s="321"/>
      <c r="C4" s="269"/>
      <c r="D4" s="269"/>
      <c r="E4" s="319" t="s">
        <v>71</v>
      </c>
      <c r="F4" s="319"/>
      <c r="G4" s="319"/>
      <c r="H4" s="319"/>
      <c r="I4" s="319"/>
    </row>
    <row r="5" spans="1:9" s="1" customFormat="1" ht="64.5" thickBot="1">
      <c r="A5" s="269"/>
      <c r="B5" s="321"/>
      <c r="C5" s="269"/>
      <c r="D5" s="269"/>
      <c r="E5" s="174" t="s">
        <v>56</v>
      </c>
      <c r="F5" s="174" t="s">
        <v>100</v>
      </c>
      <c r="G5" s="189" t="s">
        <v>59</v>
      </c>
      <c r="H5" s="189" t="s">
        <v>101</v>
      </c>
      <c r="I5" s="189" t="s">
        <v>102</v>
      </c>
    </row>
    <row r="6" spans="1:9" ht="14.85" customHeight="1">
      <c r="A6" s="195">
        <v>1</v>
      </c>
      <c r="B6" s="83"/>
      <c r="C6" s="83" t="s">
        <v>38</v>
      </c>
      <c r="D6" s="83" t="str">
        <f>IF(C6= "Persona natural", "Categoria 1",IF(C6= "Promoción a la Donación con fines de Trasplante", "Categoria 2",IF(C6= "Instituciones Generadoras", "Categoria 3", IF(C6= "SubRedes", "Categoria 4", "Debe ingresar un Tipo de Concursante")) ))</f>
        <v>Categoria 1</v>
      </c>
      <c r="E6" s="38">
        <v>1</v>
      </c>
      <c r="F6" s="66">
        <v>5</v>
      </c>
      <c r="G6" s="148">
        <f>E6*20</f>
        <v>20</v>
      </c>
      <c r="H6" s="52">
        <f>F6*20</f>
        <v>100</v>
      </c>
      <c r="I6" s="52">
        <f>G6+H6</f>
        <v>120</v>
      </c>
    </row>
    <row r="7" spans="1:9" ht="15.75">
      <c r="A7" s="196">
        <f>A6+1</f>
        <v>2</v>
      </c>
      <c r="B7" s="84"/>
      <c r="C7" s="84"/>
      <c r="D7" s="84" t="str">
        <f t="shared" ref="D7:D70" si="0">IF(C7= "Persona natural", "Categoria 1",IF(C7= "Promoción a la Donación con fines de Trasplante", "Categoria 2",IF(C7= "Instituciones Generadoras", "Categoria 3", IF(C7= "SubRedes", "Categoria 4", "Debe ingresar un Tipo de Concursante")) ))</f>
        <v>Debe ingresar un Tipo de Concursante</v>
      </c>
      <c r="E7" s="39"/>
      <c r="F7" s="67"/>
      <c r="G7" s="148">
        <f t="shared" ref="G7:G70" si="1">E7*20</f>
        <v>0</v>
      </c>
      <c r="H7" s="52">
        <f t="shared" ref="H7:H70" si="2">F7*20</f>
        <v>0</v>
      </c>
      <c r="I7" s="52">
        <f t="shared" ref="I7:I70" si="3">G7+H7</f>
        <v>0</v>
      </c>
    </row>
    <row r="8" spans="1:9" s="2" customFormat="1" ht="18.75" customHeight="1">
      <c r="A8" s="196">
        <f t="shared" ref="A8:A71" si="4">A7+1</f>
        <v>3</v>
      </c>
      <c r="B8" s="88"/>
      <c r="C8" s="84"/>
      <c r="D8" s="84" t="str">
        <f t="shared" si="0"/>
        <v>Debe ingresar un Tipo de Concursante</v>
      </c>
      <c r="E8" s="41"/>
      <c r="F8" s="68"/>
      <c r="G8" s="148">
        <f t="shared" si="1"/>
        <v>0</v>
      </c>
      <c r="H8" s="52">
        <f t="shared" si="2"/>
        <v>0</v>
      </c>
      <c r="I8" s="52">
        <f t="shared" si="3"/>
        <v>0</v>
      </c>
    </row>
    <row r="9" spans="1:9" s="2" customFormat="1" ht="15.75">
      <c r="A9" s="196">
        <f t="shared" si="4"/>
        <v>4</v>
      </c>
      <c r="B9" s="84"/>
      <c r="C9" s="84"/>
      <c r="D9" s="84" t="str">
        <f t="shared" si="0"/>
        <v>Debe ingresar un Tipo de Concursante</v>
      </c>
      <c r="E9" s="41"/>
      <c r="F9" s="68"/>
      <c r="G9" s="148">
        <f t="shared" si="1"/>
        <v>0</v>
      </c>
      <c r="H9" s="52">
        <f t="shared" si="2"/>
        <v>0</v>
      </c>
      <c r="I9" s="52">
        <f t="shared" si="3"/>
        <v>0</v>
      </c>
    </row>
    <row r="10" spans="1:9" s="2" customFormat="1" ht="15.75">
      <c r="A10" s="196">
        <f t="shared" si="4"/>
        <v>5</v>
      </c>
      <c r="B10" s="84"/>
      <c r="C10" s="84"/>
      <c r="D10" s="84" t="str">
        <f t="shared" si="0"/>
        <v>Debe ingresar un Tipo de Concursante</v>
      </c>
      <c r="E10" s="41"/>
      <c r="F10" s="68"/>
      <c r="G10" s="148">
        <f t="shared" si="1"/>
        <v>0</v>
      </c>
      <c r="H10" s="52">
        <f t="shared" si="2"/>
        <v>0</v>
      </c>
      <c r="I10" s="52">
        <f t="shared" si="3"/>
        <v>0</v>
      </c>
    </row>
    <row r="11" spans="1:9" s="2" customFormat="1" ht="15.75">
      <c r="A11" s="196">
        <f t="shared" si="4"/>
        <v>6</v>
      </c>
      <c r="B11" s="84"/>
      <c r="C11" s="84"/>
      <c r="D11" s="84" t="str">
        <f t="shared" si="0"/>
        <v>Debe ingresar un Tipo de Concursante</v>
      </c>
      <c r="E11" s="41"/>
      <c r="F11" s="68"/>
      <c r="G11" s="148">
        <f t="shared" si="1"/>
        <v>0</v>
      </c>
      <c r="H11" s="52">
        <f t="shared" si="2"/>
        <v>0</v>
      </c>
      <c r="I11" s="52">
        <f t="shared" si="3"/>
        <v>0</v>
      </c>
    </row>
    <row r="12" spans="1:9" s="2" customFormat="1" ht="15.75">
      <c r="A12" s="196">
        <f t="shared" si="4"/>
        <v>7</v>
      </c>
      <c r="B12" s="84"/>
      <c r="C12" s="84"/>
      <c r="D12" s="84" t="str">
        <f t="shared" si="0"/>
        <v>Debe ingresar un Tipo de Concursante</v>
      </c>
      <c r="E12" s="41"/>
      <c r="F12" s="68"/>
      <c r="G12" s="148">
        <f t="shared" si="1"/>
        <v>0</v>
      </c>
      <c r="H12" s="52">
        <f t="shared" si="2"/>
        <v>0</v>
      </c>
      <c r="I12" s="52">
        <f t="shared" si="3"/>
        <v>0</v>
      </c>
    </row>
    <row r="13" spans="1:9" s="2" customFormat="1" ht="15.75">
      <c r="A13" s="196">
        <f t="shared" si="4"/>
        <v>8</v>
      </c>
      <c r="B13" s="84"/>
      <c r="C13" s="84"/>
      <c r="D13" s="84" t="str">
        <f t="shared" si="0"/>
        <v>Debe ingresar un Tipo de Concursante</v>
      </c>
      <c r="E13" s="41"/>
      <c r="F13" s="68"/>
      <c r="G13" s="148">
        <f t="shared" si="1"/>
        <v>0</v>
      </c>
      <c r="H13" s="52">
        <f t="shared" si="2"/>
        <v>0</v>
      </c>
      <c r="I13" s="52">
        <f t="shared" si="3"/>
        <v>0</v>
      </c>
    </row>
    <row r="14" spans="1:9" s="2" customFormat="1" ht="15.75">
      <c r="A14" s="196">
        <f t="shared" si="4"/>
        <v>9</v>
      </c>
      <c r="B14" s="84"/>
      <c r="C14" s="84"/>
      <c r="D14" s="84" t="str">
        <f t="shared" si="0"/>
        <v>Debe ingresar un Tipo de Concursante</v>
      </c>
      <c r="E14" s="41"/>
      <c r="F14" s="68"/>
      <c r="G14" s="148">
        <f t="shared" si="1"/>
        <v>0</v>
      </c>
      <c r="H14" s="52">
        <f t="shared" si="2"/>
        <v>0</v>
      </c>
      <c r="I14" s="52">
        <f t="shared" si="3"/>
        <v>0</v>
      </c>
    </row>
    <row r="15" spans="1:9" s="2" customFormat="1" ht="15.75">
      <c r="A15" s="196">
        <f t="shared" si="4"/>
        <v>10</v>
      </c>
      <c r="B15" s="84"/>
      <c r="C15" s="84"/>
      <c r="D15" s="84" t="str">
        <f t="shared" si="0"/>
        <v>Debe ingresar un Tipo de Concursante</v>
      </c>
      <c r="E15" s="41"/>
      <c r="F15" s="68"/>
      <c r="G15" s="148">
        <f t="shared" si="1"/>
        <v>0</v>
      </c>
      <c r="H15" s="52">
        <f t="shared" si="2"/>
        <v>0</v>
      </c>
      <c r="I15" s="52">
        <f t="shared" si="3"/>
        <v>0</v>
      </c>
    </row>
    <row r="16" spans="1:9" s="2" customFormat="1" ht="15.75">
      <c r="A16" s="196">
        <f t="shared" si="4"/>
        <v>11</v>
      </c>
      <c r="B16" s="84"/>
      <c r="C16" s="84"/>
      <c r="D16" s="84" t="str">
        <f t="shared" si="0"/>
        <v>Debe ingresar un Tipo de Concursante</v>
      </c>
      <c r="E16" s="41"/>
      <c r="F16" s="68"/>
      <c r="G16" s="148">
        <f t="shared" si="1"/>
        <v>0</v>
      </c>
      <c r="H16" s="52">
        <f t="shared" si="2"/>
        <v>0</v>
      </c>
      <c r="I16" s="52">
        <f t="shared" si="3"/>
        <v>0</v>
      </c>
    </row>
    <row r="17" spans="1:9" s="2" customFormat="1" ht="15.75">
      <c r="A17" s="196">
        <f t="shared" si="4"/>
        <v>12</v>
      </c>
      <c r="B17" s="84"/>
      <c r="C17" s="84"/>
      <c r="D17" s="84" t="str">
        <f t="shared" si="0"/>
        <v>Debe ingresar un Tipo de Concursante</v>
      </c>
      <c r="E17" s="43"/>
      <c r="F17" s="69"/>
      <c r="G17" s="148">
        <f t="shared" si="1"/>
        <v>0</v>
      </c>
      <c r="H17" s="52">
        <f t="shared" si="2"/>
        <v>0</v>
      </c>
      <c r="I17" s="52">
        <f t="shared" si="3"/>
        <v>0</v>
      </c>
    </row>
    <row r="18" spans="1:9" s="2" customFormat="1" ht="15.75">
      <c r="A18" s="196">
        <f t="shared" si="4"/>
        <v>13</v>
      </c>
      <c r="B18" s="84"/>
      <c r="C18" s="84"/>
      <c r="D18" s="84" t="str">
        <f t="shared" si="0"/>
        <v>Debe ingresar un Tipo de Concursante</v>
      </c>
      <c r="E18" s="43"/>
      <c r="F18" s="69"/>
      <c r="G18" s="148">
        <f t="shared" si="1"/>
        <v>0</v>
      </c>
      <c r="H18" s="52">
        <f t="shared" si="2"/>
        <v>0</v>
      </c>
      <c r="I18" s="52">
        <f t="shared" si="3"/>
        <v>0</v>
      </c>
    </row>
    <row r="19" spans="1:9" s="2" customFormat="1" ht="15.75">
      <c r="A19" s="196">
        <f t="shared" si="4"/>
        <v>14</v>
      </c>
      <c r="B19" s="84"/>
      <c r="C19" s="84"/>
      <c r="D19" s="84" t="str">
        <f t="shared" si="0"/>
        <v>Debe ingresar un Tipo de Concursante</v>
      </c>
      <c r="E19" s="43"/>
      <c r="F19" s="69"/>
      <c r="G19" s="148">
        <f t="shared" si="1"/>
        <v>0</v>
      </c>
      <c r="H19" s="52">
        <f t="shared" si="2"/>
        <v>0</v>
      </c>
      <c r="I19" s="52">
        <f t="shared" si="3"/>
        <v>0</v>
      </c>
    </row>
    <row r="20" spans="1:9" s="2" customFormat="1" ht="15.75">
      <c r="A20" s="196">
        <f t="shared" si="4"/>
        <v>15</v>
      </c>
      <c r="B20" s="84"/>
      <c r="C20" s="84"/>
      <c r="D20" s="84" t="str">
        <f t="shared" si="0"/>
        <v>Debe ingresar un Tipo de Concursante</v>
      </c>
      <c r="E20" s="43"/>
      <c r="F20" s="69"/>
      <c r="G20" s="148">
        <f t="shared" si="1"/>
        <v>0</v>
      </c>
      <c r="H20" s="52">
        <f t="shared" si="2"/>
        <v>0</v>
      </c>
      <c r="I20" s="52">
        <f t="shared" si="3"/>
        <v>0</v>
      </c>
    </row>
    <row r="21" spans="1:9" s="2" customFormat="1" ht="15.75">
      <c r="A21" s="196">
        <f t="shared" si="4"/>
        <v>16</v>
      </c>
      <c r="B21" s="84"/>
      <c r="C21" s="84"/>
      <c r="D21" s="84" t="str">
        <f t="shared" si="0"/>
        <v>Debe ingresar un Tipo de Concursante</v>
      </c>
      <c r="E21" s="43"/>
      <c r="F21" s="69"/>
      <c r="G21" s="148">
        <f t="shared" si="1"/>
        <v>0</v>
      </c>
      <c r="H21" s="52">
        <f t="shared" si="2"/>
        <v>0</v>
      </c>
      <c r="I21" s="52">
        <f t="shared" si="3"/>
        <v>0</v>
      </c>
    </row>
    <row r="22" spans="1:9" s="2" customFormat="1" ht="15.75">
      <c r="A22" s="196">
        <f t="shared" si="4"/>
        <v>17</v>
      </c>
      <c r="B22" s="84"/>
      <c r="C22" s="84"/>
      <c r="D22" s="84" t="str">
        <f t="shared" si="0"/>
        <v>Debe ingresar un Tipo de Concursante</v>
      </c>
      <c r="E22" s="43"/>
      <c r="F22" s="69"/>
      <c r="G22" s="148">
        <f t="shared" si="1"/>
        <v>0</v>
      </c>
      <c r="H22" s="52">
        <f t="shared" si="2"/>
        <v>0</v>
      </c>
      <c r="I22" s="52">
        <f t="shared" si="3"/>
        <v>0</v>
      </c>
    </row>
    <row r="23" spans="1:9" s="2" customFormat="1" ht="15.75">
      <c r="A23" s="196">
        <f t="shared" si="4"/>
        <v>18</v>
      </c>
      <c r="B23" s="84"/>
      <c r="C23" s="84"/>
      <c r="D23" s="84" t="str">
        <f t="shared" si="0"/>
        <v>Debe ingresar un Tipo de Concursante</v>
      </c>
      <c r="E23" s="43"/>
      <c r="F23" s="69"/>
      <c r="G23" s="148">
        <f t="shared" si="1"/>
        <v>0</v>
      </c>
      <c r="H23" s="52">
        <f t="shared" si="2"/>
        <v>0</v>
      </c>
      <c r="I23" s="52">
        <f t="shared" si="3"/>
        <v>0</v>
      </c>
    </row>
    <row r="24" spans="1:9" s="2" customFormat="1" ht="15.75">
      <c r="A24" s="196">
        <f t="shared" si="4"/>
        <v>19</v>
      </c>
      <c r="B24" s="84"/>
      <c r="C24" s="84"/>
      <c r="D24" s="84" t="str">
        <f t="shared" si="0"/>
        <v>Debe ingresar un Tipo de Concursante</v>
      </c>
      <c r="E24" s="43"/>
      <c r="F24" s="69"/>
      <c r="G24" s="148">
        <f t="shared" si="1"/>
        <v>0</v>
      </c>
      <c r="H24" s="52">
        <f t="shared" si="2"/>
        <v>0</v>
      </c>
      <c r="I24" s="52">
        <f t="shared" si="3"/>
        <v>0</v>
      </c>
    </row>
    <row r="25" spans="1:9" s="2" customFormat="1" ht="15.75">
      <c r="A25" s="196">
        <f t="shared" si="4"/>
        <v>20</v>
      </c>
      <c r="B25" s="84"/>
      <c r="C25" s="84"/>
      <c r="D25" s="84" t="str">
        <f t="shared" si="0"/>
        <v>Debe ingresar un Tipo de Concursante</v>
      </c>
      <c r="E25" s="43"/>
      <c r="F25" s="69"/>
      <c r="G25" s="148">
        <f t="shared" si="1"/>
        <v>0</v>
      </c>
      <c r="H25" s="52">
        <f t="shared" si="2"/>
        <v>0</v>
      </c>
      <c r="I25" s="52">
        <f t="shared" si="3"/>
        <v>0</v>
      </c>
    </row>
    <row r="26" spans="1:9" s="2" customFormat="1" ht="15.75">
      <c r="A26" s="196">
        <f t="shared" si="4"/>
        <v>21</v>
      </c>
      <c r="B26" s="84"/>
      <c r="C26" s="84"/>
      <c r="D26" s="84" t="str">
        <f t="shared" si="0"/>
        <v>Debe ingresar un Tipo de Concursante</v>
      </c>
      <c r="E26" s="43"/>
      <c r="F26" s="69"/>
      <c r="G26" s="148">
        <f t="shared" si="1"/>
        <v>0</v>
      </c>
      <c r="H26" s="52">
        <f t="shared" si="2"/>
        <v>0</v>
      </c>
      <c r="I26" s="52">
        <f t="shared" si="3"/>
        <v>0</v>
      </c>
    </row>
    <row r="27" spans="1:9" s="2" customFormat="1" ht="15.75">
      <c r="A27" s="196">
        <f t="shared" si="4"/>
        <v>22</v>
      </c>
      <c r="B27" s="84"/>
      <c r="C27" s="84"/>
      <c r="D27" s="84" t="str">
        <f t="shared" si="0"/>
        <v>Debe ingresar un Tipo de Concursante</v>
      </c>
      <c r="E27" s="43"/>
      <c r="F27" s="69"/>
      <c r="G27" s="148">
        <f t="shared" si="1"/>
        <v>0</v>
      </c>
      <c r="H27" s="52">
        <f t="shared" si="2"/>
        <v>0</v>
      </c>
      <c r="I27" s="52">
        <f t="shared" si="3"/>
        <v>0</v>
      </c>
    </row>
    <row r="28" spans="1:9" s="2" customFormat="1" ht="15.75">
      <c r="A28" s="196">
        <f t="shared" si="4"/>
        <v>23</v>
      </c>
      <c r="B28" s="84"/>
      <c r="C28" s="84"/>
      <c r="D28" s="84" t="str">
        <f t="shared" si="0"/>
        <v>Debe ingresar un Tipo de Concursante</v>
      </c>
      <c r="E28" s="43"/>
      <c r="F28" s="69"/>
      <c r="G28" s="148">
        <f t="shared" si="1"/>
        <v>0</v>
      </c>
      <c r="H28" s="52">
        <f t="shared" si="2"/>
        <v>0</v>
      </c>
      <c r="I28" s="52">
        <f t="shared" si="3"/>
        <v>0</v>
      </c>
    </row>
    <row r="29" spans="1:9" s="2" customFormat="1" ht="15.75">
      <c r="A29" s="196">
        <f t="shared" si="4"/>
        <v>24</v>
      </c>
      <c r="B29" s="84"/>
      <c r="C29" s="84"/>
      <c r="D29" s="84" t="str">
        <f t="shared" si="0"/>
        <v>Debe ingresar un Tipo de Concursante</v>
      </c>
      <c r="E29" s="43"/>
      <c r="F29" s="69"/>
      <c r="G29" s="148">
        <f t="shared" si="1"/>
        <v>0</v>
      </c>
      <c r="H29" s="52">
        <f t="shared" si="2"/>
        <v>0</v>
      </c>
      <c r="I29" s="52">
        <f t="shared" si="3"/>
        <v>0</v>
      </c>
    </row>
    <row r="30" spans="1:9" s="2" customFormat="1" ht="15.75">
      <c r="A30" s="196">
        <f t="shared" si="4"/>
        <v>25</v>
      </c>
      <c r="B30" s="84"/>
      <c r="C30" s="84"/>
      <c r="D30" s="84" t="str">
        <f t="shared" si="0"/>
        <v>Debe ingresar un Tipo de Concursante</v>
      </c>
      <c r="E30" s="43"/>
      <c r="F30" s="69"/>
      <c r="G30" s="148">
        <f t="shared" si="1"/>
        <v>0</v>
      </c>
      <c r="H30" s="52">
        <f t="shared" si="2"/>
        <v>0</v>
      </c>
      <c r="I30" s="52">
        <f t="shared" si="3"/>
        <v>0</v>
      </c>
    </row>
    <row r="31" spans="1:9" s="2" customFormat="1" ht="15.75">
      <c r="A31" s="196">
        <f t="shared" si="4"/>
        <v>26</v>
      </c>
      <c r="B31" s="84"/>
      <c r="C31" s="84"/>
      <c r="D31" s="84" t="str">
        <f t="shared" si="0"/>
        <v>Debe ingresar un Tipo de Concursante</v>
      </c>
      <c r="E31" s="43"/>
      <c r="F31" s="69"/>
      <c r="G31" s="148">
        <f t="shared" si="1"/>
        <v>0</v>
      </c>
      <c r="H31" s="52">
        <f t="shared" si="2"/>
        <v>0</v>
      </c>
      <c r="I31" s="52">
        <f t="shared" si="3"/>
        <v>0</v>
      </c>
    </row>
    <row r="32" spans="1:9" s="2" customFormat="1" ht="15.75">
      <c r="A32" s="196">
        <f t="shared" si="4"/>
        <v>27</v>
      </c>
      <c r="B32" s="84"/>
      <c r="C32" s="84"/>
      <c r="D32" s="84" t="str">
        <f t="shared" si="0"/>
        <v>Debe ingresar un Tipo de Concursante</v>
      </c>
      <c r="E32" s="43"/>
      <c r="F32" s="69"/>
      <c r="G32" s="148">
        <f t="shared" si="1"/>
        <v>0</v>
      </c>
      <c r="H32" s="52">
        <f t="shared" si="2"/>
        <v>0</v>
      </c>
      <c r="I32" s="52">
        <f t="shared" si="3"/>
        <v>0</v>
      </c>
    </row>
    <row r="33" spans="1:9" s="2" customFormat="1" ht="15.75">
      <c r="A33" s="196">
        <f t="shared" si="4"/>
        <v>28</v>
      </c>
      <c r="B33" s="84"/>
      <c r="C33" s="84"/>
      <c r="D33" s="84" t="str">
        <f t="shared" si="0"/>
        <v>Debe ingresar un Tipo de Concursante</v>
      </c>
      <c r="E33" s="43"/>
      <c r="F33" s="69"/>
      <c r="G33" s="148">
        <f t="shared" si="1"/>
        <v>0</v>
      </c>
      <c r="H33" s="52">
        <f t="shared" si="2"/>
        <v>0</v>
      </c>
      <c r="I33" s="52">
        <f t="shared" si="3"/>
        <v>0</v>
      </c>
    </row>
    <row r="34" spans="1:9" s="2" customFormat="1" ht="15.75">
      <c r="A34" s="196">
        <f t="shared" si="4"/>
        <v>29</v>
      </c>
      <c r="B34" s="84"/>
      <c r="C34" s="84"/>
      <c r="D34" s="84" t="str">
        <f t="shared" si="0"/>
        <v>Debe ingresar un Tipo de Concursante</v>
      </c>
      <c r="E34" s="43"/>
      <c r="F34" s="69"/>
      <c r="G34" s="148">
        <f t="shared" si="1"/>
        <v>0</v>
      </c>
      <c r="H34" s="52">
        <f t="shared" si="2"/>
        <v>0</v>
      </c>
      <c r="I34" s="52">
        <f t="shared" si="3"/>
        <v>0</v>
      </c>
    </row>
    <row r="35" spans="1:9" s="2" customFormat="1" ht="15.75">
      <c r="A35" s="196">
        <f t="shared" si="4"/>
        <v>30</v>
      </c>
      <c r="B35" s="84"/>
      <c r="C35" s="84"/>
      <c r="D35" s="84" t="str">
        <f t="shared" si="0"/>
        <v>Debe ingresar un Tipo de Concursante</v>
      </c>
      <c r="E35" s="43"/>
      <c r="F35" s="69"/>
      <c r="G35" s="148">
        <f t="shared" si="1"/>
        <v>0</v>
      </c>
      <c r="H35" s="52">
        <f t="shared" si="2"/>
        <v>0</v>
      </c>
      <c r="I35" s="52">
        <f t="shared" si="3"/>
        <v>0</v>
      </c>
    </row>
    <row r="36" spans="1:9" s="2" customFormat="1" ht="15.75">
      <c r="A36" s="196">
        <f t="shared" si="4"/>
        <v>31</v>
      </c>
      <c r="B36" s="84"/>
      <c r="C36" s="84"/>
      <c r="D36" s="84" t="str">
        <f t="shared" si="0"/>
        <v>Debe ingresar un Tipo de Concursante</v>
      </c>
      <c r="E36" s="43"/>
      <c r="F36" s="69"/>
      <c r="G36" s="148">
        <f t="shared" si="1"/>
        <v>0</v>
      </c>
      <c r="H36" s="52">
        <f t="shared" si="2"/>
        <v>0</v>
      </c>
      <c r="I36" s="52">
        <f t="shared" si="3"/>
        <v>0</v>
      </c>
    </row>
    <row r="37" spans="1:9" s="2" customFormat="1" ht="15.75">
      <c r="A37" s="196">
        <f t="shared" si="4"/>
        <v>32</v>
      </c>
      <c r="B37" s="84"/>
      <c r="C37" s="84"/>
      <c r="D37" s="84" t="str">
        <f t="shared" si="0"/>
        <v>Debe ingresar un Tipo de Concursante</v>
      </c>
      <c r="E37" s="43"/>
      <c r="F37" s="69"/>
      <c r="G37" s="148">
        <f t="shared" si="1"/>
        <v>0</v>
      </c>
      <c r="H37" s="52">
        <f t="shared" si="2"/>
        <v>0</v>
      </c>
      <c r="I37" s="52">
        <f t="shared" si="3"/>
        <v>0</v>
      </c>
    </row>
    <row r="38" spans="1:9" s="2" customFormat="1" ht="15.75">
      <c r="A38" s="196">
        <f t="shared" si="4"/>
        <v>33</v>
      </c>
      <c r="B38" s="84"/>
      <c r="C38" s="84"/>
      <c r="D38" s="84" t="str">
        <f t="shared" si="0"/>
        <v>Debe ingresar un Tipo de Concursante</v>
      </c>
      <c r="E38" s="43"/>
      <c r="F38" s="69"/>
      <c r="G38" s="148">
        <f t="shared" si="1"/>
        <v>0</v>
      </c>
      <c r="H38" s="52">
        <f t="shared" si="2"/>
        <v>0</v>
      </c>
      <c r="I38" s="52">
        <f t="shared" si="3"/>
        <v>0</v>
      </c>
    </row>
    <row r="39" spans="1:9" s="2" customFormat="1" ht="15.75">
      <c r="A39" s="196">
        <f t="shared" si="4"/>
        <v>34</v>
      </c>
      <c r="B39" s="84"/>
      <c r="C39" s="84"/>
      <c r="D39" s="84" t="str">
        <f t="shared" si="0"/>
        <v>Debe ingresar un Tipo de Concursante</v>
      </c>
      <c r="E39" s="43"/>
      <c r="F39" s="69"/>
      <c r="G39" s="148">
        <f t="shared" si="1"/>
        <v>0</v>
      </c>
      <c r="H39" s="52">
        <f t="shared" si="2"/>
        <v>0</v>
      </c>
      <c r="I39" s="52">
        <f t="shared" si="3"/>
        <v>0</v>
      </c>
    </row>
    <row r="40" spans="1:9" s="2" customFormat="1" ht="15.75">
      <c r="A40" s="196">
        <f t="shared" si="4"/>
        <v>35</v>
      </c>
      <c r="B40" s="84"/>
      <c r="C40" s="84"/>
      <c r="D40" s="84" t="str">
        <f t="shared" si="0"/>
        <v>Debe ingresar un Tipo de Concursante</v>
      </c>
      <c r="E40" s="43"/>
      <c r="F40" s="69"/>
      <c r="G40" s="148">
        <f t="shared" si="1"/>
        <v>0</v>
      </c>
      <c r="H40" s="52">
        <f t="shared" si="2"/>
        <v>0</v>
      </c>
      <c r="I40" s="52">
        <f t="shared" si="3"/>
        <v>0</v>
      </c>
    </row>
    <row r="41" spans="1:9" s="2" customFormat="1" ht="15.75">
      <c r="A41" s="196">
        <f t="shared" si="4"/>
        <v>36</v>
      </c>
      <c r="B41" s="84"/>
      <c r="C41" s="84"/>
      <c r="D41" s="84" t="str">
        <f t="shared" si="0"/>
        <v>Debe ingresar un Tipo de Concursante</v>
      </c>
      <c r="E41" s="43"/>
      <c r="F41" s="69"/>
      <c r="G41" s="148">
        <f t="shared" si="1"/>
        <v>0</v>
      </c>
      <c r="H41" s="52">
        <f t="shared" si="2"/>
        <v>0</v>
      </c>
      <c r="I41" s="52">
        <f t="shared" si="3"/>
        <v>0</v>
      </c>
    </row>
    <row r="42" spans="1:9" s="2" customFormat="1" ht="15.75">
      <c r="A42" s="196">
        <f t="shared" si="4"/>
        <v>37</v>
      </c>
      <c r="B42" s="84"/>
      <c r="C42" s="84"/>
      <c r="D42" s="84" t="str">
        <f t="shared" si="0"/>
        <v>Debe ingresar un Tipo de Concursante</v>
      </c>
      <c r="E42" s="43"/>
      <c r="F42" s="69"/>
      <c r="G42" s="148">
        <f t="shared" si="1"/>
        <v>0</v>
      </c>
      <c r="H42" s="52">
        <f t="shared" si="2"/>
        <v>0</v>
      </c>
      <c r="I42" s="52">
        <f t="shared" si="3"/>
        <v>0</v>
      </c>
    </row>
    <row r="43" spans="1:9" s="2" customFormat="1" ht="15.75">
      <c r="A43" s="196">
        <f t="shared" si="4"/>
        <v>38</v>
      </c>
      <c r="B43" s="84"/>
      <c r="C43" s="84"/>
      <c r="D43" s="84" t="str">
        <f t="shared" si="0"/>
        <v>Debe ingresar un Tipo de Concursante</v>
      </c>
      <c r="E43" s="43"/>
      <c r="F43" s="69"/>
      <c r="G43" s="148">
        <f t="shared" si="1"/>
        <v>0</v>
      </c>
      <c r="H43" s="52">
        <f t="shared" si="2"/>
        <v>0</v>
      </c>
      <c r="I43" s="52">
        <f t="shared" si="3"/>
        <v>0</v>
      </c>
    </row>
    <row r="44" spans="1:9" s="2" customFormat="1" ht="15.75">
      <c r="A44" s="196">
        <f t="shared" si="4"/>
        <v>39</v>
      </c>
      <c r="B44" s="84"/>
      <c r="C44" s="84"/>
      <c r="D44" s="84" t="str">
        <f t="shared" si="0"/>
        <v>Debe ingresar un Tipo de Concursante</v>
      </c>
      <c r="E44" s="43"/>
      <c r="F44" s="69"/>
      <c r="G44" s="148">
        <f t="shared" si="1"/>
        <v>0</v>
      </c>
      <c r="H44" s="52">
        <f t="shared" si="2"/>
        <v>0</v>
      </c>
      <c r="I44" s="52">
        <f t="shared" si="3"/>
        <v>0</v>
      </c>
    </row>
    <row r="45" spans="1:9" s="2" customFormat="1" ht="15.75">
      <c r="A45" s="196">
        <f t="shared" si="4"/>
        <v>40</v>
      </c>
      <c r="B45" s="84"/>
      <c r="C45" s="84"/>
      <c r="D45" s="84" t="str">
        <f t="shared" si="0"/>
        <v>Debe ingresar un Tipo de Concursante</v>
      </c>
      <c r="E45" s="43"/>
      <c r="F45" s="69"/>
      <c r="G45" s="148">
        <f t="shared" si="1"/>
        <v>0</v>
      </c>
      <c r="H45" s="52">
        <f t="shared" si="2"/>
        <v>0</v>
      </c>
      <c r="I45" s="52">
        <f t="shared" si="3"/>
        <v>0</v>
      </c>
    </row>
    <row r="46" spans="1:9" s="2" customFormat="1" ht="15.75">
      <c r="A46" s="196">
        <f t="shared" si="4"/>
        <v>41</v>
      </c>
      <c r="B46" s="84"/>
      <c r="C46" s="84"/>
      <c r="D46" s="84" t="str">
        <f t="shared" si="0"/>
        <v>Debe ingresar un Tipo de Concursante</v>
      </c>
      <c r="E46" s="43"/>
      <c r="F46" s="69"/>
      <c r="G46" s="148">
        <f t="shared" si="1"/>
        <v>0</v>
      </c>
      <c r="H46" s="52">
        <f t="shared" si="2"/>
        <v>0</v>
      </c>
      <c r="I46" s="52">
        <f t="shared" si="3"/>
        <v>0</v>
      </c>
    </row>
    <row r="47" spans="1:9" s="2" customFormat="1" ht="15.75">
      <c r="A47" s="196">
        <f t="shared" si="4"/>
        <v>42</v>
      </c>
      <c r="B47" s="84"/>
      <c r="C47" s="84"/>
      <c r="D47" s="84" t="str">
        <f t="shared" si="0"/>
        <v>Debe ingresar un Tipo de Concursante</v>
      </c>
      <c r="E47" s="43"/>
      <c r="F47" s="69"/>
      <c r="G47" s="148">
        <f t="shared" si="1"/>
        <v>0</v>
      </c>
      <c r="H47" s="52">
        <f t="shared" si="2"/>
        <v>0</v>
      </c>
      <c r="I47" s="52">
        <f t="shared" si="3"/>
        <v>0</v>
      </c>
    </row>
    <row r="48" spans="1:9" s="2" customFormat="1" ht="15.75">
      <c r="A48" s="196">
        <f t="shared" si="4"/>
        <v>43</v>
      </c>
      <c r="B48" s="84"/>
      <c r="C48" s="84"/>
      <c r="D48" s="84" t="str">
        <f t="shared" si="0"/>
        <v>Debe ingresar un Tipo de Concursante</v>
      </c>
      <c r="E48" s="43"/>
      <c r="F48" s="69"/>
      <c r="G48" s="148">
        <f t="shared" si="1"/>
        <v>0</v>
      </c>
      <c r="H48" s="52">
        <f t="shared" si="2"/>
        <v>0</v>
      </c>
      <c r="I48" s="52">
        <f t="shared" si="3"/>
        <v>0</v>
      </c>
    </row>
    <row r="49" spans="1:9" s="2" customFormat="1" ht="15.75">
      <c r="A49" s="196">
        <f t="shared" si="4"/>
        <v>44</v>
      </c>
      <c r="B49" s="84"/>
      <c r="C49" s="84"/>
      <c r="D49" s="84" t="str">
        <f t="shared" si="0"/>
        <v>Debe ingresar un Tipo de Concursante</v>
      </c>
      <c r="E49" s="43"/>
      <c r="F49" s="69"/>
      <c r="G49" s="148">
        <f t="shared" si="1"/>
        <v>0</v>
      </c>
      <c r="H49" s="52">
        <f t="shared" si="2"/>
        <v>0</v>
      </c>
      <c r="I49" s="52">
        <f t="shared" si="3"/>
        <v>0</v>
      </c>
    </row>
    <row r="50" spans="1:9" s="2" customFormat="1" ht="15.75">
      <c r="A50" s="196">
        <f t="shared" si="4"/>
        <v>45</v>
      </c>
      <c r="B50" s="84"/>
      <c r="C50" s="84"/>
      <c r="D50" s="84" t="str">
        <f t="shared" si="0"/>
        <v>Debe ingresar un Tipo de Concursante</v>
      </c>
      <c r="E50" s="43"/>
      <c r="F50" s="69"/>
      <c r="G50" s="148">
        <f t="shared" si="1"/>
        <v>0</v>
      </c>
      <c r="H50" s="52">
        <f t="shared" si="2"/>
        <v>0</v>
      </c>
      <c r="I50" s="52">
        <f t="shared" si="3"/>
        <v>0</v>
      </c>
    </row>
    <row r="51" spans="1:9" s="2" customFormat="1" ht="15.75">
      <c r="A51" s="196">
        <f t="shared" si="4"/>
        <v>46</v>
      </c>
      <c r="B51" s="84"/>
      <c r="C51" s="84"/>
      <c r="D51" s="84" t="str">
        <f t="shared" si="0"/>
        <v>Debe ingresar un Tipo de Concursante</v>
      </c>
      <c r="E51" s="43"/>
      <c r="F51" s="69"/>
      <c r="G51" s="148">
        <f t="shared" si="1"/>
        <v>0</v>
      </c>
      <c r="H51" s="52">
        <f t="shared" si="2"/>
        <v>0</v>
      </c>
      <c r="I51" s="52">
        <f t="shared" si="3"/>
        <v>0</v>
      </c>
    </row>
    <row r="52" spans="1:9" s="2" customFormat="1" ht="15.75">
      <c r="A52" s="196">
        <f t="shared" si="4"/>
        <v>47</v>
      </c>
      <c r="B52" s="84"/>
      <c r="C52" s="84"/>
      <c r="D52" s="84" t="str">
        <f t="shared" si="0"/>
        <v>Debe ingresar un Tipo de Concursante</v>
      </c>
      <c r="E52" s="43"/>
      <c r="F52" s="69"/>
      <c r="G52" s="148">
        <f t="shared" si="1"/>
        <v>0</v>
      </c>
      <c r="H52" s="52">
        <f t="shared" si="2"/>
        <v>0</v>
      </c>
      <c r="I52" s="52">
        <f t="shared" si="3"/>
        <v>0</v>
      </c>
    </row>
    <row r="53" spans="1:9" s="2" customFormat="1" ht="15.75">
      <c r="A53" s="196">
        <f t="shared" si="4"/>
        <v>48</v>
      </c>
      <c r="B53" s="84"/>
      <c r="C53" s="84"/>
      <c r="D53" s="84" t="str">
        <f t="shared" si="0"/>
        <v>Debe ingresar un Tipo de Concursante</v>
      </c>
      <c r="E53" s="43"/>
      <c r="F53" s="69"/>
      <c r="G53" s="148">
        <f t="shared" si="1"/>
        <v>0</v>
      </c>
      <c r="H53" s="52">
        <f t="shared" si="2"/>
        <v>0</v>
      </c>
      <c r="I53" s="52">
        <f t="shared" si="3"/>
        <v>0</v>
      </c>
    </row>
    <row r="54" spans="1:9" s="2" customFormat="1" ht="15.75">
      <c r="A54" s="196">
        <f t="shared" si="4"/>
        <v>49</v>
      </c>
      <c r="B54" s="84"/>
      <c r="C54" s="84"/>
      <c r="D54" s="84" t="str">
        <f t="shared" si="0"/>
        <v>Debe ingresar un Tipo de Concursante</v>
      </c>
      <c r="E54" s="43"/>
      <c r="F54" s="69"/>
      <c r="G54" s="148">
        <f t="shared" si="1"/>
        <v>0</v>
      </c>
      <c r="H54" s="52">
        <f t="shared" si="2"/>
        <v>0</v>
      </c>
      <c r="I54" s="52">
        <f t="shared" si="3"/>
        <v>0</v>
      </c>
    </row>
    <row r="55" spans="1:9" s="2" customFormat="1" ht="15.75">
      <c r="A55" s="196">
        <f t="shared" si="4"/>
        <v>50</v>
      </c>
      <c r="B55" s="84"/>
      <c r="C55" s="84"/>
      <c r="D55" s="84" t="str">
        <f t="shared" si="0"/>
        <v>Debe ingresar un Tipo de Concursante</v>
      </c>
      <c r="E55" s="43"/>
      <c r="F55" s="69"/>
      <c r="G55" s="148">
        <f t="shared" si="1"/>
        <v>0</v>
      </c>
      <c r="H55" s="52">
        <f t="shared" si="2"/>
        <v>0</v>
      </c>
      <c r="I55" s="52">
        <f t="shared" si="3"/>
        <v>0</v>
      </c>
    </row>
    <row r="56" spans="1:9" s="2" customFormat="1" ht="15.75">
      <c r="A56" s="196">
        <f t="shared" si="4"/>
        <v>51</v>
      </c>
      <c r="B56" s="84"/>
      <c r="C56" s="84"/>
      <c r="D56" s="84" t="str">
        <f t="shared" si="0"/>
        <v>Debe ingresar un Tipo de Concursante</v>
      </c>
      <c r="E56" s="43"/>
      <c r="F56" s="69"/>
      <c r="G56" s="148">
        <f t="shared" si="1"/>
        <v>0</v>
      </c>
      <c r="H56" s="52">
        <f t="shared" si="2"/>
        <v>0</v>
      </c>
      <c r="I56" s="52">
        <f t="shared" si="3"/>
        <v>0</v>
      </c>
    </row>
    <row r="57" spans="1:9" s="2" customFormat="1" ht="15.75">
      <c r="A57" s="196">
        <f t="shared" si="4"/>
        <v>52</v>
      </c>
      <c r="B57" s="84"/>
      <c r="C57" s="84"/>
      <c r="D57" s="84" t="str">
        <f t="shared" si="0"/>
        <v>Debe ingresar un Tipo de Concursante</v>
      </c>
      <c r="E57" s="43"/>
      <c r="F57" s="69"/>
      <c r="G57" s="148">
        <f t="shared" si="1"/>
        <v>0</v>
      </c>
      <c r="H57" s="52">
        <f t="shared" si="2"/>
        <v>0</v>
      </c>
      <c r="I57" s="52">
        <f t="shared" si="3"/>
        <v>0</v>
      </c>
    </row>
    <row r="58" spans="1:9" s="2" customFormat="1" ht="15.75">
      <c r="A58" s="196">
        <f t="shared" si="4"/>
        <v>53</v>
      </c>
      <c r="B58" s="84"/>
      <c r="C58" s="84"/>
      <c r="D58" s="84" t="str">
        <f t="shared" si="0"/>
        <v>Debe ingresar un Tipo de Concursante</v>
      </c>
      <c r="E58" s="43"/>
      <c r="F58" s="69"/>
      <c r="G58" s="148">
        <f t="shared" si="1"/>
        <v>0</v>
      </c>
      <c r="H58" s="52">
        <f t="shared" si="2"/>
        <v>0</v>
      </c>
      <c r="I58" s="52">
        <f t="shared" si="3"/>
        <v>0</v>
      </c>
    </row>
    <row r="59" spans="1:9" s="2" customFormat="1" ht="15.75">
      <c r="A59" s="196">
        <f t="shared" si="4"/>
        <v>54</v>
      </c>
      <c r="B59" s="86"/>
      <c r="C59" s="84"/>
      <c r="D59" s="84" t="str">
        <f t="shared" si="0"/>
        <v>Debe ingresar un Tipo de Concursante</v>
      </c>
      <c r="E59" s="45"/>
      <c r="F59" s="70"/>
      <c r="G59" s="148">
        <f t="shared" si="1"/>
        <v>0</v>
      </c>
      <c r="H59" s="52">
        <f t="shared" si="2"/>
        <v>0</v>
      </c>
      <c r="I59" s="52">
        <f t="shared" si="3"/>
        <v>0</v>
      </c>
    </row>
    <row r="60" spans="1:9" s="2" customFormat="1" ht="15.75">
      <c r="A60" s="196">
        <f t="shared" si="4"/>
        <v>55</v>
      </c>
      <c r="B60" s="86"/>
      <c r="C60" s="84"/>
      <c r="D60" s="84" t="str">
        <f t="shared" si="0"/>
        <v>Debe ingresar un Tipo de Concursante</v>
      </c>
      <c r="E60" s="45"/>
      <c r="F60" s="70"/>
      <c r="G60" s="148">
        <f t="shared" si="1"/>
        <v>0</v>
      </c>
      <c r="H60" s="52">
        <f t="shared" si="2"/>
        <v>0</v>
      </c>
      <c r="I60" s="52">
        <f t="shared" si="3"/>
        <v>0</v>
      </c>
    </row>
    <row r="61" spans="1:9" s="2" customFormat="1" ht="15.75">
      <c r="A61" s="196">
        <f t="shared" si="4"/>
        <v>56</v>
      </c>
      <c r="B61" s="86"/>
      <c r="C61" s="84"/>
      <c r="D61" s="84" t="str">
        <f t="shared" si="0"/>
        <v>Debe ingresar un Tipo de Concursante</v>
      </c>
      <c r="E61" s="45"/>
      <c r="F61" s="70"/>
      <c r="G61" s="148">
        <f t="shared" si="1"/>
        <v>0</v>
      </c>
      <c r="H61" s="52">
        <f t="shared" si="2"/>
        <v>0</v>
      </c>
      <c r="I61" s="52">
        <f t="shared" si="3"/>
        <v>0</v>
      </c>
    </row>
    <row r="62" spans="1:9" s="2" customFormat="1" ht="15.75">
      <c r="A62" s="196">
        <f t="shared" si="4"/>
        <v>57</v>
      </c>
      <c r="B62" s="86"/>
      <c r="C62" s="84"/>
      <c r="D62" s="84" t="str">
        <f t="shared" si="0"/>
        <v>Debe ingresar un Tipo de Concursante</v>
      </c>
      <c r="E62" s="45"/>
      <c r="F62" s="70"/>
      <c r="G62" s="148">
        <f t="shared" si="1"/>
        <v>0</v>
      </c>
      <c r="H62" s="52">
        <f t="shared" si="2"/>
        <v>0</v>
      </c>
      <c r="I62" s="52">
        <f t="shared" si="3"/>
        <v>0</v>
      </c>
    </row>
    <row r="63" spans="1:9" s="2" customFormat="1" ht="15.75">
      <c r="A63" s="196">
        <f t="shared" si="4"/>
        <v>58</v>
      </c>
      <c r="B63" s="86"/>
      <c r="C63" s="84"/>
      <c r="D63" s="84" t="str">
        <f t="shared" si="0"/>
        <v>Debe ingresar un Tipo de Concursante</v>
      </c>
      <c r="E63" s="45"/>
      <c r="F63" s="70"/>
      <c r="G63" s="148">
        <f t="shared" si="1"/>
        <v>0</v>
      </c>
      <c r="H63" s="52">
        <f t="shared" si="2"/>
        <v>0</v>
      </c>
      <c r="I63" s="52">
        <f t="shared" si="3"/>
        <v>0</v>
      </c>
    </row>
    <row r="64" spans="1:9" s="2" customFormat="1" ht="15.75">
      <c r="A64" s="196">
        <f t="shared" si="4"/>
        <v>59</v>
      </c>
      <c r="B64" s="86"/>
      <c r="C64" s="84"/>
      <c r="D64" s="84" t="str">
        <f t="shared" si="0"/>
        <v>Debe ingresar un Tipo de Concursante</v>
      </c>
      <c r="E64" s="45"/>
      <c r="F64" s="70"/>
      <c r="G64" s="148">
        <f t="shared" si="1"/>
        <v>0</v>
      </c>
      <c r="H64" s="52">
        <f t="shared" si="2"/>
        <v>0</v>
      </c>
      <c r="I64" s="52">
        <f t="shared" si="3"/>
        <v>0</v>
      </c>
    </row>
    <row r="65" spans="1:9" s="2" customFormat="1" ht="15.75">
      <c r="A65" s="196">
        <f t="shared" si="4"/>
        <v>60</v>
      </c>
      <c r="B65" s="86"/>
      <c r="C65" s="84"/>
      <c r="D65" s="84" t="str">
        <f t="shared" si="0"/>
        <v>Debe ingresar un Tipo de Concursante</v>
      </c>
      <c r="E65" s="45"/>
      <c r="F65" s="70"/>
      <c r="G65" s="148">
        <f t="shared" si="1"/>
        <v>0</v>
      </c>
      <c r="H65" s="52">
        <f t="shared" si="2"/>
        <v>0</v>
      </c>
      <c r="I65" s="52">
        <f t="shared" si="3"/>
        <v>0</v>
      </c>
    </row>
    <row r="66" spans="1:9" s="2" customFormat="1" ht="15.75">
      <c r="A66" s="196">
        <f t="shared" si="4"/>
        <v>61</v>
      </c>
      <c r="B66" s="86"/>
      <c r="C66" s="84"/>
      <c r="D66" s="84" t="str">
        <f t="shared" si="0"/>
        <v>Debe ingresar un Tipo de Concursante</v>
      </c>
      <c r="E66" s="45"/>
      <c r="F66" s="70"/>
      <c r="G66" s="148">
        <f t="shared" si="1"/>
        <v>0</v>
      </c>
      <c r="H66" s="52">
        <f t="shared" si="2"/>
        <v>0</v>
      </c>
      <c r="I66" s="52">
        <f t="shared" si="3"/>
        <v>0</v>
      </c>
    </row>
    <row r="67" spans="1:9" s="2" customFormat="1" ht="15.75">
      <c r="A67" s="196">
        <f t="shared" si="4"/>
        <v>62</v>
      </c>
      <c r="B67" s="86"/>
      <c r="C67" s="84"/>
      <c r="D67" s="84" t="str">
        <f t="shared" si="0"/>
        <v>Debe ingresar un Tipo de Concursante</v>
      </c>
      <c r="E67" s="45"/>
      <c r="F67" s="70"/>
      <c r="G67" s="148">
        <f t="shared" si="1"/>
        <v>0</v>
      </c>
      <c r="H67" s="52">
        <f t="shared" si="2"/>
        <v>0</v>
      </c>
      <c r="I67" s="52">
        <f t="shared" si="3"/>
        <v>0</v>
      </c>
    </row>
    <row r="68" spans="1:9" s="2" customFormat="1" ht="15.75">
      <c r="A68" s="196">
        <f t="shared" si="4"/>
        <v>63</v>
      </c>
      <c r="B68" s="86"/>
      <c r="C68" s="84"/>
      <c r="D68" s="84" t="str">
        <f t="shared" si="0"/>
        <v>Debe ingresar un Tipo de Concursante</v>
      </c>
      <c r="E68" s="45"/>
      <c r="F68" s="70"/>
      <c r="G68" s="148">
        <f t="shared" si="1"/>
        <v>0</v>
      </c>
      <c r="H68" s="52">
        <f t="shared" si="2"/>
        <v>0</v>
      </c>
      <c r="I68" s="52">
        <f t="shared" si="3"/>
        <v>0</v>
      </c>
    </row>
    <row r="69" spans="1:9" s="2" customFormat="1" ht="15.75">
      <c r="A69" s="196">
        <f t="shared" si="4"/>
        <v>64</v>
      </c>
      <c r="B69" s="86"/>
      <c r="C69" s="84"/>
      <c r="D69" s="84" t="str">
        <f t="shared" si="0"/>
        <v>Debe ingresar un Tipo de Concursante</v>
      </c>
      <c r="E69" s="45"/>
      <c r="F69" s="70"/>
      <c r="G69" s="148">
        <f t="shared" si="1"/>
        <v>0</v>
      </c>
      <c r="H69" s="52">
        <f t="shared" si="2"/>
        <v>0</v>
      </c>
      <c r="I69" s="52">
        <f t="shared" si="3"/>
        <v>0</v>
      </c>
    </row>
    <row r="70" spans="1:9" s="2" customFormat="1" ht="15.75">
      <c r="A70" s="196">
        <f t="shared" si="4"/>
        <v>65</v>
      </c>
      <c r="B70" s="86"/>
      <c r="C70" s="84"/>
      <c r="D70" s="84" t="str">
        <f t="shared" si="0"/>
        <v>Debe ingresar un Tipo de Concursante</v>
      </c>
      <c r="E70" s="45"/>
      <c r="F70" s="70"/>
      <c r="G70" s="148">
        <f t="shared" si="1"/>
        <v>0</v>
      </c>
      <c r="H70" s="52">
        <f t="shared" si="2"/>
        <v>0</v>
      </c>
      <c r="I70" s="52">
        <f t="shared" si="3"/>
        <v>0</v>
      </c>
    </row>
    <row r="71" spans="1:9" s="2" customFormat="1" ht="15.75">
      <c r="A71" s="196">
        <f t="shared" si="4"/>
        <v>66</v>
      </c>
      <c r="B71" s="86"/>
      <c r="C71" s="84"/>
      <c r="D71" s="84" t="str">
        <f t="shared" ref="D71:D100" si="5">IF(C71= "Persona natural", "Categoria 1",IF(C71= "Promoción a la Donación con fines de Trasplante", "Categoria 2",IF(C71= "Instituciones Generadoras", "Categoria 3", IF(C71= "SubRedes", "Categoria 4", "Debe ingresar un Tipo de Concursante")) ))</f>
        <v>Debe ingresar un Tipo de Concursante</v>
      </c>
      <c r="E71" s="45"/>
      <c r="F71" s="70"/>
      <c r="G71" s="148">
        <f t="shared" ref="G71:G100" si="6">E71*20</f>
        <v>0</v>
      </c>
      <c r="H71" s="52">
        <f t="shared" ref="H71:H100" si="7">F71*20</f>
        <v>0</v>
      </c>
      <c r="I71" s="52">
        <f t="shared" ref="I71:I100" si="8">G71+H71</f>
        <v>0</v>
      </c>
    </row>
    <row r="72" spans="1:9" s="2" customFormat="1" ht="15.75">
      <c r="A72" s="196">
        <f t="shared" ref="A72:A100" si="9">A71+1</f>
        <v>67</v>
      </c>
      <c r="B72" s="86"/>
      <c r="C72" s="84"/>
      <c r="D72" s="84" t="str">
        <f t="shared" si="5"/>
        <v>Debe ingresar un Tipo de Concursante</v>
      </c>
      <c r="E72" s="45"/>
      <c r="F72" s="70"/>
      <c r="G72" s="148">
        <f t="shared" si="6"/>
        <v>0</v>
      </c>
      <c r="H72" s="52">
        <f t="shared" si="7"/>
        <v>0</v>
      </c>
      <c r="I72" s="52">
        <f t="shared" si="8"/>
        <v>0</v>
      </c>
    </row>
    <row r="73" spans="1:9" s="2" customFormat="1" ht="15.75">
      <c r="A73" s="196">
        <f t="shared" si="9"/>
        <v>68</v>
      </c>
      <c r="B73" s="86"/>
      <c r="C73" s="84"/>
      <c r="D73" s="84" t="str">
        <f t="shared" si="5"/>
        <v>Debe ingresar un Tipo de Concursante</v>
      </c>
      <c r="E73" s="45"/>
      <c r="F73" s="70"/>
      <c r="G73" s="148">
        <f t="shared" si="6"/>
        <v>0</v>
      </c>
      <c r="H73" s="52">
        <f t="shared" si="7"/>
        <v>0</v>
      </c>
      <c r="I73" s="52">
        <f t="shared" si="8"/>
        <v>0</v>
      </c>
    </row>
    <row r="74" spans="1:9" s="2" customFormat="1" ht="15.75">
      <c r="A74" s="196">
        <f t="shared" si="9"/>
        <v>69</v>
      </c>
      <c r="B74" s="86"/>
      <c r="C74" s="84"/>
      <c r="D74" s="84" t="str">
        <f t="shared" si="5"/>
        <v>Debe ingresar un Tipo de Concursante</v>
      </c>
      <c r="E74" s="45"/>
      <c r="F74" s="70"/>
      <c r="G74" s="148">
        <f t="shared" si="6"/>
        <v>0</v>
      </c>
      <c r="H74" s="52">
        <f t="shared" si="7"/>
        <v>0</v>
      </c>
      <c r="I74" s="52">
        <f t="shared" si="8"/>
        <v>0</v>
      </c>
    </row>
    <row r="75" spans="1:9" s="2" customFormat="1" ht="15.75">
      <c r="A75" s="196">
        <f t="shared" si="9"/>
        <v>70</v>
      </c>
      <c r="B75" s="86"/>
      <c r="C75" s="84"/>
      <c r="D75" s="84" t="str">
        <f t="shared" si="5"/>
        <v>Debe ingresar un Tipo de Concursante</v>
      </c>
      <c r="E75" s="45"/>
      <c r="F75" s="70"/>
      <c r="G75" s="148">
        <f t="shared" si="6"/>
        <v>0</v>
      </c>
      <c r="H75" s="52">
        <f t="shared" si="7"/>
        <v>0</v>
      </c>
      <c r="I75" s="52">
        <f t="shared" si="8"/>
        <v>0</v>
      </c>
    </row>
    <row r="76" spans="1:9" s="2" customFormat="1" ht="15.75">
      <c r="A76" s="196">
        <f t="shared" si="9"/>
        <v>71</v>
      </c>
      <c r="B76" s="86"/>
      <c r="C76" s="84"/>
      <c r="D76" s="84" t="str">
        <f t="shared" si="5"/>
        <v>Debe ingresar un Tipo de Concursante</v>
      </c>
      <c r="E76" s="45"/>
      <c r="F76" s="70"/>
      <c r="G76" s="148">
        <f t="shared" si="6"/>
        <v>0</v>
      </c>
      <c r="H76" s="52">
        <f t="shared" si="7"/>
        <v>0</v>
      </c>
      <c r="I76" s="52">
        <f t="shared" si="8"/>
        <v>0</v>
      </c>
    </row>
    <row r="77" spans="1:9" s="2" customFormat="1" ht="15.75">
      <c r="A77" s="196">
        <f t="shared" si="9"/>
        <v>72</v>
      </c>
      <c r="B77" s="86"/>
      <c r="C77" s="84"/>
      <c r="D77" s="84" t="str">
        <f t="shared" si="5"/>
        <v>Debe ingresar un Tipo de Concursante</v>
      </c>
      <c r="E77" s="45"/>
      <c r="F77" s="70"/>
      <c r="G77" s="148">
        <f t="shared" si="6"/>
        <v>0</v>
      </c>
      <c r="H77" s="52">
        <f t="shared" si="7"/>
        <v>0</v>
      </c>
      <c r="I77" s="52">
        <f t="shared" si="8"/>
        <v>0</v>
      </c>
    </row>
    <row r="78" spans="1:9" s="2" customFormat="1" ht="15.75">
      <c r="A78" s="196">
        <f t="shared" si="9"/>
        <v>73</v>
      </c>
      <c r="B78" s="86"/>
      <c r="C78" s="84"/>
      <c r="D78" s="84" t="str">
        <f t="shared" si="5"/>
        <v>Debe ingresar un Tipo de Concursante</v>
      </c>
      <c r="E78" s="45"/>
      <c r="F78" s="70"/>
      <c r="G78" s="148">
        <f t="shared" si="6"/>
        <v>0</v>
      </c>
      <c r="H78" s="52">
        <f t="shared" si="7"/>
        <v>0</v>
      </c>
      <c r="I78" s="52">
        <f t="shared" si="8"/>
        <v>0</v>
      </c>
    </row>
    <row r="79" spans="1:9" s="2" customFormat="1" ht="15.75">
      <c r="A79" s="196">
        <f t="shared" si="9"/>
        <v>74</v>
      </c>
      <c r="B79" s="86"/>
      <c r="C79" s="84"/>
      <c r="D79" s="84" t="str">
        <f t="shared" si="5"/>
        <v>Debe ingresar un Tipo de Concursante</v>
      </c>
      <c r="E79" s="45"/>
      <c r="F79" s="70"/>
      <c r="G79" s="148">
        <f t="shared" si="6"/>
        <v>0</v>
      </c>
      <c r="H79" s="52">
        <f t="shared" si="7"/>
        <v>0</v>
      </c>
      <c r="I79" s="52">
        <f t="shared" si="8"/>
        <v>0</v>
      </c>
    </row>
    <row r="80" spans="1:9" s="2" customFormat="1" ht="15.75">
      <c r="A80" s="196">
        <f t="shared" si="9"/>
        <v>75</v>
      </c>
      <c r="B80" s="86"/>
      <c r="C80" s="84"/>
      <c r="D80" s="84" t="str">
        <f t="shared" si="5"/>
        <v>Debe ingresar un Tipo de Concursante</v>
      </c>
      <c r="E80" s="45"/>
      <c r="F80" s="70"/>
      <c r="G80" s="148">
        <f t="shared" si="6"/>
        <v>0</v>
      </c>
      <c r="H80" s="52">
        <f t="shared" si="7"/>
        <v>0</v>
      </c>
      <c r="I80" s="52">
        <f t="shared" si="8"/>
        <v>0</v>
      </c>
    </row>
    <row r="81" spans="1:9" s="2" customFormat="1" ht="15.75">
      <c r="A81" s="196">
        <f t="shared" si="9"/>
        <v>76</v>
      </c>
      <c r="B81" s="86"/>
      <c r="C81" s="84"/>
      <c r="D81" s="84" t="str">
        <f t="shared" si="5"/>
        <v>Debe ingresar un Tipo de Concursante</v>
      </c>
      <c r="E81" s="45"/>
      <c r="F81" s="70"/>
      <c r="G81" s="148">
        <f t="shared" si="6"/>
        <v>0</v>
      </c>
      <c r="H81" s="52">
        <f t="shared" si="7"/>
        <v>0</v>
      </c>
      <c r="I81" s="52">
        <f t="shared" si="8"/>
        <v>0</v>
      </c>
    </row>
    <row r="82" spans="1:9" s="2" customFormat="1" ht="15.75">
      <c r="A82" s="196">
        <f t="shared" si="9"/>
        <v>77</v>
      </c>
      <c r="B82" s="86"/>
      <c r="C82" s="84"/>
      <c r="D82" s="84" t="str">
        <f t="shared" si="5"/>
        <v>Debe ingresar un Tipo de Concursante</v>
      </c>
      <c r="E82" s="45"/>
      <c r="F82" s="70"/>
      <c r="G82" s="148">
        <f t="shared" si="6"/>
        <v>0</v>
      </c>
      <c r="H82" s="52">
        <f t="shared" si="7"/>
        <v>0</v>
      </c>
      <c r="I82" s="52">
        <f t="shared" si="8"/>
        <v>0</v>
      </c>
    </row>
    <row r="83" spans="1:9" s="2" customFormat="1" ht="15.75">
      <c r="A83" s="196">
        <f t="shared" si="9"/>
        <v>78</v>
      </c>
      <c r="B83" s="86"/>
      <c r="C83" s="84"/>
      <c r="D83" s="84" t="str">
        <f t="shared" si="5"/>
        <v>Debe ingresar un Tipo de Concursante</v>
      </c>
      <c r="E83" s="45"/>
      <c r="F83" s="70"/>
      <c r="G83" s="148">
        <f t="shared" si="6"/>
        <v>0</v>
      </c>
      <c r="H83" s="52">
        <f t="shared" si="7"/>
        <v>0</v>
      </c>
      <c r="I83" s="52">
        <f t="shared" si="8"/>
        <v>0</v>
      </c>
    </row>
    <row r="84" spans="1:9" s="2" customFormat="1" ht="15.75">
      <c r="A84" s="196">
        <f t="shared" si="9"/>
        <v>79</v>
      </c>
      <c r="B84" s="86"/>
      <c r="C84" s="84"/>
      <c r="D84" s="84" t="str">
        <f t="shared" si="5"/>
        <v>Debe ingresar un Tipo de Concursante</v>
      </c>
      <c r="E84" s="45"/>
      <c r="F84" s="70"/>
      <c r="G84" s="148">
        <f t="shared" si="6"/>
        <v>0</v>
      </c>
      <c r="H84" s="52">
        <f t="shared" si="7"/>
        <v>0</v>
      </c>
      <c r="I84" s="52">
        <f t="shared" si="8"/>
        <v>0</v>
      </c>
    </row>
    <row r="85" spans="1:9" s="2" customFormat="1" ht="15.75">
      <c r="A85" s="196">
        <f t="shared" si="9"/>
        <v>80</v>
      </c>
      <c r="B85" s="86"/>
      <c r="C85" s="84"/>
      <c r="D85" s="84" t="str">
        <f t="shared" si="5"/>
        <v>Debe ingresar un Tipo de Concursante</v>
      </c>
      <c r="E85" s="45"/>
      <c r="F85" s="70"/>
      <c r="G85" s="148">
        <f t="shared" si="6"/>
        <v>0</v>
      </c>
      <c r="H85" s="52">
        <f t="shared" si="7"/>
        <v>0</v>
      </c>
      <c r="I85" s="52">
        <f t="shared" si="8"/>
        <v>0</v>
      </c>
    </row>
    <row r="86" spans="1:9" s="2" customFormat="1" ht="15.75">
      <c r="A86" s="196">
        <f t="shared" si="9"/>
        <v>81</v>
      </c>
      <c r="B86" s="86"/>
      <c r="C86" s="84"/>
      <c r="D86" s="84" t="str">
        <f t="shared" si="5"/>
        <v>Debe ingresar un Tipo de Concursante</v>
      </c>
      <c r="E86" s="45"/>
      <c r="F86" s="70"/>
      <c r="G86" s="148">
        <f t="shared" si="6"/>
        <v>0</v>
      </c>
      <c r="H86" s="52">
        <f t="shared" si="7"/>
        <v>0</v>
      </c>
      <c r="I86" s="52">
        <f t="shared" si="8"/>
        <v>0</v>
      </c>
    </row>
    <row r="87" spans="1:9" s="2" customFormat="1" ht="15.75">
      <c r="A87" s="196">
        <f t="shared" si="9"/>
        <v>82</v>
      </c>
      <c r="B87" s="86"/>
      <c r="C87" s="84"/>
      <c r="D87" s="84" t="str">
        <f t="shared" si="5"/>
        <v>Debe ingresar un Tipo de Concursante</v>
      </c>
      <c r="E87" s="45"/>
      <c r="F87" s="70"/>
      <c r="G87" s="148">
        <f t="shared" si="6"/>
        <v>0</v>
      </c>
      <c r="H87" s="52">
        <f t="shared" si="7"/>
        <v>0</v>
      </c>
      <c r="I87" s="52">
        <f t="shared" si="8"/>
        <v>0</v>
      </c>
    </row>
    <row r="88" spans="1:9" s="2" customFormat="1" ht="15.75">
      <c r="A88" s="196">
        <f t="shared" si="9"/>
        <v>83</v>
      </c>
      <c r="B88" s="86"/>
      <c r="C88" s="84"/>
      <c r="D88" s="84" t="str">
        <f t="shared" si="5"/>
        <v>Debe ingresar un Tipo de Concursante</v>
      </c>
      <c r="E88" s="45"/>
      <c r="F88" s="70"/>
      <c r="G88" s="148">
        <f t="shared" si="6"/>
        <v>0</v>
      </c>
      <c r="H88" s="52">
        <f t="shared" si="7"/>
        <v>0</v>
      </c>
      <c r="I88" s="52">
        <f t="shared" si="8"/>
        <v>0</v>
      </c>
    </row>
    <row r="89" spans="1:9" s="2" customFormat="1" ht="15.75">
      <c r="A89" s="196">
        <f t="shared" si="9"/>
        <v>84</v>
      </c>
      <c r="B89" s="86"/>
      <c r="C89" s="84"/>
      <c r="D89" s="84" t="str">
        <f t="shared" si="5"/>
        <v>Debe ingresar un Tipo de Concursante</v>
      </c>
      <c r="E89" s="45"/>
      <c r="F89" s="70"/>
      <c r="G89" s="148">
        <f t="shared" si="6"/>
        <v>0</v>
      </c>
      <c r="H89" s="52">
        <f t="shared" si="7"/>
        <v>0</v>
      </c>
      <c r="I89" s="52">
        <f t="shared" si="8"/>
        <v>0</v>
      </c>
    </row>
    <row r="90" spans="1:9" s="2" customFormat="1" ht="15.75">
      <c r="A90" s="196">
        <f t="shared" si="9"/>
        <v>85</v>
      </c>
      <c r="B90" s="86"/>
      <c r="C90" s="84"/>
      <c r="D90" s="84" t="str">
        <f t="shared" si="5"/>
        <v>Debe ingresar un Tipo de Concursante</v>
      </c>
      <c r="E90" s="45"/>
      <c r="F90" s="70"/>
      <c r="G90" s="148">
        <f t="shared" si="6"/>
        <v>0</v>
      </c>
      <c r="H90" s="52">
        <f t="shared" si="7"/>
        <v>0</v>
      </c>
      <c r="I90" s="52">
        <f t="shared" si="8"/>
        <v>0</v>
      </c>
    </row>
    <row r="91" spans="1:9" s="2" customFormat="1" ht="15.75">
      <c r="A91" s="196">
        <f t="shared" si="9"/>
        <v>86</v>
      </c>
      <c r="B91" s="86"/>
      <c r="C91" s="84"/>
      <c r="D91" s="84" t="str">
        <f t="shared" si="5"/>
        <v>Debe ingresar un Tipo de Concursante</v>
      </c>
      <c r="E91" s="45"/>
      <c r="F91" s="70"/>
      <c r="G91" s="148">
        <f t="shared" si="6"/>
        <v>0</v>
      </c>
      <c r="H91" s="52">
        <f t="shared" si="7"/>
        <v>0</v>
      </c>
      <c r="I91" s="52">
        <f t="shared" si="8"/>
        <v>0</v>
      </c>
    </row>
    <row r="92" spans="1:9" s="2" customFormat="1" ht="15.75">
      <c r="A92" s="196">
        <f t="shared" si="9"/>
        <v>87</v>
      </c>
      <c r="B92" s="86"/>
      <c r="C92" s="84"/>
      <c r="D92" s="84" t="str">
        <f t="shared" si="5"/>
        <v>Debe ingresar un Tipo de Concursante</v>
      </c>
      <c r="E92" s="45"/>
      <c r="F92" s="70"/>
      <c r="G92" s="148">
        <f t="shared" si="6"/>
        <v>0</v>
      </c>
      <c r="H92" s="52">
        <f t="shared" si="7"/>
        <v>0</v>
      </c>
      <c r="I92" s="52">
        <f t="shared" si="8"/>
        <v>0</v>
      </c>
    </row>
    <row r="93" spans="1:9" s="2" customFormat="1" ht="15.75">
      <c r="A93" s="196">
        <f t="shared" si="9"/>
        <v>88</v>
      </c>
      <c r="B93" s="86"/>
      <c r="C93" s="84"/>
      <c r="D93" s="84" t="str">
        <f t="shared" si="5"/>
        <v>Debe ingresar un Tipo de Concursante</v>
      </c>
      <c r="E93" s="45"/>
      <c r="F93" s="70"/>
      <c r="G93" s="148">
        <f t="shared" si="6"/>
        <v>0</v>
      </c>
      <c r="H93" s="52">
        <f t="shared" si="7"/>
        <v>0</v>
      </c>
      <c r="I93" s="52">
        <f t="shared" si="8"/>
        <v>0</v>
      </c>
    </row>
    <row r="94" spans="1:9" s="2" customFormat="1" ht="15.75">
      <c r="A94" s="196">
        <f t="shared" si="9"/>
        <v>89</v>
      </c>
      <c r="B94" s="86"/>
      <c r="C94" s="84"/>
      <c r="D94" s="84" t="str">
        <f t="shared" si="5"/>
        <v>Debe ingresar un Tipo de Concursante</v>
      </c>
      <c r="E94" s="45"/>
      <c r="F94" s="70"/>
      <c r="G94" s="148">
        <f t="shared" si="6"/>
        <v>0</v>
      </c>
      <c r="H94" s="52">
        <f t="shared" si="7"/>
        <v>0</v>
      </c>
      <c r="I94" s="52">
        <f t="shared" si="8"/>
        <v>0</v>
      </c>
    </row>
    <row r="95" spans="1:9" s="2" customFormat="1" ht="15.75">
      <c r="A95" s="196">
        <f t="shared" si="9"/>
        <v>90</v>
      </c>
      <c r="B95" s="86"/>
      <c r="C95" s="84"/>
      <c r="D95" s="84" t="str">
        <f t="shared" si="5"/>
        <v>Debe ingresar un Tipo de Concursante</v>
      </c>
      <c r="E95" s="45"/>
      <c r="F95" s="70"/>
      <c r="G95" s="148">
        <f t="shared" si="6"/>
        <v>0</v>
      </c>
      <c r="H95" s="52">
        <f t="shared" si="7"/>
        <v>0</v>
      </c>
      <c r="I95" s="52">
        <f t="shared" si="8"/>
        <v>0</v>
      </c>
    </row>
    <row r="96" spans="1:9" s="2" customFormat="1" ht="15.75">
      <c r="A96" s="196">
        <f t="shared" si="9"/>
        <v>91</v>
      </c>
      <c r="B96" s="86"/>
      <c r="C96" s="84"/>
      <c r="D96" s="84" t="str">
        <f t="shared" si="5"/>
        <v>Debe ingresar un Tipo de Concursante</v>
      </c>
      <c r="E96" s="45"/>
      <c r="F96" s="70"/>
      <c r="G96" s="148">
        <f t="shared" si="6"/>
        <v>0</v>
      </c>
      <c r="H96" s="52">
        <f t="shared" si="7"/>
        <v>0</v>
      </c>
      <c r="I96" s="52">
        <f t="shared" si="8"/>
        <v>0</v>
      </c>
    </row>
    <row r="97" spans="1:9" s="2" customFormat="1" ht="15.75">
      <c r="A97" s="196">
        <f t="shared" si="9"/>
        <v>92</v>
      </c>
      <c r="B97" s="86"/>
      <c r="C97" s="84"/>
      <c r="D97" s="84" t="str">
        <f t="shared" si="5"/>
        <v>Debe ingresar un Tipo de Concursante</v>
      </c>
      <c r="E97" s="45"/>
      <c r="F97" s="70"/>
      <c r="G97" s="148">
        <f t="shared" si="6"/>
        <v>0</v>
      </c>
      <c r="H97" s="52">
        <f t="shared" si="7"/>
        <v>0</v>
      </c>
      <c r="I97" s="52">
        <f t="shared" si="8"/>
        <v>0</v>
      </c>
    </row>
    <row r="98" spans="1:9" s="2" customFormat="1" ht="15.75">
      <c r="A98" s="196">
        <f t="shared" si="9"/>
        <v>93</v>
      </c>
      <c r="B98" s="86"/>
      <c r="C98" s="84"/>
      <c r="D98" s="84" t="str">
        <f t="shared" si="5"/>
        <v>Debe ingresar un Tipo de Concursante</v>
      </c>
      <c r="E98" s="45"/>
      <c r="F98" s="70"/>
      <c r="G98" s="148">
        <f t="shared" si="6"/>
        <v>0</v>
      </c>
      <c r="H98" s="52">
        <f t="shared" si="7"/>
        <v>0</v>
      </c>
      <c r="I98" s="52">
        <f t="shared" si="8"/>
        <v>0</v>
      </c>
    </row>
    <row r="99" spans="1:9" s="2" customFormat="1" ht="15.75">
      <c r="A99" s="196">
        <f t="shared" si="9"/>
        <v>94</v>
      </c>
      <c r="B99" s="86"/>
      <c r="C99" s="84"/>
      <c r="D99" s="84" t="str">
        <f t="shared" si="5"/>
        <v>Debe ingresar un Tipo de Concursante</v>
      </c>
      <c r="E99" s="45"/>
      <c r="F99" s="70"/>
      <c r="G99" s="148">
        <f t="shared" si="6"/>
        <v>0</v>
      </c>
      <c r="H99" s="52">
        <f t="shared" si="7"/>
        <v>0</v>
      </c>
      <c r="I99" s="52">
        <f t="shared" si="8"/>
        <v>0</v>
      </c>
    </row>
    <row r="100" spans="1:9" s="2" customFormat="1" ht="16.5" thickBot="1">
      <c r="A100" s="196">
        <f t="shared" si="9"/>
        <v>95</v>
      </c>
      <c r="B100" s="87"/>
      <c r="C100" s="87"/>
      <c r="D100" s="87" t="str">
        <f t="shared" si="5"/>
        <v>Debe ingresar un Tipo de Concursante</v>
      </c>
      <c r="E100" s="45"/>
      <c r="F100" s="70"/>
      <c r="G100" s="148">
        <f t="shared" si="6"/>
        <v>0</v>
      </c>
      <c r="H100" s="52">
        <f t="shared" si="7"/>
        <v>0</v>
      </c>
      <c r="I100" s="52">
        <f t="shared" si="8"/>
        <v>0</v>
      </c>
    </row>
    <row r="101" spans="1:9" s="2" customFormat="1" ht="18.75" thickBot="1">
      <c r="A101" s="240" t="s">
        <v>55</v>
      </c>
      <c r="B101" s="241"/>
      <c r="C101" s="241"/>
      <c r="D101" s="243"/>
      <c r="E101" s="184">
        <f>SUM(E6:E100)</f>
        <v>1</v>
      </c>
      <c r="F101" s="236"/>
      <c r="G101" s="63">
        <f>SUM(G6:G100)</f>
        <v>20</v>
      </c>
      <c r="H101" s="53">
        <f>SUM(H6:H100)</f>
        <v>100</v>
      </c>
      <c r="I101" s="53">
        <f>SUM(I6:I100)</f>
        <v>120</v>
      </c>
    </row>
    <row r="102" spans="1:9" s="2" customFormat="1"/>
    <row r="103" spans="1:9" s="2" customFormat="1"/>
  </sheetData>
  <sheetProtection algorithmName="SHA-512" hashValue="38guzfSfwYiNxUCbOVgsLu1DWxMBGN96I/+fUlFE3P9T8GeCxsF9aY/H7zjmyb4sE+7SABXn8Oz0JdWNBMeUYg==" saltValue="NGqMWH9VMi/1KcZ9PRFr5Q==" spinCount="100000" sheet="1" objects="1" scenarios="1"/>
  <mergeCells count="8">
    <mergeCell ref="E3:I3"/>
    <mergeCell ref="E4:I4"/>
    <mergeCell ref="A2:I2"/>
    <mergeCell ref="A101:D101"/>
    <mergeCell ref="A3:A5"/>
    <mergeCell ref="C3:C5"/>
    <mergeCell ref="D3:D5"/>
    <mergeCell ref="B3:B5"/>
  </mergeCells>
  <dataValidations disablePrompts="1" count="1">
    <dataValidation type="list" allowBlank="1" showInputMessage="1" showErrorMessage="1" sqref="C6:C100">
      <formula1>"Persona Natural, Promoción a la Donación con fines de Trasplante, Instituciones Generadoras, SubRedes"</formula1>
    </dataValidation>
  </dataValidations>
  <printOptions horizontalCentered="1" verticalCentered="1"/>
  <pageMargins left="0.39370078740157483" right="0.35433070866141736" top="0.78740157480314965" bottom="0.78740157480314965" header="0" footer="0"/>
  <pageSetup paperSize="14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"/>
  <sheetViews>
    <sheetView zoomScale="91" zoomScaleNormal="91" workbookViewId="0">
      <selection activeCell="F15" sqref="F15"/>
    </sheetView>
  </sheetViews>
  <sheetFormatPr baseColWidth="10" defaultColWidth="9.140625" defaultRowHeight="12.75"/>
  <cols>
    <col min="1" max="1" width="5" bestFit="1" customWidth="1"/>
    <col min="2" max="2" width="55.140625" customWidth="1"/>
    <col min="3" max="3" width="40.42578125" bestFit="1" customWidth="1"/>
    <col min="4" max="4" width="35.28515625" bestFit="1" customWidth="1"/>
    <col min="5" max="5" width="9.5703125" bestFit="1" customWidth="1"/>
    <col min="6" max="8" width="14" bestFit="1" customWidth="1"/>
    <col min="9" max="9" width="9.85546875" bestFit="1" customWidth="1"/>
    <col min="10" max="10" width="10.85546875" customWidth="1"/>
    <col min="11" max="11" width="12.85546875" bestFit="1" customWidth="1"/>
  </cols>
  <sheetData>
    <row r="1" spans="1:11" ht="13.5" thickBot="1"/>
    <row r="2" spans="1:11" ht="29.25" customHeight="1" thickBot="1">
      <c r="A2" s="270" t="s">
        <v>94</v>
      </c>
      <c r="B2" s="271"/>
      <c r="C2" s="271"/>
      <c r="D2" s="271"/>
      <c r="E2" s="271"/>
      <c r="F2" s="271"/>
      <c r="G2" s="271"/>
      <c r="H2" s="271"/>
      <c r="I2" s="271"/>
      <c r="J2" s="271"/>
      <c r="K2" s="322"/>
    </row>
    <row r="3" spans="1:11" s="1" customFormat="1" ht="31.5" customHeight="1" thickBot="1">
      <c r="A3" s="273" t="s">
        <v>1</v>
      </c>
      <c r="B3" s="237" t="s">
        <v>58</v>
      </c>
      <c r="C3" s="273" t="s">
        <v>37</v>
      </c>
      <c r="D3" s="273" t="s">
        <v>0</v>
      </c>
      <c r="E3" s="288" t="s">
        <v>60</v>
      </c>
      <c r="F3" s="289"/>
      <c r="G3" s="289"/>
      <c r="H3" s="289"/>
      <c r="I3" s="289"/>
      <c r="J3" s="289"/>
      <c r="K3" s="290"/>
    </row>
    <row r="4" spans="1:11" s="1" customFormat="1" ht="65.25" customHeight="1" thickBot="1">
      <c r="A4" s="274"/>
      <c r="B4" s="238"/>
      <c r="C4" s="274"/>
      <c r="D4" s="274"/>
      <c r="E4" s="325" t="s">
        <v>61</v>
      </c>
      <c r="F4" s="326"/>
      <c r="G4" s="326"/>
      <c r="H4" s="327"/>
      <c r="I4" s="323" t="s">
        <v>62</v>
      </c>
      <c r="J4" s="324"/>
      <c r="K4" s="259" t="s">
        <v>70</v>
      </c>
    </row>
    <row r="5" spans="1:11" s="1" customFormat="1" ht="48.75" customHeight="1" thickBot="1">
      <c r="A5" s="275"/>
      <c r="B5" s="239"/>
      <c r="C5" s="275"/>
      <c r="D5" s="275"/>
      <c r="E5" s="194" t="s">
        <v>63</v>
      </c>
      <c r="F5" s="202" t="s">
        <v>64</v>
      </c>
      <c r="G5" s="215" t="s">
        <v>108</v>
      </c>
      <c r="H5" s="216" t="s">
        <v>112</v>
      </c>
      <c r="I5" s="213" t="s">
        <v>72</v>
      </c>
      <c r="J5" s="206" t="s">
        <v>81</v>
      </c>
      <c r="K5" s="260"/>
    </row>
    <row r="6" spans="1:11" ht="14.85" customHeight="1">
      <c r="A6" s="195">
        <v>1</v>
      </c>
      <c r="B6" s="94"/>
      <c r="C6" s="83" t="s">
        <v>104</v>
      </c>
      <c r="D6" s="83" t="str">
        <f>IF(C6="Instituciones Generadoras", "Categoria 3", IF(C6= "SubRedes", "Categoria 4", "Debe ingresar un Tipo de Concursante"))</f>
        <v>Categoria 3</v>
      </c>
      <c r="E6" s="38">
        <v>280</v>
      </c>
      <c r="F6" s="75" t="str">
        <f>VLOOKUP(E6,$C$330:$D$350,2)</f>
        <v>50</v>
      </c>
      <c r="G6" s="159" t="str">
        <f>VLOOKUP(E6,$F$330:$G$335,2)</f>
        <v>20</v>
      </c>
      <c r="H6" s="160">
        <f>F6+G6</f>
        <v>70</v>
      </c>
      <c r="I6" s="38">
        <v>7</v>
      </c>
      <c r="J6" s="76" t="str">
        <f>VLOOKUP(I6,$I$330:$J$350,2)</f>
        <v>30</v>
      </c>
      <c r="K6" s="60">
        <f>H6+J6</f>
        <v>100</v>
      </c>
    </row>
    <row r="7" spans="1:11" ht="15.75">
      <c r="A7" s="196">
        <f>A6+1</f>
        <v>2</v>
      </c>
      <c r="B7" s="84"/>
      <c r="C7" s="84"/>
      <c r="D7" s="84" t="str">
        <f t="shared" ref="D7:D70" si="0">IF(C7="Instituciones Generadoras", "Categoria 3", IF(C7= "SubRedes", "Categoria 4", "Debe ingresar un Tipo de Concursante"))</f>
        <v>Debe ingresar un Tipo de Concursante</v>
      </c>
      <c r="E7" s="39"/>
      <c r="F7" s="75" t="e">
        <f t="shared" ref="F7:F70" si="1">VLOOKUP(E7,$C$330:$D$350,2)</f>
        <v>#N/A</v>
      </c>
      <c r="G7" s="75" t="e">
        <f t="shared" ref="G7:G70" si="2">VLOOKUP(E7,$F$330:$G$335,2)</f>
        <v>#N/A</v>
      </c>
      <c r="H7" s="153" t="e">
        <f t="shared" ref="H7:H70" si="3">F7+G7</f>
        <v>#N/A</v>
      </c>
      <c r="I7" s="39"/>
      <c r="J7" s="76" t="e">
        <f t="shared" ref="J7:J70" si="4">VLOOKUP(I7,$I$330:$J$350,2)</f>
        <v>#N/A</v>
      </c>
      <c r="K7" s="61" t="e">
        <f t="shared" ref="K7:K70" si="5">H7+J7</f>
        <v>#N/A</v>
      </c>
    </row>
    <row r="8" spans="1:11" s="2" customFormat="1" ht="18.75" customHeight="1">
      <c r="A8" s="196">
        <f t="shared" ref="A8:A71" si="6">A7+1</f>
        <v>3</v>
      </c>
      <c r="B8" s="88"/>
      <c r="C8" s="84"/>
      <c r="D8" s="84" t="str">
        <f t="shared" si="0"/>
        <v>Debe ingresar un Tipo de Concursante</v>
      </c>
      <c r="E8" s="39"/>
      <c r="F8" s="75" t="e">
        <f t="shared" si="1"/>
        <v>#N/A</v>
      </c>
      <c r="G8" s="75" t="e">
        <f t="shared" si="2"/>
        <v>#N/A</v>
      </c>
      <c r="H8" s="153" t="e">
        <f t="shared" si="3"/>
        <v>#N/A</v>
      </c>
      <c r="I8" s="41"/>
      <c r="J8" s="76" t="e">
        <f t="shared" si="4"/>
        <v>#N/A</v>
      </c>
      <c r="K8" s="61" t="e">
        <f t="shared" si="5"/>
        <v>#N/A</v>
      </c>
    </row>
    <row r="9" spans="1:11" s="2" customFormat="1" ht="15.75">
      <c r="A9" s="196">
        <f t="shared" si="6"/>
        <v>4</v>
      </c>
      <c r="B9" s="84"/>
      <c r="C9" s="84"/>
      <c r="D9" s="84" t="str">
        <f t="shared" si="0"/>
        <v>Debe ingresar un Tipo de Concursante</v>
      </c>
      <c r="E9" s="39"/>
      <c r="F9" s="75" t="e">
        <f t="shared" si="1"/>
        <v>#N/A</v>
      </c>
      <c r="G9" s="75" t="e">
        <f t="shared" si="2"/>
        <v>#N/A</v>
      </c>
      <c r="H9" s="153" t="e">
        <f t="shared" si="3"/>
        <v>#N/A</v>
      </c>
      <c r="I9" s="41"/>
      <c r="J9" s="76" t="e">
        <f t="shared" si="4"/>
        <v>#N/A</v>
      </c>
      <c r="K9" s="61" t="e">
        <f t="shared" si="5"/>
        <v>#N/A</v>
      </c>
    </row>
    <row r="10" spans="1:11" s="2" customFormat="1" ht="15.75">
      <c r="A10" s="196">
        <f t="shared" si="6"/>
        <v>5</v>
      </c>
      <c r="B10" s="84"/>
      <c r="C10" s="84"/>
      <c r="D10" s="84" t="str">
        <f t="shared" si="0"/>
        <v>Debe ingresar un Tipo de Concursante</v>
      </c>
      <c r="E10" s="41"/>
      <c r="F10" s="75" t="e">
        <f t="shared" si="1"/>
        <v>#N/A</v>
      </c>
      <c r="G10" s="75" t="e">
        <f t="shared" si="2"/>
        <v>#N/A</v>
      </c>
      <c r="H10" s="153" t="e">
        <f t="shared" si="3"/>
        <v>#N/A</v>
      </c>
      <c r="I10" s="41"/>
      <c r="J10" s="76" t="e">
        <f t="shared" si="4"/>
        <v>#N/A</v>
      </c>
      <c r="K10" s="61" t="e">
        <f t="shared" si="5"/>
        <v>#N/A</v>
      </c>
    </row>
    <row r="11" spans="1:11" s="2" customFormat="1" ht="15.75">
      <c r="A11" s="196">
        <f t="shared" si="6"/>
        <v>6</v>
      </c>
      <c r="B11" s="84"/>
      <c r="C11" s="84"/>
      <c r="D11" s="84" t="str">
        <f t="shared" si="0"/>
        <v>Debe ingresar un Tipo de Concursante</v>
      </c>
      <c r="E11" s="41"/>
      <c r="F11" s="75" t="e">
        <f t="shared" si="1"/>
        <v>#N/A</v>
      </c>
      <c r="G11" s="75" t="e">
        <f t="shared" si="2"/>
        <v>#N/A</v>
      </c>
      <c r="H11" s="153" t="e">
        <f t="shared" si="3"/>
        <v>#N/A</v>
      </c>
      <c r="I11" s="41"/>
      <c r="J11" s="76" t="e">
        <f t="shared" si="4"/>
        <v>#N/A</v>
      </c>
      <c r="K11" s="61" t="e">
        <f t="shared" si="5"/>
        <v>#N/A</v>
      </c>
    </row>
    <row r="12" spans="1:11" s="2" customFormat="1" ht="15.75">
      <c r="A12" s="196">
        <f t="shared" si="6"/>
        <v>7</v>
      </c>
      <c r="B12" s="84"/>
      <c r="C12" s="84"/>
      <c r="D12" s="84" t="str">
        <f t="shared" si="0"/>
        <v>Debe ingresar un Tipo de Concursante</v>
      </c>
      <c r="E12" s="41"/>
      <c r="F12" s="75" t="e">
        <f t="shared" si="1"/>
        <v>#N/A</v>
      </c>
      <c r="G12" s="75" t="e">
        <f t="shared" si="2"/>
        <v>#N/A</v>
      </c>
      <c r="H12" s="153" t="e">
        <f t="shared" si="3"/>
        <v>#N/A</v>
      </c>
      <c r="I12" s="41"/>
      <c r="J12" s="76" t="e">
        <f t="shared" si="4"/>
        <v>#N/A</v>
      </c>
      <c r="K12" s="61" t="e">
        <f t="shared" si="5"/>
        <v>#N/A</v>
      </c>
    </row>
    <row r="13" spans="1:11" s="2" customFormat="1" ht="15.75">
      <c r="A13" s="196">
        <f t="shared" si="6"/>
        <v>8</v>
      </c>
      <c r="B13" s="84"/>
      <c r="C13" s="84"/>
      <c r="D13" s="84" t="str">
        <f t="shared" si="0"/>
        <v>Debe ingresar un Tipo de Concursante</v>
      </c>
      <c r="E13" s="41"/>
      <c r="F13" s="75" t="e">
        <f t="shared" si="1"/>
        <v>#N/A</v>
      </c>
      <c r="G13" s="75" t="e">
        <f t="shared" si="2"/>
        <v>#N/A</v>
      </c>
      <c r="H13" s="153" t="e">
        <f t="shared" si="3"/>
        <v>#N/A</v>
      </c>
      <c r="I13" s="41"/>
      <c r="J13" s="76" t="e">
        <f t="shared" si="4"/>
        <v>#N/A</v>
      </c>
      <c r="K13" s="61" t="e">
        <f t="shared" si="5"/>
        <v>#N/A</v>
      </c>
    </row>
    <row r="14" spans="1:11" s="2" customFormat="1" ht="15.75">
      <c r="A14" s="196">
        <f t="shared" si="6"/>
        <v>9</v>
      </c>
      <c r="B14" s="84"/>
      <c r="C14" s="84"/>
      <c r="D14" s="84" t="str">
        <f t="shared" si="0"/>
        <v>Debe ingresar un Tipo de Concursante</v>
      </c>
      <c r="E14" s="41"/>
      <c r="F14" s="75" t="e">
        <f t="shared" si="1"/>
        <v>#N/A</v>
      </c>
      <c r="G14" s="75" t="e">
        <f t="shared" si="2"/>
        <v>#N/A</v>
      </c>
      <c r="H14" s="153" t="e">
        <f t="shared" si="3"/>
        <v>#N/A</v>
      </c>
      <c r="I14" s="41"/>
      <c r="J14" s="76" t="e">
        <f t="shared" si="4"/>
        <v>#N/A</v>
      </c>
      <c r="K14" s="61" t="e">
        <f t="shared" si="5"/>
        <v>#N/A</v>
      </c>
    </row>
    <row r="15" spans="1:11" s="2" customFormat="1" ht="15.75">
      <c r="A15" s="196">
        <f t="shared" si="6"/>
        <v>10</v>
      </c>
      <c r="B15" s="84"/>
      <c r="C15" s="84"/>
      <c r="D15" s="84" t="str">
        <f t="shared" si="0"/>
        <v>Debe ingresar un Tipo de Concursante</v>
      </c>
      <c r="E15" s="41"/>
      <c r="F15" s="75" t="e">
        <f t="shared" si="1"/>
        <v>#N/A</v>
      </c>
      <c r="G15" s="75" t="e">
        <f t="shared" si="2"/>
        <v>#N/A</v>
      </c>
      <c r="H15" s="153" t="e">
        <f t="shared" si="3"/>
        <v>#N/A</v>
      </c>
      <c r="I15" s="41"/>
      <c r="J15" s="76" t="e">
        <f t="shared" si="4"/>
        <v>#N/A</v>
      </c>
      <c r="K15" s="61" t="e">
        <f t="shared" si="5"/>
        <v>#N/A</v>
      </c>
    </row>
    <row r="16" spans="1:11" s="2" customFormat="1" ht="15.75">
      <c r="A16" s="196">
        <f t="shared" si="6"/>
        <v>11</v>
      </c>
      <c r="B16" s="84"/>
      <c r="C16" s="84"/>
      <c r="D16" s="84" t="str">
        <f t="shared" si="0"/>
        <v>Debe ingresar un Tipo de Concursante</v>
      </c>
      <c r="E16" s="41"/>
      <c r="F16" s="75" t="e">
        <f t="shared" si="1"/>
        <v>#N/A</v>
      </c>
      <c r="G16" s="75" t="e">
        <f t="shared" si="2"/>
        <v>#N/A</v>
      </c>
      <c r="H16" s="153" t="e">
        <f t="shared" si="3"/>
        <v>#N/A</v>
      </c>
      <c r="I16" s="41"/>
      <c r="J16" s="76" t="e">
        <f t="shared" si="4"/>
        <v>#N/A</v>
      </c>
      <c r="K16" s="61" t="e">
        <f t="shared" si="5"/>
        <v>#N/A</v>
      </c>
    </row>
    <row r="17" spans="1:11" s="2" customFormat="1" ht="15.75">
      <c r="A17" s="196">
        <f t="shared" si="6"/>
        <v>12</v>
      </c>
      <c r="B17" s="84"/>
      <c r="C17" s="84"/>
      <c r="D17" s="84" t="str">
        <f t="shared" si="0"/>
        <v>Debe ingresar un Tipo de Concursante</v>
      </c>
      <c r="E17" s="41"/>
      <c r="F17" s="75" t="e">
        <f t="shared" si="1"/>
        <v>#N/A</v>
      </c>
      <c r="G17" s="75" t="e">
        <f t="shared" si="2"/>
        <v>#N/A</v>
      </c>
      <c r="H17" s="153" t="e">
        <f t="shared" si="3"/>
        <v>#N/A</v>
      </c>
      <c r="I17" s="41"/>
      <c r="J17" s="76" t="e">
        <f t="shared" si="4"/>
        <v>#N/A</v>
      </c>
      <c r="K17" s="61" t="e">
        <f t="shared" si="5"/>
        <v>#N/A</v>
      </c>
    </row>
    <row r="18" spans="1:11" s="2" customFormat="1" ht="15.75">
      <c r="A18" s="196">
        <f t="shared" si="6"/>
        <v>13</v>
      </c>
      <c r="B18" s="84"/>
      <c r="C18" s="84"/>
      <c r="D18" s="84" t="str">
        <f t="shared" si="0"/>
        <v>Debe ingresar un Tipo de Concursante</v>
      </c>
      <c r="E18" s="41"/>
      <c r="F18" s="75" t="e">
        <f t="shared" si="1"/>
        <v>#N/A</v>
      </c>
      <c r="G18" s="75" t="e">
        <f t="shared" si="2"/>
        <v>#N/A</v>
      </c>
      <c r="H18" s="153" t="e">
        <f t="shared" si="3"/>
        <v>#N/A</v>
      </c>
      <c r="I18" s="41"/>
      <c r="J18" s="76" t="e">
        <f t="shared" si="4"/>
        <v>#N/A</v>
      </c>
      <c r="K18" s="61" t="e">
        <f t="shared" si="5"/>
        <v>#N/A</v>
      </c>
    </row>
    <row r="19" spans="1:11" s="2" customFormat="1" ht="15.75">
      <c r="A19" s="196">
        <f t="shared" si="6"/>
        <v>14</v>
      </c>
      <c r="B19" s="84"/>
      <c r="C19" s="84"/>
      <c r="D19" s="84" t="str">
        <f t="shared" si="0"/>
        <v>Debe ingresar un Tipo de Concursante</v>
      </c>
      <c r="E19" s="41"/>
      <c r="F19" s="75" t="e">
        <f t="shared" si="1"/>
        <v>#N/A</v>
      </c>
      <c r="G19" s="75" t="e">
        <f t="shared" si="2"/>
        <v>#N/A</v>
      </c>
      <c r="H19" s="153" t="e">
        <f t="shared" si="3"/>
        <v>#N/A</v>
      </c>
      <c r="I19" s="41"/>
      <c r="J19" s="76" t="e">
        <f t="shared" si="4"/>
        <v>#N/A</v>
      </c>
      <c r="K19" s="61" t="e">
        <f t="shared" si="5"/>
        <v>#N/A</v>
      </c>
    </row>
    <row r="20" spans="1:11" s="2" customFormat="1" ht="15.75">
      <c r="A20" s="196">
        <f t="shared" si="6"/>
        <v>15</v>
      </c>
      <c r="B20" s="84"/>
      <c r="C20" s="84"/>
      <c r="D20" s="84" t="str">
        <f t="shared" si="0"/>
        <v>Debe ingresar un Tipo de Concursante</v>
      </c>
      <c r="E20" s="41"/>
      <c r="F20" s="75" t="e">
        <f t="shared" si="1"/>
        <v>#N/A</v>
      </c>
      <c r="G20" s="75" t="e">
        <f t="shared" si="2"/>
        <v>#N/A</v>
      </c>
      <c r="H20" s="153" t="e">
        <f t="shared" si="3"/>
        <v>#N/A</v>
      </c>
      <c r="I20" s="41"/>
      <c r="J20" s="76" t="e">
        <f t="shared" si="4"/>
        <v>#N/A</v>
      </c>
      <c r="K20" s="61" t="e">
        <f t="shared" si="5"/>
        <v>#N/A</v>
      </c>
    </row>
    <row r="21" spans="1:11" s="2" customFormat="1" ht="15.75">
      <c r="A21" s="196">
        <f t="shared" si="6"/>
        <v>16</v>
      </c>
      <c r="B21" s="84"/>
      <c r="C21" s="84"/>
      <c r="D21" s="84" t="str">
        <f t="shared" si="0"/>
        <v>Debe ingresar un Tipo de Concursante</v>
      </c>
      <c r="E21" s="41"/>
      <c r="F21" s="75" t="e">
        <f t="shared" si="1"/>
        <v>#N/A</v>
      </c>
      <c r="G21" s="75" t="e">
        <f t="shared" si="2"/>
        <v>#N/A</v>
      </c>
      <c r="H21" s="153" t="e">
        <f t="shared" si="3"/>
        <v>#N/A</v>
      </c>
      <c r="I21" s="41"/>
      <c r="J21" s="76" t="e">
        <f t="shared" si="4"/>
        <v>#N/A</v>
      </c>
      <c r="K21" s="61" t="e">
        <f t="shared" si="5"/>
        <v>#N/A</v>
      </c>
    </row>
    <row r="22" spans="1:11" s="2" customFormat="1" ht="15.75">
      <c r="A22" s="196">
        <f t="shared" si="6"/>
        <v>17</v>
      </c>
      <c r="B22" s="84"/>
      <c r="C22" s="84"/>
      <c r="D22" s="84" t="str">
        <f t="shared" si="0"/>
        <v>Debe ingresar un Tipo de Concursante</v>
      </c>
      <c r="E22" s="41"/>
      <c r="F22" s="75" t="e">
        <f t="shared" si="1"/>
        <v>#N/A</v>
      </c>
      <c r="G22" s="75" t="e">
        <f t="shared" si="2"/>
        <v>#N/A</v>
      </c>
      <c r="H22" s="153" t="e">
        <f t="shared" si="3"/>
        <v>#N/A</v>
      </c>
      <c r="I22" s="41"/>
      <c r="J22" s="76" t="e">
        <f t="shared" si="4"/>
        <v>#N/A</v>
      </c>
      <c r="K22" s="61" t="e">
        <f t="shared" si="5"/>
        <v>#N/A</v>
      </c>
    </row>
    <row r="23" spans="1:11" s="2" customFormat="1" ht="15.75">
      <c r="A23" s="196">
        <f t="shared" si="6"/>
        <v>18</v>
      </c>
      <c r="B23" s="84"/>
      <c r="C23" s="84"/>
      <c r="D23" s="84" t="str">
        <f t="shared" si="0"/>
        <v>Debe ingresar un Tipo de Concursante</v>
      </c>
      <c r="E23" s="41"/>
      <c r="F23" s="75" t="e">
        <f t="shared" si="1"/>
        <v>#N/A</v>
      </c>
      <c r="G23" s="75" t="e">
        <f t="shared" si="2"/>
        <v>#N/A</v>
      </c>
      <c r="H23" s="153" t="e">
        <f t="shared" si="3"/>
        <v>#N/A</v>
      </c>
      <c r="I23" s="41"/>
      <c r="J23" s="76" t="e">
        <f t="shared" si="4"/>
        <v>#N/A</v>
      </c>
      <c r="K23" s="61" t="e">
        <f t="shared" si="5"/>
        <v>#N/A</v>
      </c>
    </row>
    <row r="24" spans="1:11" s="2" customFormat="1" ht="15.75">
      <c r="A24" s="196">
        <f t="shared" si="6"/>
        <v>19</v>
      </c>
      <c r="B24" s="84"/>
      <c r="C24" s="84"/>
      <c r="D24" s="84" t="str">
        <f t="shared" si="0"/>
        <v>Debe ingresar un Tipo de Concursante</v>
      </c>
      <c r="E24" s="41"/>
      <c r="F24" s="75" t="e">
        <f t="shared" si="1"/>
        <v>#N/A</v>
      </c>
      <c r="G24" s="75" t="e">
        <f t="shared" si="2"/>
        <v>#N/A</v>
      </c>
      <c r="H24" s="153" t="e">
        <f t="shared" si="3"/>
        <v>#N/A</v>
      </c>
      <c r="I24" s="41"/>
      <c r="J24" s="76" t="e">
        <f t="shared" si="4"/>
        <v>#N/A</v>
      </c>
      <c r="K24" s="61" t="e">
        <f t="shared" si="5"/>
        <v>#N/A</v>
      </c>
    </row>
    <row r="25" spans="1:11" s="2" customFormat="1" ht="15.75">
      <c r="A25" s="196">
        <f t="shared" si="6"/>
        <v>20</v>
      </c>
      <c r="B25" s="84"/>
      <c r="C25" s="84"/>
      <c r="D25" s="84" t="str">
        <f t="shared" si="0"/>
        <v>Debe ingresar un Tipo de Concursante</v>
      </c>
      <c r="E25" s="41"/>
      <c r="F25" s="75" t="e">
        <f t="shared" si="1"/>
        <v>#N/A</v>
      </c>
      <c r="G25" s="75" t="e">
        <f t="shared" si="2"/>
        <v>#N/A</v>
      </c>
      <c r="H25" s="153" t="e">
        <f t="shared" si="3"/>
        <v>#N/A</v>
      </c>
      <c r="I25" s="41"/>
      <c r="J25" s="76" t="e">
        <f t="shared" si="4"/>
        <v>#N/A</v>
      </c>
      <c r="K25" s="61" t="e">
        <f t="shared" si="5"/>
        <v>#N/A</v>
      </c>
    </row>
    <row r="26" spans="1:11" s="2" customFormat="1" ht="15.75">
      <c r="A26" s="196">
        <f t="shared" si="6"/>
        <v>21</v>
      </c>
      <c r="B26" s="84"/>
      <c r="C26" s="84"/>
      <c r="D26" s="84" t="str">
        <f t="shared" si="0"/>
        <v>Debe ingresar un Tipo de Concursante</v>
      </c>
      <c r="E26" s="41"/>
      <c r="F26" s="75" t="e">
        <f t="shared" si="1"/>
        <v>#N/A</v>
      </c>
      <c r="G26" s="75" t="e">
        <f t="shared" si="2"/>
        <v>#N/A</v>
      </c>
      <c r="H26" s="153" t="e">
        <f t="shared" si="3"/>
        <v>#N/A</v>
      </c>
      <c r="I26" s="41"/>
      <c r="J26" s="76" t="e">
        <f t="shared" si="4"/>
        <v>#N/A</v>
      </c>
      <c r="K26" s="61" t="e">
        <f t="shared" si="5"/>
        <v>#N/A</v>
      </c>
    </row>
    <row r="27" spans="1:11" s="2" customFormat="1" ht="15.75">
      <c r="A27" s="196">
        <f t="shared" si="6"/>
        <v>22</v>
      </c>
      <c r="B27" s="84"/>
      <c r="C27" s="84"/>
      <c r="D27" s="84" t="str">
        <f t="shared" si="0"/>
        <v>Debe ingresar un Tipo de Concursante</v>
      </c>
      <c r="E27" s="41"/>
      <c r="F27" s="75" t="e">
        <f t="shared" si="1"/>
        <v>#N/A</v>
      </c>
      <c r="G27" s="75" t="e">
        <f t="shared" si="2"/>
        <v>#N/A</v>
      </c>
      <c r="H27" s="153" t="e">
        <f t="shared" si="3"/>
        <v>#N/A</v>
      </c>
      <c r="I27" s="41"/>
      <c r="J27" s="76" t="e">
        <f t="shared" si="4"/>
        <v>#N/A</v>
      </c>
      <c r="K27" s="61" t="e">
        <f t="shared" si="5"/>
        <v>#N/A</v>
      </c>
    </row>
    <row r="28" spans="1:11" s="2" customFormat="1" ht="15.75">
      <c r="A28" s="196">
        <f t="shared" si="6"/>
        <v>23</v>
      </c>
      <c r="B28" s="84"/>
      <c r="C28" s="84"/>
      <c r="D28" s="84" t="str">
        <f t="shared" si="0"/>
        <v>Debe ingresar un Tipo de Concursante</v>
      </c>
      <c r="E28" s="41"/>
      <c r="F28" s="75" t="e">
        <f t="shared" si="1"/>
        <v>#N/A</v>
      </c>
      <c r="G28" s="75" t="e">
        <f t="shared" si="2"/>
        <v>#N/A</v>
      </c>
      <c r="H28" s="153" t="e">
        <f t="shared" si="3"/>
        <v>#N/A</v>
      </c>
      <c r="I28" s="41"/>
      <c r="J28" s="76" t="e">
        <f t="shared" si="4"/>
        <v>#N/A</v>
      </c>
      <c r="K28" s="61" t="e">
        <f t="shared" si="5"/>
        <v>#N/A</v>
      </c>
    </row>
    <row r="29" spans="1:11" s="2" customFormat="1" ht="15.75">
      <c r="A29" s="196">
        <f t="shared" si="6"/>
        <v>24</v>
      </c>
      <c r="B29" s="84"/>
      <c r="C29" s="84"/>
      <c r="D29" s="84" t="str">
        <f t="shared" si="0"/>
        <v>Debe ingresar un Tipo de Concursante</v>
      </c>
      <c r="E29" s="41"/>
      <c r="F29" s="75" t="e">
        <f t="shared" si="1"/>
        <v>#N/A</v>
      </c>
      <c r="G29" s="75" t="e">
        <f t="shared" si="2"/>
        <v>#N/A</v>
      </c>
      <c r="H29" s="153" t="e">
        <f t="shared" si="3"/>
        <v>#N/A</v>
      </c>
      <c r="I29" s="41"/>
      <c r="J29" s="76" t="e">
        <f t="shared" si="4"/>
        <v>#N/A</v>
      </c>
      <c r="K29" s="61" t="e">
        <f t="shared" si="5"/>
        <v>#N/A</v>
      </c>
    </row>
    <row r="30" spans="1:11" s="2" customFormat="1" ht="15.75">
      <c r="A30" s="196">
        <f t="shared" si="6"/>
        <v>25</v>
      </c>
      <c r="B30" s="84"/>
      <c r="C30" s="84"/>
      <c r="D30" s="84" t="str">
        <f t="shared" si="0"/>
        <v>Debe ingresar un Tipo de Concursante</v>
      </c>
      <c r="E30" s="41"/>
      <c r="F30" s="75" t="e">
        <f t="shared" si="1"/>
        <v>#N/A</v>
      </c>
      <c r="G30" s="75" t="e">
        <f t="shared" si="2"/>
        <v>#N/A</v>
      </c>
      <c r="H30" s="153" t="e">
        <f t="shared" si="3"/>
        <v>#N/A</v>
      </c>
      <c r="I30" s="41"/>
      <c r="J30" s="76" t="e">
        <f t="shared" si="4"/>
        <v>#N/A</v>
      </c>
      <c r="K30" s="61" t="e">
        <f t="shared" si="5"/>
        <v>#N/A</v>
      </c>
    </row>
    <row r="31" spans="1:11" s="2" customFormat="1" ht="15.75">
      <c r="A31" s="196">
        <f t="shared" si="6"/>
        <v>26</v>
      </c>
      <c r="B31" s="84"/>
      <c r="C31" s="84"/>
      <c r="D31" s="84" t="str">
        <f t="shared" si="0"/>
        <v>Debe ingresar un Tipo de Concursante</v>
      </c>
      <c r="E31" s="41"/>
      <c r="F31" s="75" t="e">
        <f t="shared" si="1"/>
        <v>#N/A</v>
      </c>
      <c r="G31" s="75" t="e">
        <f t="shared" si="2"/>
        <v>#N/A</v>
      </c>
      <c r="H31" s="153" t="e">
        <f t="shared" si="3"/>
        <v>#N/A</v>
      </c>
      <c r="I31" s="41"/>
      <c r="J31" s="76" t="e">
        <f t="shared" si="4"/>
        <v>#N/A</v>
      </c>
      <c r="K31" s="61" t="e">
        <f t="shared" si="5"/>
        <v>#N/A</v>
      </c>
    </row>
    <row r="32" spans="1:11" s="2" customFormat="1" ht="15.75">
      <c r="A32" s="196">
        <f t="shared" si="6"/>
        <v>27</v>
      </c>
      <c r="B32" s="84"/>
      <c r="C32" s="84"/>
      <c r="D32" s="84" t="str">
        <f t="shared" si="0"/>
        <v>Debe ingresar un Tipo de Concursante</v>
      </c>
      <c r="E32" s="41"/>
      <c r="F32" s="75" t="e">
        <f t="shared" si="1"/>
        <v>#N/A</v>
      </c>
      <c r="G32" s="75" t="e">
        <f t="shared" si="2"/>
        <v>#N/A</v>
      </c>
      <c r="H32" s="153" t="e">
        <f t="shared" si="3"/>
        <v>#N/A</v>
      </c>
      <c r="I32" s="41"/>
      <c r="J32" s="76" t="e">
        <f t="shared" si="4"/>
        <v>#N/A</v>
      </c>
      <c r="K32" s="61" t="e">
        <f t="shared" si="5"/>
        <v>#N/A</v>
      </c>
    </row>
    <row r="33" spans="1:11" s="2" customFormat="1" ht="15.75">
      <c r="A33" s="196">
        <f t="shared" si="6"/>
        <v>28</v>
      </c>
      <c r="B33" s="84"/>
      <c r="C33" s="84"/>
      <c r="D33" s="84" t="str">
        <f t="shared" si="0"/>
        <v>Debe ingresar un Tipo de Concursante</v>
      </c>
      <c r="E33" s="41"/>
      <c r="F33" s="75" t="e">
        <f t="shared" si="1"/>
        <v>#N/A</v>
      </c>
      <c r="G33" s="75" t="e">
        <f t="shared" si="2"/>
        <v>#N/A</v>
      </c>
      <c r="H33" s="153" t="e">
        <f t="shared" si="3"/>
        <v>#N/A</v>
      </c>
      <c r="I33" s="41"/>
      <c r="J33" s="76" t="e">
        <f t="shared" si="4"/>
        <v>#N/A</v>
      </c>
      <c r="K33" s="61" t="e">
        <f t="shared" si="5"/>
        <v>#N/A</v>
      </c>
    </row>
    <row r="34" spans="1:11" s="2" customFormat="1" ht="15.75">
      <c r="A34" s="196">
        <f t="shared" si="6"/>
        <v>29</v>
      </c>
      <c r="B34" s="84"/>
      <c r="C34" s="84"/>
      <c r="D34" s="84" t="str">
        <f t="shared" si="0"/>
        <v>Debe ingresar un Tipo de Concursante</v>
      </c>
      <c r="E34" s="41"/>
      <c r="F34" s="75" t="e">
        <f t="shared" si="1"/>
        <v>#N/A</v>
      </c>
      <c r="G34" s="75" t="e">
        <f t="shared" si="2"/>
        <v>#N/A</v>
      </c>
      <c r="H34" s="153" t="e">
        <f t="shared" si="3"/>
        <v>#N/A</v>
      </c>
      <c r="I34" s="41"/>
      <c r="J34" s="76" t="e">
        <f t="shared" si="4"/>
        <v>#N/A</v>
      </c>
      <c r="K34" s="61" t="e">
        <f t="shared" si="5"/>
        <v>#N/A</v>
      </c>
    </row>
    <row r="35" spans="1:11" s="2" customFormat="1" ht="15.75">
      <c r="A35" s="196">
        <f t="shared" si="6"/>
        <v>30</v>
      </c>
      <c r="B35" s="84"/>
      <c r="C35" s="84"/>
      <c r="D35" s="84" t="str">
        <f t="shared" si="0"/>
        <v>Debe ingresar un Tipo de Concursante</v>
      </c>
      <c r="E35" s="41"/>
      <c r="F35" s="75" t="e">
        <f t="shared" si="1"/>
        <v>#N/A</v>
      </c>
      <c r="G35" s="75" t="e">
        <f t="shared" si="2"/>
        <v>#N/A</v>
      </c>
      <c r="H35" s="153" t="e">
        <f t="shared" si="3"/>
        <v>#N/A</v>
      </c>
      <c r="I35" s="41"/>
      <c r="J35" s="76" t="e">
        <f t="shared" si="4"/>
        <v>#N/A</v>
      </c>
      <c r="K35" s="61" t="e">
        <f t="shared" si="5"/>
        <v>#N/A</v>
      </c>
    </row>
    <row r="36" spans="1:11" s="2" customFormat="1" ht="15.75">
      <c r="A36" s="196">
        <f t="shared" si="6"/>
        <v>31</v>
      </c>
      <c r="B36" s="84"/>
      <c r="C36" s="84"/>
      <c r="D36" s="84" t="str">
        <f t="shared" si="0"/>
        <v>Debe ingresar un Tipo de Concursante</v>
      </c>
      <c r="E36" s="41"/>
      <c r="F36" s="75" t="e">
        <f t="shared" si="1"/>
        <v>#N/A</v>
      </c>
      <c r="G36" s="75" t="e">
        <f t="shared" si="2"/>
        <v>#N/A</v>
      </c>
      <c r="H36" s="153" t="e">
        <f t="shared" si="3"/>
        <v>#N/A</v>
      </c>
      <c r="I36" s="41"/>
      <c r="J36" s="76" t="e">
        <f t="shared" si="4"/>
        <v>#N/A</v>
      </c>
      <c r="K36" s="61" t="e">
        <f t="shared" si="5"/>
        <v>#N/A</v>
      </c>
    </row>
    <row r="37" spans="1:11" s="2" customFormat="1" ht="15.75">
      <c r="A37" s="196">
        <f t="shared" si="6"/>
        <v>32</v>
      </c>
      <c r="B37" s="84"/>
      <c r="C37" s="84"/>
      <c r="D37" s="84" t="str">
        <f t="shared" si="0"/>
        <v>Debe ingresar un Tipo de Concursante</v>
      </c>
      <c r="E37" s="41"/>
      <c r="F37" s="75" t="e">
        <f t="shared" si="1"/>
        <v>#N/A</v>
      </c>
      <c r="G37" s="75" t="e">
        <f t="shared" si="2"/>
        <v>#N/A</v>
      </c>
      <c r="H37" s="153" t="e">
        <f t="shared" si="3"/>
        <v>#N/A</v>
      </c>
      <c r="I37" s="41"/>
      <c r="J37" s="76" t="e">
        <f t="shared" si="4"/>
        <v>#N/A</v>
      </c>
      <c r="K37" s="61" t="e">
        <f t="shared" si="5"/>
        <v>#N/A</v>
      </c>
    </row>
    <row r="38" spans="1:11" s="2" customFormat="1" ht="15.75">
      <c r="A38" s="196">
        <f t="shared" si="6"/>
        <v>33</v>
      </c>
      <c r="B38" s="84"/>
      <c r="C38" s="84"/>
      <c r="D38" s="84" t="str">
        <f t="shared" si="0"/>
        <v>Debe ingresar un Tipo de Concursante</v>
      </c>
      <c r="E38" s="41"/>
      <c r="F38" s="75" t="e">
        <f t="shared" si="1"/>
        <v>#N/A</v>
      </c>
      <c r="G38" s="75" t="e">
        <f t="shared" si="2"/>
        <v>#N/A</v>
      </c>
      <c r="H38" s="153" t="e">
        <f t="shared" si="3"/>
        <v>#N/A</v>
      </c>
      <c r="I38" s="41"/>
      <c r="J38" s="76" t="e">
        <f t="shared" si="4"/>
        <v>#N/A</v>
      </c>
      <c r="K38" s="61" t="e">
        <f t="shared" si="5"/>
        <v>#N/A</v>
      </c>
    </row>
    <row r="39" spans="1:11" s="2" customFormat="1" ht="15.75">
      <c r="A39" s="196">
        <f t="shared" si="6"/>
        <v>34</v>
      </c>
      <c r="B39" s="84"/>
      <c r="C39" s="84"/>
      <c r="D39" s="84" t="str">
        <f t="shared" si="0"/>
        <v>Debe ingresar un Tipo de Concursante</v>
      </c>
      <c r="E39" s="41"/>
      <c r="F39" s="75" t="e">
        <f t="shared" si="1"/>
        <v>#N/A</v>
      </c>
      <c r="G39" s="75" t="e">
        <f t="shared" si="2"/>
        <v>#N/A</v>
      </c>
      <c r="H39" s="153" t="e">
        <f t="shared" si="3"/>
        <v>#N/A</v>
      </c>
      <c r="I39" s="41"/>
      <c r="J39" s="76" t="e">
        <f t="shared" si="4"/>
        <v>#N/A</v>
      </c>
      <c r="K39" s="61" t="e">
        <f t="shared" si="5"/>
        <v>#N/A</v>
      </c>
    </row>
    <row r="40" spans="1:11" s="2" customFormat="1" ht="15.75">
      <c r="A40" s="196">
        <f t="shared" si="6"/>
        <v>35</v>
      </c>
      <c r="B40" s="84"/>
      <c r="C40" s="84"/>
      <c r="D40" s="84" t="str">
        <f t="shared" si="0"/>
        <v>Debe ingresar un Tipo de Concursante</v>
      </c>
      <c r="E40" s="41"/>
      <c r="F40" s="75" t="e">
        <f t="shared" si="1"/>
        <v>#N/A</v>
      </c>
      <c r="G40" s="75" t="e">
        <f t="shared" si="2"/>
        <v>#N/A</v>
      </c>
      <c r="H40" s="153" t="e">
        <f t="shared" si="3"/>
        <v>#N/A</v>
      </c>
      <c r="I40" s="41"/>
      <c r="J40" s="76" t="e">
        <f t="shared" si="4"/>
        <v>#N/A</v>
      </c>
      <c r="K40" s="61" t="e">
        <f t="shared" si="5"/>
        <v>#N/A</v>
      </c>
    </row>
    <row r="41" spans="1:11" s="2" customFormat="1" ht="15.75">
      <c r="A41" s="196">
        <f t="shared" si="6"/>
        <v>36</v>
      </c>
      <c r="B41" s="84"/>
      <c r="C41" s="84"/>
      <c r="D41" s="84" t="str">
        <f t="shared" si="0"/>
        <v>Debe ingresar un Tipo de Concursante</v>
      </c>
      <c r="E41" s="41"/>
      <c r="F41" s="75" t="e">
        <f t="shared" si="1"/>
        <v>#N/A</v>
      </c>
      <c r="G41" s="75" t="e">
        <f t="shared" si="2"/>
        <v>#N/A</v>
      </c>
      <c r="H41" s="153" t="e">
        <f t="shared" si="3"/>
        <v>#N/A</v>
      </c>
      <c r="I41" s="41"/>
      <c r="J41" s="76" t="e">
        <f t="shared" si="4"/>
        <v>#N/A</v>
      </c>
      <c r="K41" s="61" t="e">
        <f t="shared" si="5"/>
        <v>#N/A</v>
      </c>
    </row>
    <row r="42" spans="1:11" s="2" customFormat="1" ht="15.75">
      <c r="A42" s="196">
        <f t="shared" si="6"/>
        <v>37</v>
      </c>
      <c r="B42" s="84"/>
      <c r="C42" s="84"/>
      <c r="D42" s="84" t="str">
        <f t="shared" si="0"/>
        <v>Debe ingresar un Tipo de Concursante</v>
      </c>
      <c r="E42" s="41"/>
      <c r="F42" s="75" t="e">
        <f t="shared" si="1"/>
        <v>#N/A</v>
      </c>
      <c r="G42" s="75" t="e">
        <f t="shared" si="2"/>
        <v>#N/A</v>
      </c>
      <c r="H42" s="153" t="e">
        <f t="shared" si="3"/>
        <v>#N/A</v>
      </c>
      <c r="I42" s="41"/>
      <c r="J42" s="76" t="e">
        <f t="shared" si="4"/>
        <v>#N/A</v>
      </c>
      <c r="K42" s="61" t="e">
        <f t="shared" si="5"/>
        <v>#N/A</v>
      </c>
    </row>
    <row r="43" spans="1:11" s="2" customFormat="1" ht="15.75">
      <c r="A43" s="196">
        <f t="shared" si="6"/>
        <v>38</v>
      </c>
      <c r="B43" s="84"/>
      <c r="C43" s="84"/>
      <c r="D43" s="84" t="str">
        <f t="shared" si="0"/>
        <v>Debe ingresar un Tipo de Concursante</v>
      </c>
      <c r="E43" s="41"/>
      <c r="F43" s="75" t="e">
        <f t="shared" si="1"/>
        <v>#N/A</v>
      </c>
      <c r="G43" s="75" t="e">
        <f t="shared" si="2"/>
        <v>#N/A</v>
      </c>
      <c r="H43" s="153" t="e">
        <f t="shared" si="3"/>
        <v>#N/A</v>
      </c>
      <c r="I43" s="41"/>
      <c r="J43" s="76" t="e">
        <f t="shared" si="4"/>
        <v>#N/A</v>
      </c>
      <c r="K43" s="61" t="e">
        <f t="shared" si="5"/>
        <v>#N/A</v>
      </c>
    </row>
    <row r="44" spans="1:11" s="2" customFormat="1" ht="15.75">
      <c r="A44" s="196">
        <f t="shared" si="6"/>
        <v>39</v>
      </c>
      <c r="B44" s="84"/>
      <c r="C44" s="84"/>
      <c r="D44" s="84" t="str">
        <f t="shared" si="0"/>
        <v>Debe ingresar un Tipo de Concursante</v>
      </c>
      <c r="E44" s="41"/>
      <c r="F44" s="75" t="e">
        <f t="shared" si="1"/>
        <v>#N/A</v>
      </c>
      <c r="G44" s="75" t="e">
        <f t="shared" si="2"/>
        <v>#N/A</v>
      </c>
      <c r="H44" s="153" t="e">
        <f t="shared" si="3"/>
        <v>#N/A</v>
      </c>
      <c r="I44" s="41"/>
      <c r="J44" s="76" t="e">
        <f t="shared" si="4"/>
        <v>#N/A</v>
      </c>
      <c r="K44" s="61" t="e">
        <f t="shared" si="5"/>
        <v>#N/A</v>
      </c>
    </row>
    <row r="45" spans="1:11" s="2" customFormat="1" ht="15.75">
      <c r="A45" s="196">
        <f t="shared" si="6"/>
        <v>40</v>
      </c>
      <c r="B45" s="84"/>
      <c r="C45" s="84"/>
      <c r="D45" s="84" t="str">
        <f t="shared" si="0"/>
        <v>Debe ingresar un Tipo de Concursante</v>
      </c>
      <c r="E45" s="41"/>
      <c r="F45" s="75" t="e">
        <f t="shared" si="1"/>
        <v>#N/A</v>
      </c>
      <c r="G45" s="75" t="e">
        <f t="shared" si="2"/>
        <v>#N/A</v>
      </c>
      <c r="H45" s="153" t="e">
        <f t="shared" si="3"/>
        <v>#N/A</v>
      </c>
      <c r="I45" s="41"/>
      <c r="J45" s="76" t="e">
        <f t="shared" si="4"/>
        <v>#N/A</v>
      </c>
      <c r="K45" s="61" t="e">
        <f t="shared" si="5"/>
        <v>#N/A</v>
      </c>
    </row>
    <row r="46" spans="1:11" s="2" customFormat="1" ht="15.75">
      <c r="A46" s="196">
        <f t="shared" si="6"/>
        <v>41</v>
      </c>
      <c r="B46" s="84"/>
      <c r="C46" s="84"/>
      <c r="D46" s="84" t="str">
        <f t="shared" si="0"/>
        <v>Debe ingresar un Tipo de Concursante</v>
      </c>
      <c r="E46" s="41"/>
      <c r="F46" s="75" t="e">
        <f t="shared" si="1"/>
        <v>#N/A</v>
      </c>
      <c r="G46" s="75" t="e">
        <f t="shared" si="2"/>
        <v>#N/A</v>
      </c>
      <c r="H46" s="153" t="e">
        <f t="shared" si="3"/>
        <v>#N/A</v>
      </c>
      <c r="I46" s="41"/>
      <c r="J46" s="76" t="e">
        <f t="shared" si="4"/>
        <v>#N/A</v>
      </c>
      <c r="K46" s="61" t="e">
        <f t="shared" si="5"/>
        <v>#N/A</v>
      </c>
    </row>
    <row r="47" spans="1:11" s="2" customFormat="1" ht="15.75">
      <c r="A47" s="196">
        <f t="shared" si="6"/>
        <v>42</v>
      </c>
      <c r="B47" s="84"/>
      <c r="C47" s="84"/>
      <c r="D47" s="84" t="str">
        <f t="shared" si="0"/>
        <v>Debe ingresar un Tipo de Concursante</v>
      </c>
      <c r="E47" s="41"/>
      <c r="F47" s="75" t="e">
        <f t="shared" si="1"/>
        <v>#N/A</v>
      </c>
      <c r="G47" s="75" t="e">
        <f t="shared" si="2"/>
        <v>#N/A</v>
      </c>
      <c r="H47" s="153" t="e">
        <f t="shared" si="3"/>
        <v>#N/A</v>
      </c>
      <c r="I47" s="41"/>
      <c r="J47" s="76" t="e">
        <f t="shared" si="4"/>
        <v>#N/A</v>
      </c>
      <c r="K47" s="61" t="e">
        <f t="shared" si="5"/>
        <v>#N/A</v>
      </c>
    </row>
    <row r="48" spans="1:11" s="2" customFormat="1" ht="15.75">
      <c r="A48" s="196">
        <f t="shared" si="6"/>
        <v>43</v>
      </c>
      <c r="B48" s="84"/>
      <c r="C48" s="84"/>
      <c r="D48" s="84" t="str">
        <f t="shared" si="0"/>
        <v>Debe ingresar un Tipo de Concursante</v>
      </c>
      <c r="E48" s="41"/>
      <c r="F48" s="75" t="e">
        <f t="shared" si="1"/>
        <v>#N/A</v>
      </c>
      <c r="G48" s="75" t="e">
        <f t="shared" si="2"/>
        <v>#N/A</v>
      </c>
      <c r="H48" s="153" t="e">
        <f t="shared" si="3"/>
        <v>#N/A</v>
      </c>
      <c r="I48" s="41"/>
      <c r="J48" s="76" t="e">
        <f t="shared" si="4"/>
        <v>#N/A</v>
      </c>
      <c r="K48" s="61" t="e">
        <f t="shared" si="5"/>
        <v>#N/A</v>
      </c>
    </row>
    <row r="49" spans="1:11" s="2" customFormat="1" ht="15.75">
      <c r="A49" s="196">
        <f t="shared" si="6"/>
        <v>44</v>
      </c>
      <c r="B49" s="84"/>
      <c r="C49" s="84"/>
      <c r="D49" s="84" t="str">
        <f t="shared" si="0"/>
        <v>Debe ingresar un Tipo de Concursante</v>
      </c>
      <c r="E49" s="41"/>
      <c r="F49" s="75" t="e">
        <f t="shared" si="1"/>
        <v>#N/A</v>
      </c>
      <c r="G49" s="75" t="e">
        <f t="shared" si="2"/>
        <v>#N/A</v>
      </c>
      <c r="H49" s="153" t="e">
        <f t="shared" si="3"/>
        <v>#N/A</v>
      </c>
      <c r="I49" s="41"/>
      <c r="J49" s="76" t="e">
        <f t="shared" si="4"/>
        <v>#N/A</v>
      </c>
      <c r="K49" s="61" t="e">
        <f t="shared" si="5"/>
        <v>#N/A</v>
      </c>
    </row>
    <row r="50" spans="1:11" s="2" customFormat="1" ht="15.75">
      <c r="A50" s="196">
        <f t="shared" si="6"/>
        <v>45</v>
      </c>
      <c r="B50" s="84"/>
      <c r="C50" s="84"/>
      <c r="D50" s="84" t="str">
        <f t="shared" si="0"/>
        <v>Debe ingresar un Tipo de Concursante</v>
      </c>
      <c r="E50" s="41"/>
      <c r="F50" s="75" t="e">
        <f t="shared" si="1"/>
        <v>#N/A</v>
      </c>
      <c r="G50" s="75" t="e">
        <f t="shared" si="2"/>
        <v>#N/A</v>
      </c>
      <c r="H50" s="153" t="e">
        <f t="shared" si="3"/>
        <v>#N/A</v>
      </c>
      <c r="I50" s="41"/>
      <c r="J50" s="76" t="e">
        <f t="shared" si="4"/>
        <v>#N/A</v>
      </c>
      <c r="K50" s="61" t="e">
        <f t="shared" si="5"/>
        <v>#N/A</v>
      </c>
    </row>
    <row r="51" spans="1:11" s="2" customFormat="1" ht="15.75">
      <c r="A51" s="196">
        <f t="shared" si="6"/>
        <v>46</v>
      </c>
      <c r="B51" s="84"/>
      <c r="C51" s="84"/>
      <c r="D51" s="84" t="str">
        <f t="shared" si="0"/>
        <v>Debe ingresar un Tipo de Concursante</v>
      </c>
      <c r="E51" s="41"/>
      <c r="F51" s="75" t="e">
        <f t="shared" si="1"/>
        <v>#N/A</v>
      </c>
      <c r="G51" s="75" t="e">
        <f t="shared" si="2"/>
        <v>#N/A</v>
      </c>
      <c r="H51" s="153" t="e">
        <f t="shared" si="3"/>
        <v>#N/A</v>
      </c>
      <c r="I51" s="41"/>
      <c r="J51" s="76" t="e">
        <f t="shared" si="4"/>
        <v>#N/A</v>
      </c>
      <c r="K51" s="61" t="e">
        <f t="shared" si="5"/>
        <v>#N/A</v>
      </c>
    </row>
    <row r="52" spans="1:11" s="2" customFormat="1" ht="15.75">
      <c r="A52" s="196">
        <f t="shared" si="6"/>
        <v>47</v>
      </c>
      <c r="B52" s="84"/>
      <c r="C52" s="84"/>
      <c r="D52" s="84" t="str">
        <f t="shared" si="0"/>
        <v>Debe ingresar un Tipo de Concursante</v>
      </c>
      <c r="E52" s="41"/>
      <c r="F52" s="75" t="e">
        <f t="shared" si="1"/>
        <v>#N/A</v>
      </c>
      <c r="G52" s="75" t="e">
        <f t="shared" si="2"/>
        <v>#N/A</v>
      </c>
      <c r="H52" s="153" t="e">
        <f t="shared" si="3"/>
        <v>#N/A</v>
      </c>
      <c r="I52" s="41"/>
      <c r="J52" s="76" t="e">
        <f t="shared" si="4"/>
        <v>#N/A</v>
      </c>
      <c r="K52" s="61" t="e">
        <f t="shared" si="5"/>
        <v>#N/A</v>
      </c>
    </row>
    <row r="53" spans="1:11" s="2" customFormat="1" ht="15.75">
      <c r="A53" s="196">
        <f t="shared" si="6"/>
        <v>48</v>
      </c>
      <c r="B53" s="84"/>
      <c r="C53" s="84"/>
      <c r="D53" s="84" t="str">
        <f t="shared" si="0"/>
        <v>Debe ingresar un Tipo de Concursante</v>
      </c>
      <c r="E53" s="41"/>
      <c r="F53" s="75" t="e">
        <f t="shared" si="1"/>
        <v>#N/A</v>
      </c>
      <c r="G53" s="75" t="e">
        <f t="shared" si="2"/>
        <v>#N/A</v>
      </c>
      <c r="H53" s="153" t="e">
        <f t="shared" si="3"/>
        <v>#N/A</v>
      </c>
      <c r="I53" s="41"/>
      <c r="J53" s="76" t="e">
        <f t="shared" si="4"/>
        <v>#N/A</v>
      </c>
      <c r="K53" s="61" t="e">
        <f t="shared" si="5"/>
        <v>#N/A</v>
      </c>
    </row>
    <row r="54" spans="1:11" s="2" customFormat="1" ht="15.75">
      <c r="A54" s="196">
        <f t="shared" si="6"/>
        <v>49</v>
      </c>
      <c r="B54" s="84"/>
      <c r="C54" s="84"/>
      <c r="D54" s="84" t="str">
        <f t="shared" si="0"/>
        <v>Debe ingresar un Tipo de Concursante</v>
      </c>
      <c r="E54" s="41"/>
      <c r="F54" s="75" t="e">
        <f t="shared" si="1"/>
        <v>#N/A</v>
      </c>
      <c r="G54" s="75" t="e">
        <f t="shared" si="2"/>
        <v>#N/A</v>
      </c>
      <c r="H54" s="153" t="e">
        <f t="shared" si="3"/>
        <v>#N/A</v>
      </c>
      <c r="I54" s="41"/>
      <c r="J54" s="76" t="e">
        <f t="shared" si="4"/>
        <v>#N/A</v>
      </c>
      <c r="K54" s="61" t="e">
        <f t="shared" si="5"/>
        <v>#N/A</v>
      </c>
    </row>
    <row r="55" spans="1:11" s="2" customFormat="1" ht="15.75">
      <c r="A55" s="196">
        <f t="shared" si="6"/>
        <v>50</v>
      </c>
      <c r="B55" s="84"/>
      <c r="C55" s="84"/>
      <c r="D55" s="84" t="str">
        <f t="shared" si="0"/>
        <v>Debe ingresar un Tipo de Concursante</v>
      </c>
      <c r="E55" s="41"/>
      <c r="F55" s="75" t="e">
        <f t="shared" si="1"/>
        <v>#N/A</v>
      </c>
      <c r="G55" s="75" t="e">
        <f t="shared" si="2"/>
        <v>#N/A</v>
      </c>
      <c r="H55" s="153" t="e">
        <f t="shared" si="3"/>
        <v>#N/A</v>
      </c>
      <c r="I55" s="41"/>
      <c r="J55" s="76" t="e">
        <f t="shared" si="4"/>
        <v>#N/A</v>
      </c>
      <c r="K55" s="61" t="e">
        <f t="shared" si="5"/>
        <v>#N/A</v>
      </c>
    </row>
    <row r="56" spans="1:11" s="2" customFormat="1" ht="15.75">
      <c r="A56" s="196">
        <f t="shared" si="6"/>
        <v>51</v>
      </c>
      <c r="B56" s="84"/>
      <c r="C56" s="84"/>
      <c r="D56" s="84" t="str">
        <f t="shared" si="0"/>
        <v>Debe ingresar un Tipo de Concursante</v>
      </c>
      <c r="E56" s="41"/>
      <c r="F56" s="75" t="e">
        <f t="shared" si="1"/>
        <v>#N/A</v>
      </c>
      <c r="G56" s="75" t="e">
        <f t="shared" si="2"/>
        <v>#N/A</v>
      </c>
      <c r="H56" s="153" t="e">
        <f t="shared" si="3"/>
        <v>#N/A</v>
      </c>
      <c r="I56" s="41"/>
      <c r="J56" s="76" t="e">
        <f t="shared" si="4"/>
        <v>#N/A</v>
      </c>
      <c r="K56" s="61" t="e">
        <f t="shared" si="5"/>
        <v>#N/A</v>
      </c>
    </row>
    <row r="57" spans="1:11" s="2" customFormat="1" ht="15.75">
      <c r="A57" s="196">
        <f t="shared" si="6"/>
        <v>52</v>
      </c>
      <c r="B57" s="84"/>
      <c r="C57" s="84"/>
      <c r="D57" s="84" t="str">
        <f t="shared" si="0"/>
        <v>Debe ingresar un Tipo de Concursante</v>
      </c>
      <c r="E57" s="41"/>
      <c r="F57" s="75" t="e">
        <f t="shared" si="1"/>
        <v>#N/A</v>
      </c>
      <c r="G57" s="75" t="e">
        <f t="shared" si="2"/>
        <v>#N/A</v>
      </c>
      <c r="H57" s="153" t="e">
        <f t="shared" si="3"/>
        <v>#N/A</v>
      </c>
      <c r="I57" s="41"/>
      <c r="J57" s="76" t="e">
        <f t="shared" si="4"/>
        <v>#N/A</v>
      </c>
      <c r="K57" s="61" t="e">
        <f t="shared" si="5"/>
        <v>#N/A</v>
      </c>
    </row>
    <row r="58" spans="1:11" s="2" customFormat="1" ht="15.75">
      <c r="A58" s="196">
        <f t="shared" si="6"/>
        <v>53</v>
      </c>
      <c r="B58" s="84"/>
      <c r="C58" s="84"/>
      <c r="D58" s="84" t="str">
        <f t="shared" si="0"/>
        <v>Debe ingresar un Tipo de Concursante</v>
      </c>
      <c r="E58" s="41"/>
      <c r="F58" s="75" t="e">
        <f t="shared" si="1"/>
        <v>#N/A</v>
      </c>
      <c r="G58" s="75" t="e">
        <f t="shared" si="2"/>
        <v>#N/A</v>
      </c>
      <c r="H58" s="153" t="e">
        <f t="shared" si="3"/>
        <v>#N/A</v>
      </c>
      <c r="I58" s="41"/>
      <c r="J58" s="76" t="e">
        <f t="shared" si="4"/>
        <v>#N/A</v>
      </c>
      <c r="K58" s="61" t="e">
        <f t="shared" si="5"/>
        <v>#N/A</v>
      </c>
    </row>
    <row r="59" spans="1:11" s="2" customFormat="1" ht="15.75">
      <c r="A59" s="196">
        <f t="shared" si="6"/>
        <v>54</v>
      </c>
      <c r="B59" s="86"/>
      <c r="C59" s="84"/>
      <c r="D59" s="84" t="str">
        <f t="shared" si="0"/>
        <v>Debe ingresar un Tipo de Concursante</v>
      </c>
      <c r="E59" s="41"/>
      <c r="F59" s="75" t="e">
        <f t="shared" si="1"/>
        <v>#N/A</v>
      </c>
      <c r="G59" s="75" t="e">
        <f t="shared" si="2"/>
        <v>#N/A</v>
      </c>
      <c r="H59" s="153" t="e">
        <f t="shared" si="3"/>
        <v>#N/A</v>
      </c>
      <c r="I59" s="41"/>
      <c r="J59" s="76" t="e">
        <f t="shared" si="4"/>
        <v>#N/A</v>
      </c>
      <c r="K59" s="61" t="e">
        <f t="shared" si="5"/>
        <v>#N/A</v>
      </c>
    </row>
    <row r="60" spans="1:11" s="2" customFormat="1" ht="15.75">
      <c r="A60" s="196">
        <f t="shared" si="6"/>
        <v>55</v>
      </c>
      <c r="B60" s="86"/>
      <c r="C60" s="84"/>
      <c r="D60" s="84" t="str">
        <f t="shared" si="0"/>
        <v>Debe ingresar un Tipo de Concursante</v>
      </c>
      <c r="E60" s="41"/>
      <c r="F60" s="75" t="e">
        <f t="shared" si="1"/>
        <v>#N/A</v>
      </c>
      <c r="G60" s="75" t="e">
        <f t="shared" si="2"/>
        <v>#N/A</v>
      </c>
      <c r="H60" s="153" t="e">
        <f t="shared" si="3"/>
        <v>#N/A</v>
      </c>
      <c r="I60" s="41"/>
      <c r="J60" s="76" t="e">
        <f t="shared" si="4"/>
        <v>#N/A</v>
      </c>
      <c r="K60" s="61" t="e">
        <f t="shared" si="5"/>
        <v>#N/A</v>
      </c>
    </row>
    <row r="61" spans="1:11" s="2" customFormat="1" ht="15.75">
      <c r="A61" s="196">
        <f t="shared" si="6"/>
        <v>56</v>
      </c>
      <c r="B61" s="86"/>
      <c r="C61" s="84"/>
      <c r="D61" s="84" t="str">
        <f t="shared" si="0"/>
        <v>Debe ingresar un Tipo de Concursante</v>
      </c>
      <c r="E61" s="41"/>
      <c r="F61" s="75" t="e">
        <f t="shared" si="1"/>
        <v>#N/A</v>
      </c>
      <c r="G61" s="75" t="e">
        <f t="shared" si="2"/>
        <v>#N/A</v>
      </c>
      <c r="H61" s="153" t="e">
        <f t="shared" si="3"/>
        <v>#N/A</v>
      </c>
      <c r="I61" s="41"/>
      <c r="J61" s="76" t="e">
        <f t="shared" si="4"/>
        <v>#N/A</v>
      </c>
      <c r="K61" s="61" t="e">
        <f t="shared" si="5"/>
        <v>#N/A</v>
      </c>
    </row>
    <row r="62" spans="1:11" s="2" customFormat="1" ht="15.75">
      <c r="A62" s="196">
        <f t="shared" si="6"/>
        <v>57</v>
      </c>
      <c r="B62" s="86"/>
      <c r="C62" s="84"/>
      <c r="D62" s="84" t="str">
        <f t="shared" si="0"/>
        <v>Debe ingresar un Tipo de Concursante</v>
      </c>
      <c r="E62" s="41"/>
      <c r="F62" s="75" t="e">
        <f t="shared" si="1"/>
        <v>#N/A</v>
      </c>
      <c r="G62" s="75" t="e">
        <f t="shared" si="2"/>
        <v>#N/A</v>
      </c>
      <c r="H62" s="153" t="e">
        <f t="shared" si="3"/>
        <v>#N/A</v>
      </c>
      <c r="I62" s="41"/>
      <c r="J62" s="76" t="e">
        <f t="shared" si="4"/>
        <v>#N/A</v>
      </c>
      <c r="K62" s="61" t="e">
        <f t="shared" si="5"/>
        <v>#N/A</v>
      </c>
    </row>
    <row r="63" spans="1:11" s="2" customFormat="1" ht="15.75">
      <c r="A63" s="196">
        <f t="shared" si="6"/>
        <v>58</v>
      </c>
      <c r="B63" s="86"/>
      <c r="C63" s="84"/>
      <c r="D63" s="84" t="str">
        <f t="shared" si="0"/>
        <v>Debe ingresar un Tipo de Concursante</v>
      </c>
      <c r="E63" s="41"/>
      <c r="F63" s="75" t="e">
        <f t="shared" si="1"/>
        <v>#N/A</v>
      </c>
      <c r="G63" s="75" t="e">
        <f t="shared" si="2"/>
        <v>#N/A</v>
      </c>
      <c r="H63" s="153" t="e">
        <f t="shared" si="3"/>
        <v>#N/A</v>
      </c>
      <c r="I63" s="41"/>
      <c r="J63" s="76" t="e">
        <f t="shared" si="4"/>
        <v>#N/A</v>
      </c>
      <c r="K63" s="61" t="e">
        <f t="shared" si="5"/>
        <v>#N/A</v>
      </c>
    </row>
    <row r="64" spans="1:11" s="2" customFormat="1" ht="15.75">
      <c r="A64" s="196">
        <f t="shared" si="6"/>
        <v>59</v>
      </c>
      <c r="B64" s="86"/>
      <c r="C64" s="84"/>
      <c r="D64" s="84" t="str">
        <f t="shared" si="0"/>
        <v>Debe ingresar un Tipo de Concursante</v>
      </c>
      <c r="E64" s="41"/>
      <c r="F64" s="75" t="e">
        <f t="shared" si="1"/>
        <v>#N/A</v>
      </c>
      <c r="G64" s="75" t="e">
        <f t="shared" si="2"/>
        <v>#N/A</v>
      </c>
      <c r="H64" s="153" t="e">
        <f t="shared" si="3"/>
        <v>#N/A</v>
      </c>
      <c r="I64" s="41"/>
      <c r="J64" s="76" t="e">
        <f t="shared" si="4"/>
        <v>#N/A</v>
      </c>
      <c r="K64" s="61" t="e">
        <f t="shared" si="5"/>
        <v>#N/A</v>
      </c>
    </row>
    <row r="65" spans="1:11" s="2" customFormat="1" ht="15.75">
      <c r="A65" s="196">
        <f t="shared" si="6"/>
        <v>60</v>
      </c>
      <c r="B65" s="86"/>
      <c r="C65" s="84"/>
      <c r="D65" s="84" t="str">
        <f t="shared" si="0"/>
        <v>Debe ingresar un Tipo de Concursante</v>
      </c>
      <c r="E65" s="41"/>
      <c r="F65" s="75" t="e">
        <f t="shared" si="1"/>
        <v>#N/A</v>
      </c>
      <c r="G65" s="75" t="e">
        <f t="shared" si="2"/>
        <v>#N/A</v>
      </c>
      <c r="H65" s="153" t="e">
        <f t="shared" si="3"/>
        <v>#N/A</v>
      </c>
      <c r="I65" s="41"/>
      <c r="J65" s="76" t="e">
        <f t="shared" si="4"/>
        <v>#N/A</v>
      </c>
      <c r="K65" s="61" t="e">
        <f t="shared" si="5"/>
        <v>#N/A</v>
      </c>
    </row>
    <row r="66" spans="1:11" s="2" customFormat="1" ht="15.75">
      <c r="A66" s="196">
        <f t="shared" si="6"/>
        <v>61</v>
      </c>
      <c r="B66" s="86"/>
      <c r="C66" s="84"/>
      <c r="D66" s="84" t="str">
        <f t="shared" si="0"/>
        <v>Debe ingresar un Tipo de Concursante</v>
      </c>
      <c r="E66" s="41"/>
      <c r="F66" s="75" t="e">
        <f t="shared" si="1"/>
        <v>#N/A</v>
      </c>
      <c r="G66" s="75" t="e">
        <f t="shared" si="2"/>
        <v>#N/A</v>
      </c>
      <c r="H66" s="153" t="e">
        <f t="shared" si="3"/>
        <v>#N/A</v>
      </c>
      <c r="I66" s="41"/>
      <c r="J66" s="76" t="e">
        <f t="shared" si="4"/>
        <v>#N/A</v>
      </c>
      <c r="K66" s="61" t="e">
        <f t="shared" si="5"/>
        <v>#N/A</v>
      </c>
    </row>
    <row r="67" spans="1:11" s="2" customFormat="1" ht="15.75">
      <c r="A67" s="196">
        <f t="shared" si="6"/>
        <v>62</v>
      </c>
      <c r="B67" s="86"/>
      <c r="C67" s="84"/>
      <c r="D67" s="84" t="str">
        <f t="shared" si="0"/>
        <v>Debe ingresar un Tipo de Concursante</v>
      </c>
      <c r="E67" s="41"/>
      <c r="F67" s="75" t="e">
        <f t="shared" si="1"/>
        <v>#N/A</v>
      </c>
      <c r="G67" s="75" t="e">
        <f t="shared" si="2"/>
        <v>#N/A</v>
      </c>
      <c r="H67" s="153" t="e">
        <f t="shared" si="3"/>
        <v>#N/A</v>
      </c>
      <c r="I67" s="41"/>
      <c r="J67" s="76" t="e">
        <f t="shared" si="4"/>
        <v>#N/A</v>
      </c>
      <c r="K67" s="61" t="e">
        <f t="shared" si="5"/>
        <v>#N/A</v>
      </c>
    </row>
    <row r="68" spans="1:11" s="2" customFormat="1" ht="15.75">
      <c r="A68" s="196">
        <f t="shared" si="6"/>
        <v>63</v>
      </c>
      <c r="B68" s="86"/>
      <c r="C68" s="84"/>
      <c r="D68" s="84" t="str">
        <f t="shared" si="0"/>
        <v>Debe ingresar un Tipo de Concursante</v>
      </c>
      <c r="E68" s="41"/>
      <c r="F68" s="75" t="e">
        <f t="shared" si="1"/>
        <v>#N/A</v>
      </c>
      <c r="G68" s="75" t="e">
        <f t="shared" si="2"/>
        <v>#N/A</v>
      </c>
      <c r="H68" s="153" t="e">
        <f t="shared" si="3"/>
        <v>#N/A</v>
      </c>
      <c r="I68" s="41"/>
      <c r="J68" s="76" t="e">
        <f t="shared" si="4"/>
        <v>#N/A</v>
      </c>
      <c r="K68" s="61" t="e">
        <f t="shared" si="5"/>
        <v>#N/A</v>
      </c>
    </row>
    <row r="69" spans="1:11" s="2" customFormat="1" ht="15.75">
      <c r="A69" s="196">
        <f t="shared" si="6"/>
        <v>64</v>
      </c>
      <c r="B69" s="86"/>
      <c r="C69" s="84"/>
      <c r="D69" s="84" t="str">
        <f t="shared" si="0"/>
        <v>Debe ingresar un Tipo de Concursante</v>
      </c>
      <c r="E69" s="41"/>
      <c r="F69" s="75" t="e">
        <f t="shared" si="1"/>
        <v>#N/A</v>
      </c>
      <c r="G69" s="75" t="e">
        <f t="shared" si="2"/>
        <v>#N/A</v>
      </c>
      <c r="H69" s="153" t="e">
        <f t="shared" si="3"/>
        <v>#N/A</v>
      </c>
      <c r="I69" s="41"/>
      <c r="J69" s="76" t="e">
        <f t="shared" si="4"/>
        <v>#N/A</v>
      </c>
      <c r="K69" s="61" t="e">
        <f t="shared" si="5"/>
        <v>#N/A</v>
      </c>
    </row>
    <row r="70" spans="1:11" s="2" customFormat="1" ht="15.75">
      <c r="A70" s="196">
        <f t="shared" si="6"/>
        <v>65</v>
      </c>
      <c r="B70" s="86"/>
      <c r="C70" s="84"/>
      <c r="D70" s="84" t="str">
        <f t="shared" si="0"/>
        <v>Debe ingresar un Tipo de Concursante</v>
      </c>
      <c r="E70" s="41"/>
      <c r="F70" s="75" t="e">
        <f t="shared" si="1"/>
        <v>#N/A</v>
      </c>
      <c r="G70" s="75" t="e">
        <f t="shared" si="2"/>
        <v>#N/A</v>
      </c>
      <c r="H70" s="153" t="e">
        <f t="shared" si="3"/>
        <v>#N/A</v>
      </c>
      <c r="I70" s="41"/>
      <c r="J70" s="76" t="e">
        <f t="shared" si="4"/>
        <v>#N/A</v>
      </c>
      <c r="K70" s="61" t="e">
        <f t="shared" si="5"/>
        <v>#N/A</v>
      </c>
    </row>
    <row r="71" spans="1:11" s="2" customFormat="1" ht="15.75">
      <c r="A71" s="196">
        <f t="shared" si="6"/>
        <v>66</v>
      </c>
      <c r="B71" s="86"/>
      <c r="C71" s="84"/>
      <c r="D71" s="84" t="str">
        <f t="shared" ref="D71:D100" si="7">IF(C71="Instituciones Generadoras", "Categoria 3", IF(C71= "SubRedes", "Categoria 4", "Debe ingresar un Tipo de Concursante"))</f>
        <v>Debe ingresar un Tipo de Concursante</v>
      </c>
      <c r="E71" s="41"/>
      <c r="F71" s="75" t="e">
        <f t="shared" ref="F71:F100" si="8">VLOOKUP(E71,$C$330:$D$350,2)</f>
        <v>#N/A</v>
      </c>
      <c r="G71" s="75" t="e">
        <f t="shared" ref="G71:G100" si="9">VLOOKUP(E71,$F$330:$G$335,2)</f>
        <v>#N/A</v>
      </c>
      <c r="H71" s="153" t="e">
        <f t="shared" ref="H71:H100" si="10">F71+G71</f>
        <v>#N/A</v>
      </c>
      <c r="I71" s="41"/>
      <c r="J71" s="76" t="e">
        <f t="shared" ref="J71:J100" si="11">VLOOKUP(I71,$I$330:$J$350,2)</f>
        <v>#N/A</v>
      </c>
      <c r="K71" s="61" t="e">
        <f t="shared" ref="K71:K100" si="12">H71+J71</f>
        <v>#N/A</v>
      </c>
    </row>
    <row r="72" spans="1:11" s="2" customFormat="1" ht="15.75">
      <c r="A72" s="196">
        <f t="shared" ref="A72:A100" si="13">A71+1</f>
        <v>67</v>
      </c>
      <c r="B72" s="86"/>
      <c r="C72" s="84"/>
      <c r="D72" s="84" t="str">
        <f t="shared" si="7"/>
        <v>Debe ingresar un Tipo de Concursante</v>
      </c>
      <c r="E72" s="41"/>
      <c r="F72" s="75" t="e">
        <f t="shared" si="8"/>
        <v>#N/A</v>
      </c>
      <c r="G72" s="75" t="e">
        <f t="shared" si="9"/>
        <v>#N/A</v>
      </c>
      <c r="H72" s="153" t="e">
        <f t="shared" si="10"/>
        <v>#N/A</v>
      </c>
      <c r="I72" s="41"/>
      <c r="J72" s="76" t="e">
        <f t="shared" si="11"/>
        <v>#N/A</v>
      </c>
      <c r="K72" s="61" t="e">
        <f t="shared" si="12"/>
        <v>#N/A</v>
      </c>
    </row>
    <row r="73" spans="1:11" s="2" customFormat="1" ht="15.75">
      <c r="A73" s="196">
        <f t="shared" si="13"/>
        <v>68</v>
      </c>
      <c r="B73" s="86"/>
      <c r="C73" s="84"/>
      <c r="D73" s="84" t="str">
        <f t="shared" si="7"/>
        <v>Debe ingresar un Tipo de Concursante</v>
      </c>
      <c r="E73" s="41"/>
      <c r="F73" s="75" t="e">
        <f t="shared" si="8"/>
        <v>#N/A</v>
      </c>
      <c r="G73" s="75" t="e">
        <f t="shared" si="9"/>
        <v>#N/A</v>
      </c>
      <c r="H73" s="153" t="e">
        <f t="shared" si="10"/>
        <v>#N/A</v>
      </c>
      <c r="I73" s="41"/>
      <c r="J73" s="76" t="e">
        <f t="shared" si="11"/>
        <v>#N/A</v>
      </c>
      <c r="K73" s="61" t="e">
        <f t="shared" si="12"/>
        <v>#N/A</v>
      </c>
    </row>
    <row r="74" spans="1:11" s="2" customFormat="1" ht="15.75">
      <c r="A74" s="196">
        <f t="shared" si="13"/>
        <v>69</v>
      </c>
      <c r="B74" s="86"/>
      <c r="C74" s="84"/>
      <c r="D74" s="84" t="str">
        <f t="shared" si="7"/>
        <v>Debe ingresar un Tipo de Concursante</v>
      </c>
      <c r="E74" s="41"/>
      <c r="F74" s="75" t="e">
        <f t="shared" si="8"/>
        <v>#N/A</v>
      </c>
      <c r="G74" s="75" t="e">
        <f t="shared" si="9"/>
        <v>#N/A</v>
      </c>
      <c r="H74" s="153" t="e">
        <f t="shared" si="10"/>
        <v>#N/A</v>
      </c>
      <c r="I74" s="41"/>
      <c r="J74" s="76" t="e">
        <f t="shared" si="11"/>
        <v>#N/A</v>
      </c>
      <c r="K74" s="61" t="e">
        <f t="shared" si="12"/>
        <v>#N/A</v>
      </c>
    </row>
    <row r="75" spans="1:11" s="2" customFormat="1" ht="15.75">
      <c r="A75" s="196">
        <f t="shared" si="13"/>
        <v>70</v>
      </c>
      <c r="B75" s="86"/>
      <c r="C75" s="84"/>
      <c r="D75" s="84" t="str">
        <f t="shared" si="7"/>
        <v>Debe ingresar un Tipo de Concursante</v>
      </c>
      <c r="E75" s="41"/>
      <c r="F75" s="75" t="e">
        <f t="shared" si="8"/>
        <v>#N/A</v>
      </c>
      <c r="G75" s="75" t="e">
        <f t="shared" si="9"/>
        <v>#N/A</v>
      </c>
      <c r="H75" s="153" t="e">
        <f t="shared" si="10"/>
        <v>#N/A</v>
      </c>
      <c r="I75" s="41"/>
      <c r="J75" s="76" t="e">
        <f t="shared" si="11"/>
        <v>#N/A</v>
      </c>
      <c r="K75" s="61" t="e">
        <f t="shared" si="12"/>
        <v>#N/A</v>
      </c>
    </row>
    <row r="76" spans="1:11" s="2" customFormat="1" ht="15.75">
      <c r="A76" s="196">
        <f t="shared" si="13"/>
        <v>71</v>
      </c>
      <c r="B76" s="86"/>
      <c r="C76" s="84"/>
      <c r="D76" s="84" t="str">
        <f t="shared" si="7"/>
        <v>Debe ingresar un Tipo de Concursante</v>
      </c>
      <c r="E76" s="41"/>
      <c r="F76" s="75" t="e">
        <f t="shared" si="8"/>
        <v>#N/A</v>
      </c>
      <c r="G76" s="75" t="e">
        <f t="shared" si="9"/>
        <v>#N/A</v>
      </c>
      <c r="H76" s="153" t="e">
        <f t="shared" si="10"/>
        <v>#N/A</v>
      </c>
      <c r="I76" s="45"/>
      <c r="J76" s="76" t="e">
        <f t="shared" si="11"/>
        <v>#N/A</v>
      </c>
      <c r="K76" s="61" t="e">
        <f t="shared" si="12"/>
        <v>#N/A</v>
      </c>
    </row>
    <row r="77" spans="1:11" s="2" customFormat="1" ht="15.75">
      <c r="A77" s="196">
        <f t="shared" si="13"/>
        <v>72</v>
      </c>
      <c r="B77" s="86"/>
      <c r="C77" s="84"/>
      <c r="D77" s="84" t="str">
        <f t="shared" si="7"/>
        <v>Debe ingresar un Tipo de Concursante</v>
      </c>
      <c r="E77" s="41"/>
      <c r="F77" s="75" t="e">
        <f t="shared" si="8"/>
        <v>#N/A</v>
      </c>
      <c r="G77" s="75" t="e">
        <f t="shared" si="9"/>
        <v>#N/A</v>
      </c>
      <c r="H77" s="153" t="e">
        <f t="shared" si="10"/>
        <v>#N/A</v>
      </c>
      <c r="I77" s="45"/>
      <c r="J77" s="76" t="e">
        <f t="shared" si="11"/>
        <v>#N/A</v>
      </c>
      <c r="K77" s="61" t="e">
        <f t="shared" si="12"/>
        <v>#N/A</v>
      </c>
    </row>
    <row r="78" spans="1:11" s="2" customFormat="1" ht="15.75">
      <c r="A78" s="196">
        <f t="shared" si="13"/>
        <v>73</v>
      </c>
      <c r="B78" s="86"/>
      <c r="C78" s="84"/>
      <c r="D78" s="84" t="str">
        <f t="shared" si="7"/>
        <v>Debe ingresar un Tipo de Concursante</v>
      </c>
      <c r="E78" s="41"/>
      <c r="F78" s="75" t="e">
        <f t="shared" si="8"/>
        <v>#N/A</v>
      </c>
      <c r="G78" s="75" t="e">
        <f t="shared" si="9"/>
        <v>#N/A</v>
      </c>
      <c r="H78" s="153" t="e">
        <f t="shared" si="10"/>
        <v>#N/A</v>
      </c>
      <c r="I78" s="45"/>
      <c r="J78" s="76" t="e">
        <f t="shared" si="11"/>
        <v>#N/A</v>
      </c>
      <c r="K78" s="61" t="e">
        <f t="shared" si="12"/>
        <v>#N/A</v>
      </c>
    </row>
    <row r="79" spans="1:11" s="2" customFormat="1" ht="15.75">
      <c r="A79" s="196">
        <f t="shared" si="13"/>
        <v>74</v>
      </c>
      <c r="B79" s="86"/>
      <c r="C79" s="84"/>
      <c r="D79" s="84" t="str">
        <f t="shared" si="7"/>
        <v>Debe ingresar un Tipo de Concursante</v>
      </c>
      <c r="E79" s="41"/>
      <c r="F79" s="75" t="e">
        <f t="shared" si="8"/>
        <v>#N/A</v>
      </c>
      <c r="G79" s="75" t="e">
        <f t="shared" si="9"/>
        <v>#N/A</v>
      </c>
      <c r="H79" s="153" t="e">
        <f t="shared" si="10"/>
        <v>#N/A</v>
      </c>
      <c r="I79" s="45"/>
      <c r="J79" s="76" t="e">
        <f t="shared" si="11"/>
        <v>#N/A</v>
      </c>
      <c r="K79" s="61" t="e">
        <f t="shared" si="12"/>
        <v>#N/A</v>
      </c>
    </row>
    <row r="80" spans="1:11" s="2" customFormat="1" ht="15.75">
      <c r="A80" s="196">
        <f t="shared" si="13"/>
        <v>75</v>
      </c>
      <c r="B80" s="86"/>
      <c r="C80" s="84"/>
      <c r="D80" s="84" t="str">
        <f t="shared" si="7"/>
        <v>Debe ingresar un Tipo de Concursante</v>
      </c>
      <c r="E80" s="41"/>
      <c r="F80" s="75" t="e">
        <f t="shared" si="8"/>
        <v>#N/A</v>
      </c>
      <c r="G80" s="75" t="e">
        <f t="shared" si="9"/>
        <v>#N/A</v>
      </c>
      <c r="H80" s="153" t="e">
        <f t="shared" si="10"/>
        <v>#N/A</v>
      </c>
      <c r="I80" s="45"/>
      <c r="J80" s="76" t="e">
        <f t="shared" si="11"/>
        <v>#N/A</v>
      </c>
      <c r="K80" s="61" t="e">
        <f t="shared" si="12"/>
        <v>#N/A</v>
      </c>
    </row>
    <row r="81" spans="1:11" s="2" customFormat="1" ht="15.75">
      <c r="A81" s="196">
        <f t="shared" si="13"/>
        <v>76</v>
      </c>
      <c r="B81" s="86"/>
      <c r="C81" s="84"/>
      <c r="D81" s="84" t="str">
        <f t="shared" si="7"/>
        <v>Debe ingresar un Tipo de Concursante</v>
      </c>
      <c r="E81" s="41"/>
      <c r="F81" s="75" t="e">
        <f t="shared" si="8"/>
        <v>#N/A</v>
      </c>
      <c r="G81" s="75" t="e">
        <f t="shared" si="9"/>
        <v>#N/A</v>
      </c>
      <c r="H81" s="153" t="e">
        <f t="shared" si="10"/>
        <v>#N/A</v>
      </c>
      <c r="I81" s="45"/>
      <c r="J81" s="76" t="e">
        <f t="shared" si="11"/>
        <v>#N/A</v>
      </c>
      <c r="K81" s="61" t="e">
        <f t="shared" si="12"/>
        <v>#N/A</v>
      </c>
    </row>
    <row r="82" spans="1:11" s="2" customFormat="1" ht="15.75">
      <c r="A82" s="196">
        <f t="shared" si="13"/>
        <v>77</v>
      </c>
      <c r="B82" s="86"/>
      <c r="C82" s="84"/>
      <c r="D82" s="84" t="str">
        <f t="shared" si="7"/>
        <v>Debe ingresar un Tipo de Concursante</v>
      </c>
      <c r="E82" s="41"/>
      <c r="F82" s="75" t="e">
        <f t="shared" si="8"/>
        <v>#N/A</v>
      </c>
      <c r="G82" s="75" t="e">
        <f t="shared" si="9"/>
        <v>#N/A</v>
      </c>
      <c r="H82" s="153" t="e">
        <f t="shared" si="10"/>
        <v>#N/A</v>
      </c>
      <c r="I82" s="45"/>
      <c r="J82" s="76" t="e">
        <f t="shared" si="11"/>
        <v>#N/A</v>
      </c>
      <c r="K82" s="61" t="e">
        <f t="shared" si="12"/>
        <v>#N/A</v>
      </c>
    </row>
    <row r="83" spans="1:11" s="2" customFormat="1" ht="15.75">
      <c r="A83" s="196">
        <f t="shared" si="13"/>
        <v>78</v>
      </c>
      <c r="B83" s="86"/>
      <c r="C83" s="84"/>
      <c r="D83" s="84" t="str">
        <f t="shared" si="7"/>
        <v>Debe ingresar un Tipo de Concursante</v>
      </c>
      <c r="E83" s="41"/>
      <c r="F83" s="75" t="e">
        <f t="shared" si="8"/>
        <v>#N/A</v>
      </c>
      <c r="G83" s="75" t="e">
        <f t="shared" si="9"/>
        <v>#N/A</v>
      </c>
      <c r="H83" s="153" t="e">
        <f t="shared" si="10"/>
        <v>#N/A</v>
      </c>
      <c r="I83" s="45"/>
      <c r="J83" s="76" t="e">
        <f t="shared" si="11"/>
        <v>#N/A</v>
      </c>
      <c r="K83" s="61" t="e">
        <f t="shared" si="12"/>
        <v>#N/A</v>
      </c>
    </row>
    <row r="84" spans="1:11" s="2" customFormat="1" ht="15.75">
      <c r="A84" s="196">
        <f t="shared" si="13"/>
        <v>79</v>
      </c>
      <c r="B84" s="86"/>
      <c r="C84" s="84"/>
      <c r="D84" s="84" t="str">
        <f t="shared" si="7"/>
        <v>Debe ingresar un Tipo de Concursante</v>
      </c>
      <c r="E84" s="41"/>
      <c r="F84" s="75" t="e">
        <f t="shared" si="8"/>
        <v>#N/A</v>
      </c>
      <c r="G84" s="75" t="e">
        <f t="shared" si="9"/>
        <v>#N/A</v>
      </c>
      <c r="H84" s="153" t="e">
        <f t="shared" si="10"/>
        <v>#N/A</v>
      </c>
      <c r="I84" s="45"/>
      <c r="J84" s="76" t="e">
        <f t="shared" si="11"/>
        <v>#N/A</v>
      </c>
      <c r="K84" s="61" t="e">
        <f t="shared" si="12"/>
        <v>#N/A</v>
      </c>
    </row>
    <row r="85" spans="1:11" s="2" customFormat="1" ht="15.75">
      <c r="A85" s="196">
        <f t="shared" si="13"/>
        <v>80</v>
      </c>
      <c r="B85" s="86"/>
      <c r="C85" s="84"/>
      <c r="D85" s="84" t="str">
        <f t="shared" si="7"/>
        <v>Debe ingresar un Tipo de Concursante</v>
      </c>
      <c r="E85" s="41"/>
      <c r="F85" s="75" t="e">
        <f t="shared" si="8"/>
        <v>#N/A</v>
      </c>
      <c r="G85" s="75" t="e">
        <f t="shared" si="9"/>
        <v>#N/A</v>
      </c>
      <c r="H85" s="153" t="e">
        <f t="shared" si="10"/>
        <v>#N/A</v>
      </c>
      <c r="I85" s="45"/>
      <c r="J85" s="76" t="e">
        <f t="shared" si="11"/>
        <v>#N/A</v>
      </c>
      <c r="K85" s="61" t="e">
        <f t="shared" si="12"/>
        <v>#N/A</v>
      </c>
    </row>
    <row r="86" spans="1:11" s="2" customFormat="1" ht="15.75">
      <c r="A86" s="196">
        <f t="shared" si="13"/>
        <v>81</v>
      </c>
      <c r="B86" s="86"/>
      <c r="C86" s="84"/>
      <c r="D86" s="84" t="str">
        <f t="shared" si="7"/>
        <v>Debe ingresar un Tipo de Concursante</v>
      </c>
      <c r="E86" s="41"/>
      <c r="F86" s="75" t="e">
        <f t="shared" si="8"/>
        <v>#N/A</v>
      </c>
      <c r="G86" s="75" t="e">
        <f t="shared" si="9"/>
        <v>#N/A</v>
      </c>
      <c r="H86" s="153" t="e">
        <f t="shared" si="10"/>
        <v>#N/A</v>
      </c>
      <c r="I86" s="45"/>
      <c r="J86" s="76" t="e">
        <f t="shared" si="11"/>
        <v>#N/A</v>
      </c>
      <c r="K86" s="61" t="e">
        <f t="shared" si="12"/>
        <v>#N/A</v>
      </c>
    </row>
    <row r="87" spans="1:11" s="2" customFormat="1" ht="15.75">
      <c r="A87" s="196">
        <f t="shared" si="13"/>
        <v>82</v>
      </c>
      <c r="B87" s="86"/>
      <c r="C87" s="84"/>
      <c r="D87" s="84" t="str">
        <f t="shared" si="7"/>
        <v>Debe ingresar un Tipo de Concursante</v>
      </c>
      <c r="E87" s="41"/>
      <c r="F87" s="75" t="e">
        <f t="shared" si="8"/>
        <v>#N/A</v>
      </c>
      <c r="G87" s="75" t="e">
        <f t="shared" si="9"/>
        <v>#N/A</v>
      </c>
      <c r="H87" s="153" t="e">
        <f t="shared" si="10"/>
        <v>#N/A</v>
      </c>
      <c r="I87" s="45"/>
      <c r="J87" s="76" t="e">
        <f t="shared" si="11"/>
        <v>#N/A</v>
      </c>
      <c r="K87" s="61" t="e">
        <f t="shared" si="12"/>
        <v>#N/A</v>
      </c>
    </row>
    <row r="88" spans="1:11" s="2" customFormat="1" ht="15.75">
      <c r="A88" s="196">
        <f t="shared" si="13"/>
        <v>83</v>
      </c>
      <c r="B88" s="86"/>
      <c r="C88" s="84"/>
      <c r="D88" s="84" t="str">
        <f t="shared" si="7"/>
        <v>Debe ingresar un Tipo de Concursante</v>
      </c>
      <c r="E88" s="41"/>
      <c r="F88" s="75" t="e">
        <f t="shared" si="8"/>
        <v>#N/A</v>
      </c>
      <c r="G88" s="75" t="e">
        <f t="shared" si="9"/>
        <v>#N/A</v>
      </c>
      <c r="H88" s="153" t="e">
        <f t="shared" si="10"/>
        <v>#N/A</v>
      </c>
      <c r="I88" s="45"/>
      <c r="J88" s="76" t="e">
        <f t="shared" si="11"/>
        <v>#N/A</v>
      </c>
      <c r="K88" s="61" t="e">
        <f t="shared" si="12"/>
        <v>#N/A</v>
      </c>
    </row>
    <row r="89" spans="1:11" s="2" customFormat="1" ht="15.75">
      <c r="A89" s="196">
        <f t="shared" si="13"/>
        <v>84</v>
      </c>
      <c r="B89" s="86"/>
      <c r="C89" s="84"/>
      <c r="D89" s="84" t="str">
        <f t="shared" si="7"/>
        <v>Debe ingresar un Tipo de Concursante</v>
      </c>
      <c r="E89" s="41"/>
      <c r="F89" s="75" t="e">
        <f t="shared" si="8"/>
        <v>#N/A</v>
      </c>
      <c r="G89" s="75" t="e">
        <f t="shared" si="9"/>
        <v>#N/A</v>
      </c>
      <c r="H89" s="153" t="e">
        <f t="shared" si="10"/>
        <v>#N/A</v>
      </c>
      <c r="I89" s="45"/>
      <c r="J89" s="76" t="e">
        <f t="shared" si="11"/>
        <v>#N/A</v>
      </c>
      <c r="K89" s="61" t="e">
        <f t="shared" si="12"/>
        <v>#N/A</v>
      </c>
    </row>
    <row r="90" spans="1:11" s="2" customFormat="1" ht="15.75">
      <c r="A90" s="196">
        <f t="shared" si="13"/>
        <v>85</v>
      </c>
      <c r="B90" s="86"/>
      <c r="C90" s="84"/>
      <c r="D90" s="84" t="str">
        <f t="shared" si="7"/>
        <v>Debe ingresar un Tipo de Concursante</v>
      </c>
      <c r="E90" s="41"/>
      <c r="F90" s="75" t="e">
        <f t="shared" si="8"/>
        <v>#N/A</v>
      </c>
      <c r="G90" s="75" t="e">
        <f t="shared" si="9"/>
        <v>#N/A</v>
      </c>
      <c r="H90" s="153" t="e">
        <f t="shared" si="10"/>
        <v>#N/A</v>
      </c>
      <c r="I90" s="45"/>
      <c r="J90" s="76" t="e">
        <f t="shared" si="11"/>
        <v>#N/A</v>
      </c>
      <c r="K90" s="61" t="e">
        <f t="shared" si="12"/>
        <v>#N/A</v>
      </c>
    </row>
    <row r="91" spans="1:11" s="2" customFormat="1" ht="15.75">
      <c r="A91" s="196">
        <f t="shared" si="13"/>
        <v>86</v>
      </c>
      <c r="B91" s="86"/>
      <c r="C91" s="84"/>
      <c r="D91" s="84" t="str">
        <f t="shared" si="7"/>
        <v>Debe ingresar un Tipo de Concursante</v>
      </c>
      <c r="E91" s="41"/>
      <c r="F91" s="75" t="e">
        <f t="shared" si="8"/>
        <v>#N/A</v>
      </c>
      <c r="G91" s="75" t="e">
        <f t="shared" si="9"/>
        <v>#N/A</v>
      </c>
      <c r="H91" s="153" t="e">
        <f t="shared" si="10"/>
        <v>#N/A</v>
      </c>
      <c r="I91" s="45"/>
      <c r="J91" s="76" t="e">
        <f t="shared" si="11"/>
        <v>#N/A</v>
      </c>
      <c r="K91" s="61" t="e">
        <f t="shared" si="12"/>
        <v>#N/A</v>
      </c>
    </row>
    <row r="92" spans="1:11" s="2" customFormat="1" ht="15.75">
      <c r="A92" s="196">
        <f t="shared" si="13"/>
        <v>87</v>
      </c>
      <c r="B92" s="86"/>
      <c r="C92" s="84"/>
      <c r="D92" s="84" t="str">
        <f t="shared" si="7"/>
        <v>Debe ingresar un Tipo de Concursante</v>
      </c>
      <c r="E92" s="41"/>
      <c r="F92" s="75" t="e">
        <f t="shared" si="8"/>
        <v>#N/A</v>
      </c>
      <c r="G92" s="75" t="e">
        <f t="shared" si="9"/>
        <v>#N/A</v>
      </c>
      <c r="H92" s="153" t="e">
        <f t="shared" si="10"/>
        <v>#N/A</v>
      </c>
      <c r="I92" s="45"/>
      <c r="J92" s="76" t="e">
        <f t="shared" si="11"/>
        <v>#N/A</v>
      </c>
      <c r="K92" s="61" t="e">
        <f t="shared" si="12"/>
        <v>#N/A</v>
      </c>
    </row>
    <row r="93" spans="1:11" s="2" customFormat="1" ht="15.75">
      <c r="A93" s="196">
        <f t="shared" si="13"/>
        <v>88</v>
      </c>
      <c r="B93" s="86"/>
      <c r="C93" s="84"/>
      <c r="D93" s="84" t="str">
        <f t="shared" si="7"/>
        <v>Debe ingresar un Tipo de Concursante</v>
      </c>
      <c r="E93" s="41"/>
      <c r="F93" s="75" t="e">
        <f t="shared" si="8"/>
        <v>#N/A</v>
      </c>
      <c r="G93" s="75" t="e">
        <f t="shared" si="9"/>
        <v>#N/A</v>
      </c>
      <c r="H93" s="153" t="e">
        <f t="shared" si="10"/>
        <v>#N/A</v>
      </c>
      <c r="I93" s="45"/>
      <c r="J93" s="76" t="e">
        <f t="shared" si="11"/>
        <v>#N/A</v>
      </c>
      <c r="K93" s="61" t="e">
        <f t="shared" si="12"/>
        <v>#N/A</v>
      </c>
    </row>
    <row r="94" spans="1:11" s="2" customFormat="1" ht="15.75">
      <c r="A94" s="196">
        <f t="shared" si="13"/>
        <v>89</v>
      </c>
      <c r="B94" s="86"/>
      <c r="C94" s="84"/>
      <c r="D94" s="84" t="str">
        <f t="shared" si="7"/>
        <v>Debe ingresar un Tipo de Concursante</v>
      </c>
      <c r="E94" s="41"/>
      <c r="F94" s="75" t="e">
        <f t="shared" si="8"/>
        <v>#N/A</v>
      </c>
      <c r="G94" s="75" t="e">
        <f t="shared" si="9"/>
        <v>#N/A</v>
      </c>
      <c r="H94" s="153" t="e">
        <f t="shared" si="10"/>
        <v>#N/A</v>
      </c>
      <c r="I94" s="45"/>
      <c r="J94" s="76" t="e">
        <f t="shared" si="11"/>
        <v>#N/A</v>
      </c>
      <c r="K94" s="61" t="e">
        <f t="shared" si="12"/>
        <v>#N/A</v>
      </c>
    </row>
    <row r="95" spans="1:11" s="2" customFormat="1" ht="15.75">
      <c r="A95" s="196">
        <f t="shared" si="13"/>
        <v>90</v>
      </c>
      <c r="B95" s="86"/>
      <c r="C95" s="84"/>
      <c r="D95" s="84" t="str">
        <f t="shared" si="7"/>
        <v>Debe ingresar un Tipo de Concursante</v>
      </c>
      <c r="E95" s="41"/>
      <c r="F95" s="75" t="e">
        <f t="shared" si="8"/>
        <v>#N/A</v>
      </c>
      <c r="G95" s="75" t="e">
        <f t="shared" si="9"/>
        <v>#N/A</v>
      </c>
      <c r="H95" s="153" t="e">
        <f t="shared" si="10"/>
        <v>#N/A</v>
      </c>
      <c r="I95" s="45"/>
      <c r="J95" s="76" t="e">
        <f t="shared" si="11"/>
        <v>#N/A</v>
      </c>
      <c r="K95" s="61" t="e">
        <f t="shared" si="12"/>
        <v>#N/A</v>
      </c>
    </row>
    <row r="96" spans="1:11" s="2" customFormat="1" ht="15.75">
      <c r="A96" s="196">
        <f t="shared" si="13"/>
        <v>91</v>
      </c>
      <c r="B96" s="86"/>
      <c r="C96" s="84"/>
      <c r="D96" s="84" t="str">
        <f t="shared" si="7"/>
        <v>Debe ingresar un Tipo de Concursante</v>
      </c>
      <c r="E96" s="41"/>
      <c r="F96" s="75" t="e">
        <f t="shared" si="8"/>
        <v>#N/A</v>
      </c>
      <c r="G96" s="75" t="e">
        <f t="shared" si="9"/>
        <v>#N/A</v>
      </c>
      <c r="H96" s="153" t="e">
        <f t="shared" si="10"/>
        <v>#N/A</v>
      </c>
      <c r="I96" s="45"/>
      <c r="J96" s="76" t="e">
        <f t="shared" si="11"/>
        <v>#N/A</v>
      </c>
      <c r="K96" s="61" t="e">
        <f t="shared" si="12"/>
        <v>#N/A</v>
      </c>
    </row>
    <row r="97" spans="1:11" s="2" customFormat="1" ht="15.75">
      <c r="A97" s="196">
        <f t="shared" si="13"/>
        <v>92</v>
      </c>
      <c r="B97" s="86"/>
      <c r="C97" s="84"/>
      <c r="D97" s="84" t="str">
        <f t="shared" si="7"/>
        <v>Debe ingresar un Tipo de Concursante</v>
      </c>
      <c r="E97" s="41"/>
      <c r="F97" s="75" t="e">
        <f t="shared" si="8"/>
        <v>#N/A</v>
      </c>
      <c r="G97" s="75" t="e">
        <f t="shared" si="9"/>
        <v>#N/A</v>
      </c>
      <c r="H97" s="153" t="e">
        <f t="shared" si="10"/>
        <v>#N/A</v>
      </c>
      <c r="I97" s="45"/>
      <c r="J97" s="76" t="e">
        <f t="shared" si="11"/>
        <v>#N/A</v>
      </c>
      <c r="K97" s="61" t="e">
        <f t="shared" si="12"/>
        <v>#N/A</v>
      </c>
    </row>
    <row r="98" spans="1:11" s="2" customFormat="1" ht="15.75">
      <c r="A98" s="196">
        <f t="shared" si="13"/>
        <v>93</v>
      </c>
      <c r="B98" s="86"/>
      <c r="C98" s="84"/>
      <c r="D98" s="84" t="str">
        <f t="shared" si="7"/>
        <v>Debe ingresar un Tipo de Concursante</v>
      </c>
      <c r="E98" s="41"/>
      <c r="F98" s="75" t="e">
        <f t="shared" si="8"/>
        <v>#N/A</v>
      </c>
      <c r="G98" s="75" t="e">
        <f t="shared" si="9"/>
        <v>#N/A</v>
      </c>
      <c r="H98" s="153" t="e">
        <f t="shared" si="10"/>
        <v>#N/A</v>
      </c>
      <c r="I98" s="45"/>
      <c r="J98" s="76" t="e">
        <f t="shared" si="11"/>
        <v>#N/A</v>
      </c>
      <c r="K98" s="61" t="e">
        <f t="shared" si="12"/>
        <v>#N/A</v>
      </c>
    </row>
    <row r="99" spans="1:11" s="2" customFormat="1" ht="15.75">
      <c r="A99" s="196">
        <f t="shared" si="13"/>
        <v>94</v>
      </c>
      <c r="B99" s="86"/>
      <c r="C99" s="84"/>
      <c r="D99" s="84" t="str">
        <f t="shared" si="7"/>
        <v>Debe ingresar un Tipo de Concursante</v>
      </c>
      <c r="E99" s="41"/>
      <c r="F99" s="75" t="e">
        <f t="shared" si="8"/>
        <v>#N/A</v>
      </c>
      <c r="G99" s="75" t="e">
        <f t="shared" si="9"/>
        <v>#N/A</v>
      </c>
      <c r="H99" s="153" t="e">
        <f t="shared" si="10"/>
        <v>#N/A</v>
      </c>
      <c r="I99" s="45"/>
      <c r="J99" s="76" t="e">
        <f t="shared" si="11"/>
        <v>#N/A</v>
      </c>
      <c r="K99" s="61" t="e">
        <f t="shared" si="12"/>
        <v>#N/A</v>
      </c>
    </row>
    <row r="100" spans="1:11" s="2" customFormat="1" ht="16.5" thickBot="1">
      <c r="A100" s="196">
        <f t="shared" si="13"/>
        <v>95</v>
      </c>
      <c r="B100" s="87"/>
      <c r="C100" s="87"/>
      <c r="D100" s="87" t="str">
        <f t="shared" si="7"/>
        <v>Debe ingresar un Tipo de Concursante</v>
      </c>
      <c r="E100" s="41"/>
      <c r="F100" s="75" t="e">
        <f t="shared" si="8"/>
        <v>#N/A</v>
      </c>
      <c r="G100" s="75" t="e">
        <f t="shared" si="9"/>
        <v>#N/A</v>
      </c>
      <c r="H100" s="153" t="e">
        <f t="shared" si="10"/>
        <v>#N/A</v>
      </c>
      <c r="I100" s="45"/>
      <c r="J100" s="76" t="e">
        <f t="shared" si="11"/>
        <v>#N/A</v>
      </c>
      <c r="K100" s="62" t="e">
        <f t="shared" si="12"/>
        <v>#N/A</v>
      </c>
    </row>
    <row r="101" spans="1:11" s="2" customFormat="1" ht="18.75" thickBot="1">
      <c r="A101" s="240" t="s">
        <v>55</v>
      </c>
      <c r="B101" s="241"/>
      <c r="C101" s="241"/>
      <c r="D101" s="243"/>
      <c r="E101" s="185">
        <f>SUM(E6:E100)</f>
        <v>280</v>
      </c>
      <c r="F101" s="214">
        <f t="shared" ref="F101:G101" si="14">+SUMIF(F6:F100,"&gt;0")</f>
        <v>0</v>
      </c>
      <c r="G101" s="214">
        <f t="shared" si="14"/>
        <v>0</v>
      </c>
      <c r="H101" s="214">
        <f>+SUMIF(H6:H100,"&gt;0")</f>
        <v>70</v>
      </c>
      <c r="I101" s="185">
        <f t="shared" ref="I101:K101" si="15">+SUMIF(I6:I100,"&gt;0")</f>
        <v>7</v>
      </c>
      <c r="J101" s="214">
        <f t="shared" si="15"/>
        <v>0</v>
      </c>
      <c r="K101" s="214">
        <f t="shared" si="15"/>
        <v>100</v>
      </c>
    </row>
    <row r="102" spans="1:11" s="2" customFormat="1"/>
    <row r="103" spans="1:11" s="2" customFormat="1"/>
    <row r="329" spans="3:10">
      <c r="C329" s="35" t="s">
        <v>23</v>
      </c>
      <c r="D329" s="35" t="s">
        <v>24</v>
      </c>
      <c r="F329" s="35" t="s">
        <v>23</v>
      </c>
      <c r="G329" s="35" t="s">
        <v>91</v>
      </c>
      <c r="H329" s="35"/>
      <c r="I329" s="35" t="s">
        <v>23</v>
      </c>
      <c r="J329" s="35" t="s">
        <v>24</v>
      </c>
    </row>
    <row r="330" spans="3:10">
      <c r="C330" s="36">
        <v>1</v>
      </c>
      <c r="D330" s="37" t="str">
        <f>IF(AND(C330&lt;0),"0",IF(AND(C330&gt;0,C330&lt;49),"0"))</f>
        <v>0</v>
      </c>
      <c r="F330" s="37">
        <v>250</v>
      </c>
      <c r="G330" s="37" t="str">
        <f>IF(AND(F330&lt;250),"0",IF(AND(F330&gt;249,F330&lt;301),"20"))</f>
        <v>20</v>
      </c>
      <c r="H330" s="37"/>
      <c r="I330" s="36">
        <v>1</v>
      </c>
      <c r="J330" s="37" t="str">
        <f>IF(AND(I330&lt;3),"0",IF(AND(I330&gt;2,I330&lt;5),"20"))</f>
        <v>0</v>
      </c>
    </row>
    <row r="331" spans="3:10">
      <c r="C331" s="36">
        <v>50</v>
      </c>
      <c r="D331" s="37" t="str">
        <f>IF(AND(C331&lt;50),"0",IF(AND(C331&gt;49,C331&lt;101),"20"))</f>
        <v>20</v>
      </c>
      <c r="F331" s="37">
        <v>300</v>
      </c>
      <c r="G331" s="37" t="str">
        <f>IF(AND(F331&lt;300),"0",IF(AND(F331&gt;299,F331&lt;351),"40"))</f>
        <v>40</v>
      </c>
      <c r="H331" s="37"/>
      <c r="I331" s="36">
        <v>3</v>
      </c>
      <c r="J331" s="37" t="str">
        <f>IF(AND(I331&lt;3),"0",IF(AND(I331&gt;2,I331&lt;5),"20"))</f>
        <v>20</v>
      </c>
    </row>
    <row r="332" spans="3:10">
      <c r="C332" s="37">
        <v>101</v>
      </c>
      <c r="D332" s="37" t="str">
        <f>IF(AND(C332&lt;101),"0",IF(AND(C332&gt;100,C332&lt;152),"30"))</f>
        <v>30</v>
      </c>
      <c r="F332" s="3">
        <v>350</v>
      </c>
      <c r="G332" s="37" t="str">
        <f>IF(AND(F332&lt;350),"0",IF(AND(F332&gt;249,F332&lt;401),"60"))</f>
        <v>60</v>
      </c>
      <c r="H332" s="37"/>
      <c r="I332" s="37">
        <v>6</v>
      </c>
      <c r="J332" s="37" t="str">
        <f>IF(AND(I332&lt;6),"0",IF(AND(I332&gt;5,I332&lt;11),"30"))</f>
        <v>30</v>
      </c>
    </row>
    <row r="333" spans="3:10">
      <c r="C333" s="37">
        <v>151</v>
      </c>
      <c r="D333" s="37" t="str">
        <f>IF(AND(C333&lt;151),"0",IF(AND(C333&gt;150,C333&lt;201),"50"))</f>
        <v>50</v>
      </c>
      <c r="F333" s="3">
        <v>400</v>
      </c>
      <c r="G333" s="37" t="str">
        <f>IF(AND(F333&lt;400),"0",IF(AND(F333&gt;301,F333&lt;451),"80"))</f>
        <v>80</v>
      </c>
      <c r="H333" s="37"/>
      <c r="I333" s="37">
        <v>11</v>
      </c>
      <c r="J333" s="37" t="str">
        <f>IF(AND(I333&lt;11),"0",IF(AND(I333&gt;6,I333&lt;1000),"40"))</f>
        <v>40</v>
      </c>
    </row>
    <row r="334" spans="3:10">
      <c r="C334" s="37"/>
      <c r="D334" s="37"/>
      <c r="F334" s="3">
        <v>450</v>
      </c>
      <c r="G334" s="37" t="str">
        <f>IF(AND(F334&lt;450),"0",IF(AND(F334&gt;351,F334&lt;501),"100"))</f>
        <v>100</v>
      </c>
      <c r="H334" s="37"/>
      <c r="J334" s="37"/>
    </row>
    <row r="335" spans="3:10">
      <c r="F335" s="3">
        <v>500</v>
      </c>
      <c r="G335" s="37" t="str">
        <f>IF(AND(F335&lt;500),"0",IF(AND(F335&gt;401,F335&lt;551),"120"))</f>
        <v>120</v>
      </c>
      <c r="H335" s="37"/>
      <c r="J335" s="37"/>
    </row>
    <row r="336" spans="3:10">
      <c r="F336" s="3"/>
      <c r="G336" s="37"/>
      <c r="H336" s="37"/>
      <c r="J336" s="37"/>
    </row>
    <row r="337" spans="6:10">
      <c r="F337" s="3"/>
      <c r="G337" s="37"/>
      <c r="H337" s="37"/>
      <c r="J337" s="3"/>
    </row>
    <row r="338" spans="6:10">
      <c r="F338" s="3"/>
      <c r="G338" s="37"/>
      <c r="H338" s="37"/>
      <c r="J338" s="3"/>
    </row>
    <row r="339" spans="6:10">
      <c r="F339" s="3"/>
      <c r="G339" s="37"/>
      <c r="H339" s="37"/>
      <c r="J339" s="3"/>
    </row>
    <row r="340" spans="6:10">
      <c r="F340" s="3"/>
      <c r="G340" s="37"/>
      <c r="H340" s="37"/>
      <c r="J340" s="3"/>
    </row>
    <row r="341" spans="6:10">
      <c r="F341" s="3"/>
      <c r="G341" s="37"/>
      <c r="H341" s="37"/>
      <c r="J341" s="3"/>
    </row>
    <row r="342" spans="6:10">
      <c r="F342" s="3"/>
      <c r="G342" s="37"/>
      <c r="H342" s="37"/>
      <c r="J342" s="3"/>
    </row>
    <row r="343" spans="6:10">
      <c r="F343" s="3"/>
      <c r="G343" s="37"/>
      <c r="H343" s="37"/>
      <c r="J343" s="3"/>
    </row>
    <row r="344" spans="6:10">
      <c r="F344" s="3"/>
      <c r="G344" s="37"/>
      <c r="H344" s="37"/>
      <c r="J344" s="3"/>
    </row>
    <row r="345" spans="6:10">
      <c r="F345" s="3"/>
      <c r="G345" s="37"/>
      <c r="H345" s="37"/>
      <c r="J345" s="3"/>
    </row>
    <row r="346" spans="6:10">
      <c r="J346" s="3"/>
    </row>
    <row r="347" spans="6:10">
      <c r="J347" s="3"/>
    </row>
    <row r="348" spans="6:10">
      <c r="J348" s="3"/>
    </row>
    <row r="349" spans="6:10">
      <c r="J349" s="3"/>
    </row>
    <row r="350" spans="6:10">
      <c r="J350" s="3"/>
    </row>
  </sheetData>
  <sheetProtection algorithmName="SHA-512" hashValue="4qMzkx+XYrIH0Wf27+k5iHtSa853gDgBLeg4yacmP7lCjq+xdX1+Wdjk+7C89ox4WsaV00e8FA8GuC0Eyre84g==" saltValue="bqy0ISwOjBDHlIXEXRDXbw==" spinCount="100000" sheet="1" objects="1" scenarios="1"/>
  <mergeCells count="10">
    <mergeCell ref="K4:K5"/>
    <mergeCell ref="A101:D101"/>
    <mergeCell ref="B3:B5"/>
    <mergeCell ref="A2:K2"/>
    <mergeCell ref="A3:A5"/>
    <mergeCell ref="C3:C5"/>
    <mergeCell ref="D3:D5"/>
    <mergeCell ref="E3:K3"/>
    <mergeCell ref="I4:J4"/>
    <mergeCell ref="E4:H4"/>
  </mergeCells>
  <dataValidations count="1">
    <dataValidation type="list" allowBlank="1" showInputMessage="1" showErrorMessage="1" sqref="C6:C100">
      <formula1>"Instituciones Generadoras, SubRedes"</formula1>
    </dataValidation>
  </dataValidations>
  <printOptions horizontalCentered="1" verticalCentered="1"/>
  <pageMargins left="0.39370078740157483" right="0.35433070866141736" top="0.78740157480314965" bottom="0.78740157480314965" header="0" footer="0"/>
  <pageSetup paperSize="14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2"/>
  <sheetViews>
    <sheetView topLeftCell="A5" zoomScale="93" zoomScaleNormal="93" workbookViewId="0">
      <selection activeCell="I14" sqref="I14"/>
    </sheetView>
  </sheetViews>
  <sheetFormatPr baseColWidth="10" defaultColWidth="9.140625" defaultRowHeight="12.75"/>
  <cols>
    <col min="1" max="1" width="5" bestFit="1" customWidth="1"/>
    <col min="2" max="2" width="55.140625" customWidth="1"/>
    <col min="3" max="3" width="21.140625" bestFit="1" customWidth="1"/>
    <col min="4" max="4" width="14.85546875" bestFit="1" customWidth="1"/>
    <col min="5" max="5" width="18.140625" bestFit="1" customWidth="1"/>
    <col min="6" max="8" width="13.7109375" customWidth="1"/>
    <col min="9" max="9" width="17.85546875" customWidth="1"/>
    <col min="10" max="10" width="16.5703125" customWidth="1"/>
    <col min="11" max="12" width="12.7109375" customWidth="1"/>
    <col min="13" max="13" width="12.85546875" bestFit="1" customWidth="1"/>
  </cols>
  <sheetData>
    <row r="1" spans="1:13" ht="13.5" thickBot="1"/>
    <row r="2" spans="1:13" ht="29.25" customHeight="1" thickBot="1">
      <c r="A2" s="270" t="s">
        <v>109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s="1" customFormat="1" ht="31.5" customHeight="1" thickBot="1">
      <c r="A3" s="273" t="s">
        <v>1</v>
      </c>
      <c r="B3" s="237" t="s">
        <v>58</v>
      </c>
      <c r="C3" s="237" t="s">
        <v>110</v>
      </c>
      <c r="D3" s="273" t="s">
        <v>0</v>
      </c>
      <c r="E3" s="288" t="s">
        <v>60</v>
      </c>
      <c r="F3" s="289"/>
      <c r="G3" s="289"/>
      <c r="H3" s="289"/>
      <c r="I3" s="289"/>
      <c r="J3" s="289"/>
      <c r="K3" s="289"/>
      <c r="L3" s="289"/>
      <c r="M3" s="290"/>
    </row>
    <row r="4" spans="1:13" s="1" customFormat="1" ht="65.25" customHeight="1" thickBot="1">
      <c r="A4" s="274"/>
      <c r="B4" s="238"/>
      <c r="C4" s="238"/>
      <c r="D4" s="274"/>
      <c r="E4" s="331" t="s">
        <v>113</v>
      </c>
      <c r="F4" s="332"/>
      <c r="G4" s="333" t="s">
        <v>118</v>
      </c>
      <c r="H4" s="334"/>
      <c r="I4" s="197" t="s">
        <v>119</v>
      </c>
      <c r="J4" s="198" t="s">
        <v>121</v>
      </c>
      <c r="K4" s="199" t="s">
        <v>122</v>
      </c>
      <c r="L4" s="200" t="s">
        <v>123</v>
      </c>
      <c r="M4" s="259" t="s">
        <v>120</v>
      </c>
    </row>
    <row r="5" spans="1:13" s="1" customFormat="1" ht="51.75" thickBot="1">
      <c r="A5" s="275"/>
      <c r="B5" s="239"/>
      <c r="C5" s="239"/>
      <c r="D5" s="275"/>
      <c r="E5" s="201" t="s">
        <v>65</v>
      </c>
      <c r="F5" s="202" t="s">
        <v>46</v>
      </c>
      <c r="G5" s="203" t="s">
        <v>68</v>
      </c>
      <c r="H5" s="204" t="s">
        <v>46</v>
      </c>
      <c r="I5" s="205" t="s">
        <v>125</v>
      </c>
      <c r="J5" s="206" t="s">
        <v>34</v>
      </c>
      <c r="K5" s="207" t="s">
        <v>102</v>
      </c>
      <c r="L5" s="208" t="s">
        <v>124</v>
      </c>
      <c r="M5" s="260"/>
    </row>
    <row r="6" spans="1:13" ht="14.85" customHeight="1">
      <c r="A6" s="195">
        <v>1</v>
      </c>
      <c r="B6" s="94"/>
      <c r="C6" s="83" t="s">
        <v>38</v>
      </c>
      <c r="D6" s="83" t="s">
        <v>111</v>
      </c>
      <c r="E6" s="209">
        <f>J.Informacion!U6</f>
        <v>210</v>
      </c>
      <c r="F6" s="75">
        <f>J.Informacion!V6</f>
        <v>655</v>
      </c>
      <c r="G6" s="163">
        <f>J.Educacion!T6</f>
        <v>87</v>
      </c>
      <c r="H6" s="164">
        <f>J.Educacion!U6</f>
        <v>100</v>
      </c>
      <c r="I6" s="162">
        <f>'A.Comunicacion-Masiva'!S6</f>
        <v>690</v>
      </c>
      <c r="J6" s="76">
        <f>'Piezas-Com'!S6</f>
        <v>345</v>
      </c>
      <c r="K6" s="154">
        <f>'Contactar-Personas'!I6</f>
        <v>120</v>
      </c>
      <c r="L6" s="210">
        <f>'Reporte-Alertas'!K6</f>
        <v>100</v>
      </c>
      <c r="M6" s="60">
        <f>F6+H6+I6+J6+K6+L6</f>
        <v>2010</v>
      </c>
    </row>
    <row r="7" spans="1:13" ht="15.75">
      <c r="A7" s="196">
        <f>A6+1</f>
        <v>2</v>
      </c>
      <c r="B7" s="84"/>
      <c r="C7" s="84"/>
      <c r="D7" s="85"/>
      <c r="E7" s="211">
        <f>J.Informacion!U7</f>
        <v>0</v>
      </c>
      <c r="F7" s="75">
        <f>J.Informacion!V7</f>
        <v>0</v>
      </c>
      <c r="G7" s="163">
        <f>J.Educacion!T7</f>
        <v>0</v>
      </c>
      <c r="H7" s="164">
        <f>J.Educacion!U7</f>
        <v>0</v>
      </c>
      <c r="I7" s="162">
        <f>'A.Comunicacion-Masiva'!S7</f>
        <v>0</v>
      </c>
      <c r="J7" s="76">
        <f>'Piezas-Com'!S7</f>
        <v>0</v>
      </c>
      <c r="K7" s="154">
        <f>'Contactar-Personas'!I7</f>
        <v>0</v>
      </c>
      <c r="L7" s="210" t="e">
        <f>'Reporte-Alertas'!K7</f>
        <v>#N/A</v>
      </c>
      <c r="M7" s="61" t="e">
        <f t="shared" ref="M7:M70" si="0">F7+H7+I7+J7+K7+L7</f>
        <v>#N/A</v>
      </c>
    </row>
    <row r="8" spans="1:13" s="2" customFormat="1" ht="18.75" customHeight="1">
      <c r="A8" s="196">
        <f t="shared" ref="A8:A71" si="1">A7+1</f>
        <v>3</v>
      </c>
      <c r="B8" s="88"/>
      <c r="C8" s="155"/>
      <c r="D8" s="85"/>
      <c r="E8" s="211">
        <f>J.Informacion!U8</f>
        <v>0</v>
      </c>
      <c r="F8" s="75">
        <f>J.Informacion!V8</f>
        <v>0</v>
      </c>
      <c r="G8" s="163">
        <f>J.Educacion!T8</f>
        <v>0</v>
      </c>
      <c r="H8" s="164">
        <f>J.Educacion!U8</f>
        <v>0</v>
      </c>
      <c r="I8" s="162">
        <f>'A.Comunicacion-Masiva'!S8</f>
        <v>0</v>
      </c>
      <c r="J8" s="76">
        <f>'Piezas-Com'!S8</f>
        <v>0</v>
      </c>
      <c r="K8" s="154">
        <f>'Contactar-Personas'!I8</f>
        <v>0</v>
      </c>
      <c r="L8" s="210" t="e">
        <f>'Reporte-Alertas'!K8</f>
        <v>#N/A</v>
      </c>
      <c r="M8" s="61" t="e">
        <f t="shared" si="0"/>
        <v>#N/A</v>
      </c>
    </row>
    <row r="9" spans="1:13" s="2" customFormat="1" ht="15.75">
      <c r="A9" s="196">
        <f t="shared" si="1"/>
        <v>4</v>
      </c>
      <c r="B9" s="84"/>
      <c r="C9" s="155"/>
      <c r="D9" s="85"/>
      <c r="E9" s="211">
        <f>J.Informacion!U9</f>
        <v>0</v>
      </c>
      <c r="F9" s="75">
        <f>J.Informacion!V9</f>
        <v>0</v>
      </c>
      <c r="G9" s="163">
        <f>J.Educacion!T9</f>
        <v>0</v>
      </c>
      <c r="H9" s="164">
        <f>J.Educacion!U9</f>
        <v>0</v>
      </c>
      <c r="I9" s="162">
        <f>'A.Comunicacion-Masiva'!S9</f>
        <v>0</v>
      </c>
      <c r="J9" s="76">
        <f>'Piezas-Com'!S9</f>
        <v>0</v>
      </c>
      <c r="K9" s="154">
        <f>'Contactar-Personas'!I9</f>
        <v>0</v>
      </c>
      <c r="L9" s="210" t="e">
        <f>'Reporte-Alertas'!K9</f>
        <v>#N/A</v>
      </c>
      <c r="M9" s="61" t="e">
        <f t="shared" si="0"/>
        <v>#N/A</v>
      </c>
    </row>
    <row r="10" spans="1:13" s="2" customFormat="1" ht="15.75">
      <c r="A10" s="196">
        <f t="shared" si="1"/>
        <v>5</v>
      </c>
      <c r="B10" s="84"/>
      <c r="C10" s="155"/>
      <c r="D10" s="85"/>
      <c r="E10" s="211">
        <f>J.Informacion!U10</f>
        <v>0</v>
      </c>
      <c r="F10" s="75">
        <f>J.Informacion!V10</f>
        <v>0</v>
      </c>
      <c r="G10" s="163">
        <f>J.Educacion!T10</f>
        <v>0</v>
      </c>
      <c r="H10" s="164">
        <f>J.Educacion!U10</f>
        <v>0</v>
      </c>
      <c r="I10" s="162">
        <f>'A.Comunicacion-Masiva'!S10</f>
        <v>0</v>
      </c>
      <c r="J10" s="76">
        <f>'Piezas-Com'!S10</f>
        <v>0</v>
      </c>
      <c r="K10" s="154">
        <f>'Contactar-Personas'!I10</f>
        <v>0</v>
      </c>
      <c r="L10" s="210" t="e">
        <f>'Reporte-Alertas'!K10</f>
        <v>#N/A</v>
      </c>
      <c r="M10" s="61" t="e">
        <f t="shared" si="0"/>
        <v>#N/A</v>
      </c>
    </row>
    <row r="11" spans="1:13" s="2" customFormat="1" ht="15.75">
      <c r="A11" s="196">
        <f t="shared" si="1"/>
        <v>6</v>
      </c>
      <c r="B11" s="84"/>
      <c r="C11" s="155"/>
      <c r="D11" s="85"/>
      <c r="E11" s="211">
        <f>J.Informacion!U11</f>
        <v>0</v>
      </c>
      <c r="F11" s="75">
        <f>J.Informacion!V11</f>
        <v>0</v>
      </c>
      <c r="G11" s="163">
        <f>J.Educacion!T11</f>
        <v>0</v>
      </c>
      <c r="H11" s="164">
        <f>J.Educacion!U11</f>
        <v>0</v>
      </c>
      <c r="I11" s="162">
        <f>'A.Comunicacion-Masiva'!S11</f>
        <v>0</v>
      </c>
      <c r="J11" s="76">
        <f>'Piezas-Com'!S11</f>
        <v>0</v>
      </c>
      <c r="K11" s="154">
        <f>'Contactar-Personas'!I11</f>
        <v>0</v>
      </c>
      <c r="L11" s="210" t="e">
        <f>'Reporte-Alertas'!K11</f>
        <v>#N/A</v>
      </c>
      <c r="M11" s="61" t="e">
        <f t="shared" si="0"/>
        <v>#N/A</v>
      </c>
    </row>
    <row r="12" spans="1:13" s="2" customFormat="1" ht="15.75">
      <c r="A12" s="196">
        <f t="shared" si="1"/>
        <v>7</v>
      </c>
      <c r="B12" s="84"/>
      <c r="C12" s="155"/>
      <c r="D12" s="85"/>
      <c r="E12" s="211">
        <f>J.Informacion!U12</f>
        <v>0</v>
      </c>
      <c r="F12" s="75">
        <f>J.Informacion!V12</f>
        <v>0</v>
      </c>
      <c r="G12" s="163">
        <f>J.Educacion!T12</f>
        <v>0</v>
      </c>
      <c r="H12" s="164">
        <f>J.Educacion!U12</f>
        <v>0</v>
      </c>
      <c r="I12" s="162">
        <f>'A.Comunicacion-Masiva'!S12</f>
        <v>0</v>
      </c>
      <c r="J12" s="76">
        <f>'Piezas-Com'!S12</f>
        <v>0</v>
      </c>
      <c r="K12" s="154">
        <f>'Contactar-Personas'!I12</f>
        <v>0</v>
      </c>
      <c r="L12" s="210" t="e">
        <f>'Reporte-Alertas'!K12</f>
        <v>#N/A</v>
      </c>
      <c r="M12" s="61" t="e">
        <f t="shared" si="0"/>
        <v>#N/A</v>
      </c>
    </row>
    <row r="13" spans="1:13" s="2" customFormat="1" ht="15.75">
      <c r="A13" s="196">
        <f t="shared" si="1"/>
        <v>8</v>
      </c>
      <c r="B13" s="84"/>
      <c r="C13" s="155"/>
      <c r="D13" s="85"/>
      <c r="E13" s="211">
        <f>J.Informacion!U13</f>
        <v>0</v>
      </c>
      <c r="F13" s="75">
        <f>J.Informacion!V13</f>
        <v>0</v>
      </c>
      <c r="G13" s="163">
        <f>J.Educacion!T13</f>
        <v>0</v>
      </c>
      <c r="H13" s="164">
        <f>J.Educacion!U13</f>
        <v>0</v>
      </c>
      <c r="I13" s="162">
        <f>'A.Comunicacion-Masiva'!S13</f>
        <v>0</v>
      </c>
      <c r="J13" s="76">
        <f>'Piezas-Com'!S13</f>
        <v>0</v>
      </c>
      <c r="K13" s="154">
        <f>'Contactar-Personas'!I13</f>
        <v>0</v>
      </c>
      <c r="L13" s="210" t="e">
        <f>'Reporte-Alertas'!K13</f>
        <v>#N/A</v>
      </c>
      <c r="M13" s="61" t="e">
        <f t="shared" si="0"/>
        <v>#N/A</v>
      </c>
    </row>
    <row r="14" spans="1:13" s="2" customFormat="1" ht="15.75">
      <c r="A14" s="196">
        <f t="shared" si="1"/>
        <v>9</v>
      </c>
      <c r="B14" s="84"/>
      <c r="C14" s="155"/>
      <c r="D14" s="85"/>
      <c r="E14" s="211">
        <f>J.Informacion!U14</f>
        <v>0</v>
      </c>
      <c r="F14" s="75">
        <f>J.Informacion!V14</f>
        <v>0</v>
      </c>
      <c r="G14" s="163">
        <f>J.Educacion!T14</f>
        <v>0</v>
      </c>
      <c r="H14" s="164">
        <f>J.Educacion!U14</f>
        <v>0</v>
      </c>
      <c r="I14" s="162">
        <f>'A.Comunicacion-Masiva'!S14</f>
        <v>0</v>
      </c>
      <c r="J14" s="76">
        <f>'Piezas-Com'!S14</f>
        <v>0</v>
      </c>
      <c r="K14" s="154">
        <f>'Contactar-Personas'!I14</f>
        <v>0</v>
      </c>
      <c r="L14" s="210" t="e">
        <f>'Reporte-Alertas'!K14</f>
        <v>#N/A</v>
      </c>
      <c r="M14" s="61" t="e">
        <f t="shared" si="0"/>
        <v>#N/A</v>
      </c>
    </row>
    <row r="15" spans="1:13" s="2" customFormat="1" ht="15.75">
      <c r="A15" s="196">
        <f t="shared" si="1"/>
        <v>10</v>
      </c>
      <c r="B15" s="84"/>
      <c r="C15" s="155"/>
      <c r="D15" s="85"/>
      <c r="E15" s="211">
        <f>J.Informacion!U15</f>
        <v>0</v>
      </c>
      <c r="F15" s="75">
        <f>J.Informacion!V15</f>
        <v>0</v>
      </c>
      <c r="G15" s="163">
        <f>J.Educacion!T15</f>
        <v>0</v>
      </c>
      <c r="H15" s="164">
        <f>J.Educacion!U15</f>
        <v>0</v>
      </c>
      <c r="I15" s="162">
        <f>'A.Comunicacion-Masiva'!S15</f>
        <v>0</v>
      </c>
      <c r="J15" s="76">
        <f>'Piezas-Com'!S15</f>
        <v>0</v>
      </c>
      <c r="K15" s="154">
        <f>'Contactar-Personas'!I15</f>
        <v>0</v>
      </c>
      <c r="L15" s="210" t="e">
        <f>'Reporte-Alertas'!K15</f>
        <v>#N/A</v>
      </c>
      <c r="M15" s="61" t="e">
        <f t="shared" si="0"/>
        <v>#N/A</v>
      </c>
    </row>
    <row r="16" spans="1:13" s="2" customFormat="1" ht="15.75">
      <c r="A16" s="196">
        <f t="shared" si="1"/>
        <v>11</v>
      </c>
      <c r="B16" s="84"/>
      <c r="C16" s="155"/>
      <c r="D16" s="85"/>
      <c r="E16" s="211">
        <f>J.Informacion!U16</f>
        <v>0</v>
      </c>
      <c r="F16" s="75">
        <f>J.Informacion!V16</f>
        <v>0</v>
      </c>
      <c r="G16" s="163">
        <f>J.Educacion!T16</f>
        <v>0</v>
      </c>
      <c r="H16" s="164">
        <f>J.Educacion!U16</f>
        <v>0</v>
      </c>
      <c r="I16" s="162">
        <f>'A.Comunicacion-Masiva'!S16</f>
        <v>0</v>
      </c>
      <c r="J16" s="76">
        <f>'Piezas-Com'!S16</f>
        <v>0</v>
      </c>
      <c r="K16" s="154">
        <f>'Contactar-Personas'!I16</f>
        <v>0</v>
      </c>
      <c r="L16" s="210" t="e">
        <f>'Reporte-Alertas'!K16</f>
        <v>#N/A</v>
      </c>
      <c r="M16" s="61" t="e">
        <f t="shared" si="0"/>
        <v>#N/A</v>
      </c>
    </row>
    <row r="17" spans="1:13" s="2" customFormat="1" ht="15.75">
      <c r="A17" s="196">
        <f t="shared" si="1"/>
        <v>12</v>
      </c>
      <c r="B17" s="84"/>
      <c r="C17" s="155"/>
      <c r="D17" s="85"/>
      <c r="E17" s="211">
        <f>J.Informacion!U17</f>
        <v>0</v>
      </c>
      <c r="F17" s="75">
        <f>J.Informacion!V17</f>
        <v>0</v>
      </c>
      <c r="G17" s="163">
        <f>J.Educacion!T17</f>
        <v>0</v>
      </c>
      <c r="H17" s="164">
        <f>J.Educacion!U17</f>
        <v>0</v>
      </c>
      <c r="I17" s="162">
        <f>'A.Comunicacion-Masiva'!S17</f>
        <v>0</v>
      </c>
      <c r="J17" s="76">
        <f>'Piezas-Com'!S17</f>
        <v>0</v>
      </c>
      <c r="K17" s="154">
        <f>'Contactar-Personas'!I17</f>
        <v>0</v>
      </c>
      <c r="L17" s="210" t="e">
        <f>'Reporte-Alertas'!K17</f>
        <v>#N/A</v>
      </c>
      <c r="M17" s="61" t="e">
        <f t="shared" si="0"/>
        <v>#N/A</v>
      </c>
    </row>
    <row r="18" spans="1:13" s="2" customFormat="1" ht="15.75">
      <c r="A18" s="196">
        <f t="shared" si="1"/>
        <v>13</v>
      </c>
      <c r="B18" s="84"/>
      <c r="C18" s="155"/>
      <c r="D18" s="85"/>
      <c r="E18" s="211">
        <f>J.Informacion!U18</f>
        <v>0</v>
      </c>
      <c r="F18" s="75">
        <f>J.Informacion!V18</f>
        <v>0</v>
      </c>
      <c r="G18" s="163">
        <f>J.Educacion!T18</f>
        <v>0</v>
      </c>
      <c r="H18" s="164">
        <f>J.Educacion!U18</f>
        <v>0</v>
      </c>
      <c r="I18" s="162">
        <f>'A.Comunicacion-Masiva'!S18</f>
        <v>0</v>
      </c>
      <c r="J18" s="76">
        <f>'Piezas-Com'!S18</f>
        <v>0</v>
      </c>
      <c r="K18" s="154">
        <f>'Contactar-Personas'!I18</f>
        <v>0</v>
      </c>
      <c r="L18" s="210" t="e">
        <f>'Reporte-Alertas'!K18</f>
        <v>#N/A</v>
      </c>
      <c r="M18" s="61" t="e">
        <f t="shared" si="0"/>
        <v>#N/A</v>
      </c>
    </row>
    <row r="19" spans="1:13" s="2" customFormat="1" ht="15.75">
      <c r="A19" s="196">
        <f t="shared" si="1"/>
        <v>14</v>
      </c>
      <c r="B19" s="84"/>
      <c r="C19" s="155"/>
      <c r="D19" s="85"/>
      <c r="E19" s="211">
        <f>J.Informacion!U19</f>
        <v>0</v>
      </c>
      <c r="F19" s="75">
        <f>J.Informacion!V19</f>
        <v>0</v>
      </c>
      <c r="G19" s="163">
        <f>J.Educacion!T19</f>
        <v>0</v>
      </c>
      <c r="H19" s="164">
        <f>J.Educacion!U19</f>
        <v>0</v>
      </c>
      <c r="I19" s="162">
        <f>'A.Comunicacion-Masiva'!S19</f>
        <v>0</v>
      </c>
      <c r="J19" s="76">
        <f>'Piezas-Com'!S19</f>
        <v>0</v>
      </c>
      <c r="K19" s="154">
        <f>'Contactar-Personas'!I19</f>
        <v>0</v>
      </c>
      <c r="L19" s="210" t="e">
        <f>'Reporte-Alertas'!K19</f>
        <v>#N/A</v>
      </c>
      <c r="M19" s="61" t="e">
        <f t="shared" si="0"/>
        <v>#N/A</v>
      </c>
    </row>
    <row r="20" spans="1:13" s="2" customFormat="1" ht="15.75">
      <c r="A20" s="196">
        <f t="shared" si="1"/>
        <v>15</v>
      </c>
      <c r="B20" s="84"/>
      <c r="C20" s="155"/>
      <c r="D20" s="85"/>
      <c r="E20" s="211">
        <f>J.Informacion!U20</f>
        <v>0</v>
      </c>
      <c r="F20" s="75">
        <f>J.Informacion!V20</f>
        <v>0</v>
      </c>
      <c r="G20" s="163">
        <f>J.Educacion!T20</f>
        <v>0</v>
      </c>
      <c r="H20" s="164">
        <f>J.Educacion!U20</f>
        <v>0</v>
      </c>
      <c r="I20" s="162">
        <f>'A.Comunicacion-Masiva'!S20</f>
        <v>0</v>
      </c>
      <c r="J20" s="76">
        <f>'Piezas-Com'!S20</f>
        <v>0</v>
      </c>
      <c r="K20" s="154">
        <f>'Contactar-Personas'!I20</f>
        <v>0</v>
      </c>
      <c r="L20" s="210" t="e">
        <f>'Reporte-Alertas'!K20</f>
        <v>#N/A</v>
      </c>
      <c r="M20" s="61" t="e">
        <f t="shared" si="0"/>
        <v>#N/A</v>
      </c>
    </row>
    <row r="21" spans="1:13" s="2" customFormat="1" ht="15.75">
      <c r="A21" s="196">
        <f t="shared" si="1"/>
        <v>16</v>
      </c>
      <c r="B21" s="84"/>
      <c r="C21" s="155"/>
      <c r="D21" s="85"/>
      <c r="E21" s="211">
        <f>J.Informacion!U21</f>
        <v>0</v>
      </c>
      <c r="F21" s="75">
        <f>J.Informacion!V21</f>
        <v>0</v>
      </c>
      <c r="G21" s="163">
        <f>J.Educacion!T21</f>
        <v>0</v>
      </c>
      <c r="H21" s="164">
        <f>J.Educacion!U21</f>
        <v>0</v>
      </c>
      <c r="I21" s="162">
        <f>'A.Comunicacion-Masiva'!S21</f>
        <v>0</v>
      </c>
      <c r="J21" s="76">
        <f>'Piezas-Com'!S21</f>
        <v>0</v>
      </c>
      <c r="K21" s="154">
        <f>'Contactar-Personas'!I21</f>
        <v>0</v>
      </c>
      <c r="L21" s="210" t="e">
        <f>'Reporte-Alertas'!K21</f>
        <v>#N/A</v>
      </c>
      <c r="M21" s="61" t="e">
        <f t="shared" si="0"/>
        <v>#N/A</v>
      </c>
    </row>
    <row r="22" spans="1:13" s="2" customFormat="1" ht="15.75">
      <c r="A22" s="196">
        <f t="shared" si="1"/>
        <v>17</v>
      </c>
      <c r="B22" s="84"/>
      <c r="C22" s="155"/>
      <c r="D22" s="85"/>
      <c r="E22" s="211">
        <f>J.Informacion!U22</f>
        <v>0</v>
      </c>
      <c r="F22" s="75">
        <f>J.Informacion!V22</f>
        <v>0</v>
      </c>
      <c r="G22" s="163">
        <f>J.Educacion!T22</f>
        <v>0</v>
      </c>
      <c r="H22" s="164">
        <f>J.Educacion!U22</f>
        <v>0</v>
      </c>
      <c r="I22" s="162">
        <f>'A.Comunicacion-Masiva'!S22</f>
        <v>0</v>
      </c>
      <c r="J22" s="76">
        <f>'Piezas-Com'!S22</f>
        <v>0</v>
      </c>
      <c r="K22" s="154">
        <f>'Contactar-Personas'!I22</f>
        <v>0</v>
      </c>
      <c r="L22" s="210" t="e">
        <f>'Reporte-Alertas'!K22</f>
        <v>#N/A</v>
      </c>
      <c r="M22" s="61" t="e">
        <f t="shared" si="0"/>
        <v>#N/A</v>
      </c>
    </row>
    <row r="23" spans="1:13" s="2" customFormat="1" ht="15.75">
      <c r="A23" s="196">
        <f t="shared" si="1"/>
        <v>18</v>
      </c>
      <c r="B23" s="84"/>
      <c r="C23" s="155"/>
      <c r="D23" s="85"/>
      <c r="E23" s="211">
        <f>J.Informacion!U23</f>
        <v>0</v>
      </c>
      <c r="F23" s="75">
        <f>J.Informacion!V23</f>
        <v>0</v>
      </c>
      <c r="G23" s="163">
        <f>J.Educacion!T23</f>
        <v>0</v>
      </c>
      <c r="H23" s="164">
        <f>J.Educacion!U23</f>
        <v>0</v>
      </c>
      <c r="I23" s="162">
        <f>'A.Comunicacion-Masiva'!S23</f>
        <v>0</v>
      </c>
      <c r="J23" s="76">
        <f>'Piezas-Com'!S23</f>
        <v>0</v>
      </c>
      <c r="K23" s="154">
        <f>'Contactar-Personas'!I23</f>
        <v>0</v>
      </c>
      <c r="L23" s="210" t="e">
        <f>'Reporte-Alertas'!K23</f>
        <v>#N/A</v>
      </c>
      <c r="M23" s="61" t="e">
        <f t="shared" si="0"/>
        <v>#N/A</v>
      </c>
    </row>
    <row r="24" spans="1:13" s="2" customFormat="1" ht="15.75">
      <c r="A24" s="196">
        <f t="shared" si="1"/>
        <v>19</v>
      </c>
      <c r="B24" s="84"/>
      <c r="C24" s="155"/>
      <c r="D24" s="85"/>
      <c r="E24" s="211">
        <f>J.Informacion!U24</f>
        <v>0</v>
      </c>
      <c r="F24" s="75">
        <f>J.Informacion!V24</f>
        <v>0</v>
      </c>
      <c r="G24" s="163">
        <f>J.Educacion!T24</f>
        <v>0</v>
      </c>
      <c r="H24" s="164">
        <f>J.Educacion!U24</f>
        <v>0</v>
      </c>
      <c r="I24" s="162">
        <f>'A.Comunicacion-Masiva'!S24</f>
        <v>0</v>
      </c>
      <c r="J24" s="76">
        <f>'Piezas-Com'!S24</f>
        <v>0</v>
      </c>
      <c r="K24" s="154">
        <f>'Contactar-Personas'!I24</f>
        <v>0</v>
      </c>
      <c r="L24" s="210" t="e">
        <f>'Reporte-Alertas'!K24</f>
        <v>#N/A</v>
      </c>
      <c r="M24" s="61" t="e">
        <f t="shared" si="0"/>
        <v>#N/A</v>
      </c>
    </row>
    <row r="25" spans="1:13" s="2" customFormat="1" ht="15.75">
      <c r="A25" s="196">
        <f t="shared" si="1"/>
        <v>20</v>
      </c>
      <c r="B25" s="84"/>
      <c r="C25" s="155"/>
      <c r="D25" s="85"/>
      <c r="E25" s="211">
        <f>J.Informacion!U25</f>
        <v>0</v>
      </c>
      <c r="F25" s="75">
        <f>J.Informacion!V25</f>
        <v>0</v>
      </c>
      <c r="G25" s="163">
        <f>J.Educacion!T25</f>
        <v>0</v>
      </c>
      <c r="H25" s="164">
        <f>J.Educacion!U25</f>
        <v>0</v>
      </c>
      <c r="I25" s="162">
        <f>'A.Comunicacion-Masiva'!S25</f>
        <v>0</v>
      </c>
      <c r="J25" s="76">
        <f>'Piezas-Com'!S25</f>
        <v>0</v>
      </c>
      <c r="K25" s="154">
        <f>'Contactar-Personas'!I25</f>
        <v>0</v>
      </c>
      <c r="L25" s="210" t="e">
        <f>'Reporte-Alertas'!K25</f>
        <v>#N/A</v>
      </c>
      <c r="M25" s="61" t="e">
        <f t="shared" si="0"/>
        <v>#N/A</v>
      </c>
    </row>
    <row r="26" spans="1:13" s="2" customFormat="1" ht="15.75">
      <c r="A26" s="196">
        <f t="shared" si="1"/>
        <v>21</v>
      </c>
      <c r="B26" s="84"/>
      <c r="C26" s="155"/>
      <c r="D26" s="85"/>
      <c r="E26" s="211">
        <f>J.Informacion!U26</f>
        <v>0</v>
      </c>
      <c r="F26" s="75">
        <f>J.Informacion!V26</f>
        <v>0</v>
      </c>
      <c r="G26" s="163">
        <f>J.Educacion!T26</f>
        <v>0</v>
      </c>
      <c r="H26" s="164">
        <f>J.Educacion!U26</f>
        <v>0</v>
      </c>
      <c r="I26" s="162">
        <f>'A.Comunicacion-Masiva'!S26</f>
        <v>0</v>
      </c>
      <c r="J26" s="76">
        <f>'Piezas-Com'!S26</f>
        <v>0</v>
      </c>
      <c r="K26" s="154">
        <f>'Contactar-Personas'!I26</f>
        <v>0</v>
      </c>
      <c r="L26" s="210" t="e">
        <f>'Reporte-Alertas'!K26</f>
        <v>#N/A</v>
      </c>
      <c r="M26" s="61" t="e">
        <f t="shared" si="0"/>
        <v>#N/A</v>
      </c>
    </row>
    <row r="27" spans="1:13" s="2" customFormat="1" ht="15.75">
      <c r="A27" s="196">
        <f t="shared" si="1"/>
        <v>22</v>
      </c>
      <c r="B27" s="84"/>
      <c r="C27" s="155"/>
      <c r="D27" s="85"/>
      <c r="E27" s="211">
        <f>J.Informacion!U27</f>
        <v>0</v>
      </c>
      <c r="F27" s="75">
        <f>J.Informacion!V27</f>
        <v>0</v>
      </c>
      <c r="G27" s="163">
        <f>J.Educacion!T27</f>
        <v>0</v>
      </c>
      <c r="H27" s="164">
        <f>J.Educacion!U27</f>
        <v>0</v>
      </c>
      <c r="I27" s="162">
        <f>'A.Comunicacion-Masiva'!S27</f>
        <v>0</v>
      </c>
      <c r="J27" s="76">
        <f>'Piezas-Com'!S27</f>
        <v>0</v>
      </c>
      <c r="K27" s="154">
        <f>'Contactar-Personas'!I27</f>
        <v>0</v>
      </c>
      <c r="L27" s="210" t="e">
        <f>'Reporte-Alertas'!K27</f>
        <v>#N/A</v>
      </c>
      <c r="M27" s="61" t="e">
        <f t="shared" si="0"/>
        <v>#N/A</v>
      </c>
    </row>
    <row r="28" spans="1:13" s="2" customFormat="1" ht="15.75">
      <c r="A28" s="196">
        <f t="shared" si="1"/>
        <v>23</v>
      </c>
      <c r="B28" s="84"/>
      <c r="C28" s="155"/>
      <c r="D28" s="85"/>
      <c r="E28" s="211">
        <f>J.Informacion!U28</f>
        <v>0</v>
      </c>
      <c r="F28" s="75">
        <f>J.Informacion!V28</f>
        <v>0</v>
      </c>
      <c r="G28" s="163">
        <f>J.Educacion!T28</f>
        <v>0</v>
      </c>
      <c r="H28" s="164">
        <f>J.Educacion!U28</f>
        <v>0</v>
      </c>
      <c r="I28" s="162">
        <f>'A.Comunicacion-Masiva'!S28</f>
        <v>0</v>
      </c>
      <c r="J28" s="76">
        <f>'Piezas-Com'!S28</f>
        <v>0</v>
      </c>
      <c r="K28" s="154">
        <f>'Contactar-Personas'!I28</f>
        <v>0</v>
      </c>
      <c r="L28" s="210" t="e">
        <f>'Reporte-Alertas'!K28</f>
        <v>#N/A</v>
      </c>
      <c r="M28" s="61" t="e">
        <f t="shared" si="0"/>
        <v>#N/A</v>
      </c>
    </row>
    <row r="29" spans="1:13" s="2" customFormat="1" ht="15.75">
      <c r="A29" s="196">
        <f t="shared" si="1"/>
        <v>24</v>
      </c>
      <c r="B29" s="84"/>
      <c r="C29" s="155"/>
      <c r="D29" s="85"/>
      <c r="E29" s="211">
        <f>J.Informacion!U29</f>
        <v>0</v>
      </c>
      <c r="F29" s="75">
        <f>J.Informacion!V29</f>
        <v>0</v>
      </c>
      <c r="G29" s="163">
        <f>J.Educacion!T29</f>
        <v>0</v>
      </c>
      <c r="H29" s="164">
        <f>J.Educacion!U29</f>
        <v>0</v>
      </c>
      <c r="I29" s="162">
        <f>'A.Comunicacion-Masiva'!S29</f>
        <v>0</v>
      </c>
      <c r="J29" s="76">
        <f>'Piezas-Com'!S29</f>
        <v>0</v>
      </c>
      <c r="K29" s="154">
        <f>'Contactar-Personas'!I29</f>
        <v>0</v>
      </c>
      <c r="L29" s="210" t="e">
        <f>'Reporte-Alertas'!K29</f>
        <v>#N/A</v>
      </c>
      <c r="M29" s="61" t="e">
        <f t="shared" si="0"/>
        <v>#N/A</v>
      </c>
    </row>
    <row r="30" spans="1:13" s="2" customFormat="1" ht="15.75">
      <c r="A30" s="196">
        <f t="shared" si="1"/>
        <v>25</v>
      </c>
      <c r="B30" s="84"/>
      <c r="C30" s="155"/>
      <c r="D30" s="85"/>
      <c r="E30" s="211">
        <f>J.Informacion!U30</f>
        <v>0</v>
      </c>
      <c r="F30" s="75">
        <f>J.Informacion!V30</f>
        <v>0</v>
      </c>
      <c r="G30" s="163">
        <f>J.Educacion!T30</f>
        <v>0</v>
      </c>
      <c r="H30" s="164">
        <f>J.Educacion!U30</f>
        <v>0</v>
      </c>
      <c r="I30" s="162">
        <f>'A.Comunicacion-Masiva'!S30</f>
        <v>0</v>
      </c>
      <c r="J30" s="76">
        <f>'Piezas-Com'!S30</f>
        <v>0</v>
      </c>
      <c r="K30" s="154">
        <f>'Contactar-Personas'!I30</f>
        <v>0</v>
      </c>
      <c r="L30" s="210" t="e">
        <f>'Reporte-Alertas'!K30</f>
        <v>#N/A</v>
      </c>
      <c r="M30" s="61" t="e">
        <f t="shared" si="0"/>
        <v>#N/A</v>
      </c>
    </row>
    <row r="31" spans="1:13" s="2" customFormat="1" ht="15.75">
      <c r="A31" s="196">
        <f t="shared" si="1"/>
        <v>26</v>
      </c>
      <c r="B31" s="84"/>
      <c r="C31" s="155"/>
      <c r="D31" s="85"/>
      <c r="E31" s="211">
        <f>J.Informacion!U31</f>
        <v>0</v>
      </c>
      <c r="F31" s="75">
        <f>J.Informacion!V31</f>
        <v>0</v>
      </c>
      <c r="G31" s="163">
        <f>J.Educacion!T31</f>
        <v>0</v>
      </c>
      <c r="H31" s="164">
        <f>J.Educacion!U31</f>
        <v>0</v>
      </c>
      <c r="I31" s="162">
        <f>'A.Comunicacion-Masiva'!S31</f>
        <v>0</v>
      </c>
      <c r="J31" s="76">
        <f>'Piezas-Com'!S31</f>
        <v>0</v>
      </c>
      <c r="K31" s="154">
        <f>'Contactar-Personas'!I31</f>
        <v>0</v>
      </c>
      <c r="L31" s="210" t="e">
        <f>'Reporte-Alertas'!K31</f>
        <v>#N/A</v>
      </c>
      <c r="M31" s="61" t="e">
        <f t="shared" si="0"/>
        <v>#N/A</v>
      </c>
    </row>
    <row r="32" spans="1:13" s="2" customFormat="1" ht="15.75">
      <c r="A32" s="196">
        <f t="shared" si="1"/>
        <v>27</v>
      </c>
      <c r="B32" s="84"/>
      <c r="C32" s="155"/>
      <c r="D32" s="85"/>
      <c r="E32" s="211">
        <f>J.Informacion!U32</f>
        <v>0</v>
      </c>
      <c r="F32" s="75">
        <f>J.Informacion!V32</f>
        <v>0</v>
      </c>
      <c r="G32" s="163">
        <f>J.Educacion!T32</f>
        <v>0</v>
      </c>
      <c r="H32" s="164">
        <f>J.Educacion!U32</f>
        <v>0</v>
      </c>
      <c r="I32" s="162">
        <f>'A.Comunicacion-Masiva'!S32</f>
        <v>0</v>
      </c>
      <c r="J32" s="76">
        <f>'Piezas-Com'!S32</f>
        <v>0</v>
      </c>
      <c r="K32" s="154">
        <f>'Contactar-Personas'!I32</f>
        <v>0</v>
      </c>
      <c r="L32" s="210" t="e">
        <f>'Reporte-Alertas'!K32</f>
        <v>#N/A</v>
      </c>
      <c r="M32" s="61" t="e">
        <f t="shared" si="0"/>
        <v>#N/A</v>
      </c>
    </row>
    <row r="33" spans="1:13" s="2" customFormat="1" ht="15.75">
      <c r="A33" s="196">
        <f t="shared" si="1"/>
        <v>28</v>
      </c>
      <c r="B33" s="84"/>
      <c r="C33" s="155"/>
      <c r="D33" s="85"/>
      <c r="E33" s="211">
        <f>J.Informacion!U33</f>
        <v>0</v>
      </c>
      <c r="F33" s="75">
        <f>J.Informacion!V33</f>
        <v>0</v>
      </c>
      <c r="G33" s="163">
        <f>J.Educacion!T33</f>
        <v>0</v>
      </c>
      <c r="H33" s="164">
        <f>J.Educacion!U33</f>
        <v>0</v>
      </c>
      <c r="I33" s="162">
        <f>'A.Comunicacion-Masiva'!S33</f>
        <v>0</v>
      </c>
      <c r="J33" s="76">
        <f>'Piezas-Com'!S33</f>
        <v>0</v>
      </c>
      <c r="K33" s="154">
        <f>'Contactar-Personas'!I33</f>
        <v>0</v>
      </c>
      <c r="L33" s="210" t="e">
        <f>'Reporte-Alertas'!K33</f>
        <v>#N/A</v>
      </c>
      <c r="M33" s="61" t="e">
        <f t="shared" si="0"/>
        <v>#N/A</v>
      </c>
    </row>
    <row r="34" spans="1:13" s="2" customFormat="1" ht="15.75">
      <c r="A34" s="196">
        <f t="shared" si="1"/>
        <v>29</v>
      </c>
      <c r="B34" s="84"/>
      <c r="C34" s="155"/>
      <c r="D34" s="85"/>
      <c r="E34" s="211">
        <f>J.Informacion!U34</f>
        <v>0</v>
      </c>
      <c r="F34" s="75">
        <f>J.Informacion!V34</f>
        <v>0</v>
      </c>
      <c r="G34" s="163">
        <f>J.Educacion!T34</f>
        <v>0</v>
      </c>
      <c r="H34" s="164">
        <f>J.Educacion!U34</f>
        <v>0</v>
      </c>
      <c r="I34" s="162">
        <f>'A.Comunicacion-Masiva'!S34</f>
        <v>0</v>
      </c>
      <c r="J34" s="76">
        <f>'Piezas-Com'!S34</f>
        <v>0</v>
      </c>
      <c r="K34" s="154">
        <f>'Contactar-Personas'!I34</f>
        <v>0</v>
      </c>
      <c r="L34" s="210" t="e">
        <f>'Reporte-Alertas'!K34</f>
        <v>#N/A</v>
      </c>
      <c r="M34" s="61" t="e">
        <f t="shared" si="0"/>
        <v>#N/A</v>
      </c>
    </row>
    <row r="35" spans="1:13" s="2" customFormat="1" ht="15.75">
      <c r="A35" s="196">
        <f t="shared" si="1"/>
        <v>30</v>
      </c>
      <c r="B35" s="84"/>
      <c r="C35" s="155"/>
      <c r="D35" s="85"/>
      <c r="E35" s="211">
        <f>J.Informacion!U35</f>
        <v>0</v>
      </c>
      <c r="F35" s="75">
        <f>J.Informacion!V35</f>
        <v>0</v>
      </c>
      <c r="G35" s="163">
        <f>J.Educacion!T35</f>
        <v>0</v>
      </c>
      <c r="H35" s="164">
        <f>J.Educacion!U35</f>
        <v>0</v>
      </c>
      <c r="I35" s="162">
        <f>'A.Comunicacion-Masiva'!S35</f>
        <v>0</v>
      </c>
      <c r="J35" s="76">
        <f>'Piezas-Com'!S35</f>
        <v>0</v>
      </c>
      <c r="K35" s="154">
        <f>'Contactar-Personas'!I35</f>
        <v>0</v>
      </c>
      <c r="L35" s="210" t="e">
        <f>'Reporte-Alertas'!K35</f>
        <v>#N/A</v>
      </c>
      <c r="M35" s="61" t="e">
        <f t="shared" si="0"/>
        <v>#N/A</v>
      </c>
    </row>
    <row r="36" spans="1:13" s="2" customFormat="1" ht="15.75">
      <c r="A36" s="196">
        <f t="shared" si="1"/>
        <v>31</v>
      </c>
      <c r="B36" s="84"/>
      <c r="C36" s="155"/>
      <c r="D36" s="85"/>
      <c r="E36" s="211">
        <f>J.Informacion!U36</f>
        <v>0</v>
      </c>
      <c r="F36" s="75">
        <f>J.Informacion!V36</f>
        <v>0</v>
      </c>
      <c r="G36" s="163">
        <f>J.Educacion!T36</f>
        <v>0</v>
      </c>
      <c r="H36" s="164">
        <f>J.Educacion!U36</f>
        <v>0</v>
      </c>
      <c r="I36" s="162">
        <f>'A.Comunicacion-Masiva'!S36</f>
        <v>0</v>
      </c>
      <c r="J36" s="76">
        <f>'Piezas-Com'!S36</f>
        <v>0</v>
      </c>
      <c r="K36" s="154">
        <f>'Contactar-Personas'!I36</f>
        <v>0</v>
      </c>
      <c r="L36" s="210" t="e">
        <f>'Reporte-Alertas'!K36</f>
        <v>#N/A</v>
      </c>
      <c r="M36" s="61" t="e">
        <f t="shared" si="0"/>
        <v>#N/A</v>
      </c>
    </row>
    <row r="37" spans="1:13" s="2" customFormat="1" ht="15.75">
      <c r="A37" s="196">
        <f t="shared" si="1"/>
        <v>32</v>
      </c>
      <c r="B37" s="84"/>
      <c r="C37" s="155"/>
      <c r="D37" s="85"/>
      <c r="E37" s="211">
        <f>J.Informacion!U37</f>
        <v>0</v>
      </c>
      <c r="F37" s="75">
        <f>J.Informacion!V37</f>
        <v>0</v>
      </c>
      <c r="G37" s="163">
        <f>J.Educacion!T37</f>
        <v>0</v>
      </c>
      <c r="H37" s="164">
        <f>J.Educacion!U37</f>
        <v>0</v>
      </c>
      <c r="I37" s="162">
        <f>'A.Comunicacion-Masiva'!S37</f>
        <v>0</v>
      </c>
      <c r="J37" s="76">
        <f>'Piezas-Com'!S37</f>
        <v>0</v>
      </c>
      <c r="K37" s="154">
        <f>'Contactar-Personas'!I37</f>
        <v>0</v>
      </c>
      <c r="L37" s="210" t="e">
        <f>'Reporte-Alertas'!K37</f>
        <v>#N/A</v>
      </c>
      <c r="M37" s="61" t="e">
        <f t="shared" si="0"/>
        <v>#N/A</v>
      </c>
    </row>
    <row r="38" spans="1:13" s="2" customFormat="1" ht="15.75">
      <c r="A38" s="196">
        <f t="shared" si="1"/>
        <v>33</v>
      </c>
      <c r="B38" s="84"/>
      <c r="C38" s="155"/>
      <c r="D38" s="85"/>
      <c r="E38" s="211">
        <f>J.Informacion!U38</f>
        <v>0</v>
      </c>
      <c r="F38" s="75">
        <f>J.Informacion!V38</f>
        <v>0</v>
      </c>
      <c r="G38" s="163">
        <f>J.Educacion!T38</f>
        <v>0</v>
      </c>
      <c r="H38" s="164">
        <f>J.Educacion!U38</f>
        <v>0</v>
      </c>
      <c r="I38" s="162">
        <f>'A.Comunicacion-Masiva'!S38</f>
        <v>0</v>
      </c>
      <c r="J38" s="76">
        <f>'Piezas-Com'!S38</f>
        <v>0</v>
      </c>
      <c r="K38" s="154">
        <f>'Contactar-Personas'!I38</f>
        <v>0</v>
      </c>
      <c r="L38" s="210" t="e">
        <f>'Reporte-Alertas'!K38</f>
        <v>#N/A</v>
      </c>
      <c r="M38" s="61" t="e">
        <f t="shared" si="0"/>
        <v>#N/A</v>
      </c>
    </row>
    <row r="39" spans="1:13" s="2" customFormat="1" ht="15.75">
      <c r="A39" s="196">
        <f t="shared" si="1"/>
        <v>34</v>
      </c>
      <c r="B39" s="84"/>
      <c r="C39" s="155"/>
      <c r="D39" s="85"/>
      <c r="E39" s="211">
        <f>J.Informacion!U39</f>
        <v>0</v>
      </c>
      <c r="F39" s="75">
        <f>J.Informacion!V39</f>
        <v>0</v>
      </c>
      <c r="G39" s="163">
        <f>J.Educacion!T39</f>
        <v>0</v>
      </c>
      <c r="H39" s="164">
        <f>J.Educacion!U39</f>
        <v>0</v>
      </c>
      <c r="I39" s="162">
        <f>'A.Comunicacion-Masiva'!S39</f>
        <v>0</v>
      </c>
      <c r="J39" s="76">
        <f>'Piezas-Com'!S39</f>
        <v>0</v>
      </c>
      <c r="K39" s="154">
        <f>'Contactar-Personas'!I39</f>
        <v>0</v>
      </c>
      <c r="L39" s="210" t="e">
        <f>'Reporte-Alertas'!K39</f>
        <v>#N/A</v>
      </c>
      <c r="M39" s="61" t="e">
        <f t="shared" si="0"/>
        <v>#N/A</v>
      </c>
    </row>
    <row r="40" spans="1:13" s="2" customFormat="1" ht="15.75">
      <c r="A40" s="196">
        <f t="shared" si="1"/>
        <v>35</v>
      </c>
      <c r="B40" s="84"/>
      <c r="C40" s="155"/>
      <c r="D40" s="85"/>
      <c r="E40" s="211">
        <f>J.Informacion!U40</f>
        <v>0</v>
      </c>
      <c r="F40" s="75">
        <f>J.Informacion!V40</f>
        <v>0</v>
      </c>
      <c r="G40" s="163">
        <f>J.Educacion!T40</f>
        <v>0</v>
      </c>
      <c r="H40" s="164">
        <f>J.Educacion!U40</f>
        <v>0</v>
      </c>
      <c r="I40" s="162">
        <f>'A.Comunicacion-Masiva'!S40</f>
        <v>0</v>
      </c>
      <c r="J40" s="76">
        <f>'Piezas-Com'!S40</f>
        <v>0</v>
      </c>
      <c r="K40" s="154">
        <f>'Contactar-Personas'!I40</f>
        <v>0</v>
      </c>
      <c r="L40" s="210" t="e">
        <f>'Reporte-Alertas'!K40</f>
        <v>#N/A</v>
      </c>
      <c r="M40" s="61" t="e">
        <f t="shared" si="0"/>
        <v>#N/A</v>
      </c>
    </row>
    <row r="41" spans="1:13" s="2" customFormat="1" ht="15.75">
      <c r="A41" s="196">
        <f t="shared" si="1"/>
        <v>36</v>
      </c>
      <c r="B41" s="84"/>
      <c r="C41" s="155"/>
      <c r="D41" s="85"/>
      <c r="E41" s="211">
        <f>J.Informacion!U41</f>
        <v>0</v>
      </c>
      <c r="F41" s="75">
        <f>J.Informacion!V41</f>
        <v>0</v>
      </c>
      <c r="G41" s="163">
        <f>J.Educacion!T41</f>
        <v>0</v>
      </c>
      <c r="H41" s="164">
        <f>J.Educacion!U41</f>
        <v>0</v>
      </c>
      <c r="I41" s="162">
        <f>'A.Comunicacion-Masiva'!S41</f>
        <v>0</v>
      </c>
      <c r="J41" s="76">
        <f>'Piezas-Com'!S41</f>
        <v>0</v>
      </c>
      <c r="K41" s="154">
        <f>'Contactar-Personas'!I41</f>
        <v>0</v>
      </c>
      <c r="L41" s="210" t="e">
        <f>'Reporte-Alertas'!K41</f>
        <v>#N/A</v>
      </c>
      <c r="M41" s="61" t="e">
        <f t="shared" si="0"/>
        <v>#N/A</v>
      </c>
    </row>
    <row r="42" spans="1:13" s="2" customFormat="1" ht="15.75">
      <c r="A42" s="196">
        <f t="shared" si="1"/>
        <v>37</v>
      </c>
      <c r="B42" s="84"/>
      <c r="C42" s="155"/>
      <c r="D42" s="85"/>
      <c r="E42" s="211">
        <f>J.Informacion!U42</f>
        <v>0</v>
      </c>
      <c r="F42" s="75">
        <f>J.Informacion!V42</f>
        <v>0</v>
      </c>
      <c r="G42" s="163">
        <f>J.Educacion!T42</f>
        <v>0</v>
      </c>
      <c r="H42" s="164">
        <f>J.Educacion!U42</f>
        <v>0</v>
      </c>
      <c r="I42" s="162">
        <f>'A.Comunicacion-Masiva'!S42</f>
        <v>0</v>
      </c>
      <c r="J42" s="76">
        <f>'Piezas-Com'!S42</f>
        <v>0</v>
      </c>
      <c r="K42" s="154">
        <f>'Contactar-Personas'!I42</f>
        <v>0</v>
      </c>
      <c r="L42" s="210" t="e">
        <f>'Reporte-Alertas'!K42</f>
        <v>#N/A</v>
      </c>
      <c r="M42" s="61" t="e">
        <f t="shared" si="0"/>
        <v>#N/A</v>
      </c>
    </row>
    <row r="43" spans="1:13" s="2" customFormat="1" ht="15.75">
      <c r="A43" s="196">
        <f t="shared" si="1"/>
        <v>38</v>
      </c>
      <c r="B43" s="84"/>
      <c r="C43" s="155"/>
      <c r="D43" s="85"/>
      <c r="E43" s="211">
        <f>J.Informacion!U43</f>
        <v>0</v>
      </c>
      <c r="F43" s="75">
        <f>J.Informacion!V43</f>
        <v>0</v>
      </c>
      <c r="G43" s="163">
        <f>J.Educacion!T43</f>
        <v>0</v>
      </c>
      <c r="H43" s="164">
        <f>J.Educacion!U43</f>
        <v>0</v>
      </c>
      <c r="I43" s="162">
        <f>'A.Comunicacion-Masiva'!S43</f>
        <v>0</v>
      </c>
      <c r="J43" s="76">
        <f>'Piezas-Com'!S43</f>
        <v>0</v>
      </c>
      <c r="K43" s="154">
        <f>'Contactar-Personas'!I43</f>
        <v>0</v>
      </c>
      <c r="L43" s="210" t="e">
        <f>'Reporte-Alertas'!K43</f>
        <v>#N/A</v>
      </c>
      <c r="M43" s="61" t="e">
        <f t="shared" si="0"/>
        <v>#N/A</v>
      </c>
    </row>
    <row r="44" spans="1:13" s="2" customFormat="1" ht="15.75">
      <c r="A44" s="196">
        <f t="shared" si="1"/>
        <v>39</v>
      </c>
      <c r="B44" s="84"/>
      <c r="C44" s="155"/>
      <c r="D44" s="85"/>
      <c r="E44" s="211">
        <f>J.Informacion!U44</f>
        <v>0</v>
      </c>
      <c r="F44" s="75">
        <f>J.Informacion!V44</f>
        <v>0</v>
      </c>
      <c r="G44" s="163">
        <f>J.Educacion!T44</f>
        <v>0</v>
      </c>
      <c r="H44" s="164">
        <f>J.Educacion!U44</f>
        <v>0</v>
      </c>
      <c r="I44" s="162">
        <f>'A.Comunicacion-Masiva'!S44</f>
        <v>0</v>
      </c>
      <c r="J44" s="76">
        <f>'Piezas-Com'!S44</f>
        <v>0</v>
      </c>
      <c r="K44" s="154">
        <f>'Contactar-Personas'!I44</f>
        <v>0</v>
      </c>
      <c r="L44" s="210" t="e">
        <f>'Reporte-Alertas'!K44</f>
        <v>#N/A</v>
      </c>
      <c r="M44" s="61" t="e">
        <f t="shared" si="0"/>
        <v>#N/A</v>
      </c>
    </row>
    <row r="45" spans="1:13" s="2" customFormat="1" ht="15.75">
      <c r="A45" s="196">
        <f t="shared" si="1"/>
        <v>40</v>
      </c>
      <c r="B45" s="84"/>
      <c r="C45" s="155"/>
      <c r="D45" s="85"/>
      <c r="E45" s="211">
        <f>J.Informacion!U45</f>
        <v>0</v>
      </c>
      <c r="F45" s="75">
        <f>J.Informacion!V45</f>
        <v>0</v>
      </c>
      <c r="G45" s="163">
        <f>J.Educacion!T45</f>
        <v>0</v>
      </c>
      <c r="H45" s="164">
        <f>J.Educacion!U45</f>
        <v>0</v>
      </c>
      <c r="I45" s="162">
        <f>'A.Comunicacion-Masiva'!S45</f>
        <v>0</v>
      </c>
      <c r="J45" s="76">
        <f>'Piezas-Com'!S45</f>
        <v>0</v>
      </c>
      <c r="K45" s="154">
        <f>'Contactar-Personas'!I45</f>
        <v>0</v>
      </c>
      <c r="L45" s="210" t="e">
        <f>'Reporte-Alertas'!K45</f>
        <v>#N/A</v>
      </c>
      <c r="M45" s="61" t="e">
        <f t="shared" si="0"/>
        <v>#N/A</v>
      </c>
    </row>
    <row r="46" spans="1:13" s="2" customFormat="1" ht="15.75">
      <c r="A46" s="196">
        <f t="shared" si="1"/>
        <v>41</v>
      </c>
      <c r="B46" s="84"/>
      <c r="C46" s="155"/>
      <c r="D46" s="85"/>
      <c r="E46" s="211">
        <f>J.Informacion!U46</f>
        <v>0</v>
      </c>
      <c r="F46" s="75">
        <f>J.Informacion!V46</f>
        <v>0</v>
      </c>
      <c r="G46" s="163">
        <f>J.Educacion!T46</f>
        <v>0</v>
      </c>
      <c r="H46" s="164">
        <f>J.Educacion!U46</f>
        <v>0</v>
      </c>
      <c r="I46" s="162">
        <f>'A.Comunicacion-Masiva'!S46</f>
        <v>0</v>
      </c>
      <c r="J46" s="76">
        <f>'Piezas-Com'!S46</f>
        <v>0</v>
      </c>
      <c r="K46" s="154">
        <f>'Contactar-Personas'!I46</f>
        <v>0</v>
      </c>
      <c r="L46" s="210" t="e">
        <f>'Reporte-Alertas'!K46</f>
        <v>#N/A</v>
      </c>
      <c r="M46" s="61" t="e">
        <f t="shared" si="0"/>
        <v>#N/A</v>
      </c>
    </row>
    <row r="47" spans="1:13" s="2" customFormat="1" ht="15.75">
      <c r="A47" s="196">
        <f t="shared" si="1"/>
        <v>42</v>
      </c>
      <c r="B47" s="84"/>
      <c r="C47" s="155"/>
      <c r="D47" s="85"/>
      <c r="E47" s="211">
        <f>J.Informacion!U47</f>
        <v>0</v>
      </c>
      <c r="F47" s="75">
        <f>J.Informacion!V47</f>
        <v>0</v>
      </c>
      <c r="G47" s="163">
        <f>J.Educacion!T47</f>
        <v>0</v>
      </c>
      <c r="H47" s="164">
        <f>J.Educacion!U47</f>
        <v>0</v>
      </c>
      <c r="I47" s="162">
        <f>'A.Comunicacion-Masiva'!S47</f>
        <v>0</v>
      </c>
      <c r="J47" s="76">
        <f>'Piezas-Com'!S47</f>
        <v>0</v>
      </c>
      <c r="K47" s="154">
        <f>'Contactar-Personas'!I47</f>
        <v>0</v>
      </c>
      <c r="L47" s="210" t="e">
        <f>'Reporte-Alertas'!K47</f>
        <v>#N/A</v>
      </c>
      <c r="M47" s="61" t="e">
        <f t="shared" si="0"/>
        <v>#N/A</v>
      </c>
    </row>
    <row r="48" spans="1:13" s="2" customFormat="1" ht="15.75">
      <c r="A48" s="196">
        <f t="shared" si="1"/>
        <v>43</v>
      </c>
      <c r="B48" s="84"/>
      <c r="C48" s="155"/>
      <c r="D48" s="85"/>
      <c r="E48" s="211">
        <f>J.Informacion!U48</f>
        <v>0</v>
      </c>
      <c r="F48" s="75">
        <f>J.Informacion!V48</f>
        <v>0</v>
      </c>
      <c r="G48" s="163">
        <f>J.Educacion!T48</f>
        <v>0</v>
      </c>
      <c r="H48" s="164">
        <f>J.Educacion!U48</f>
        <v>0</v>
      </c>
      <c r="I48" s="162">
        <f>'A.Comunicacion-Masiva'!S48</f>
        <v>0</v>
      </c>
      <c r="J48" s="76">
        <f>'Piezas-Com'!S48</f>
        <v>0</v>
      </c>
      <c r="K48" s="154">
        <f>'Contactar-Personas'!I48</f>
        <v>0</v>
      </c>
      <c r="L48" s="210" t="e">
        <f>'Reporte-Alertas'!K48</f>
        <v>#N/A</v>
      </c>
      <c r="M48" s="61" t="e">
        <f t="shared" si="0"/>
        <v>#N/A</v>
      </c>
    </row>
    <row r="49" spans="1:13" s="2" customFormat="1" ht="15.75">
      <c r="A49" s="196">
        <f t="shared" si="1"/>
        <v>44</v>
      </c>
      <c r="B49" s="84"/>
      <c r="C49" s="155"/>
      <c r="D49" s="85"/>
      <c r="E49" s="211">
        <f>J.Informacion!U49</f>
        <v>0</v>
      </c>
      <c r="F49" s="75">
        <f>J.Informacion!V49</f>
        <v>0</v>
      </c>
      <c r="G49" s="163">
        <f>J.Educacion!T49</f>
        <v>0</v>
      </c>
      <c r="H49" s="164">
        <f>J.Educacion!U49</f>
        <v>0</v>
      </c>
      <c r="I49" s="162">
        <f>'A.Comunicacion-Masiva'!S49</f>
        <v>0</v>
      </c>
      <c r="J49" s="76">
        <f>'Piezas-Com'!S49</f>
        <v>0</v>
      </c>
      <c r="K49" s="154">
        <f>'Contactar-Personas'!I49</f>
        <v>0</v>
      </c>
      <c r="L49" s="210" t="e">
        <f>'Reporte-Alertas'!K49</f>
        <v>#N/A</v>
      </c>
      <c r="M49" s="61" t="e">
        <f t="shared" si="0"/>
        <v>#N/A</v>
      </c>
    </row>
    <row r="50" spans="1:13" s="2" customFormat="1" ht="15.75">
      <c r="A50" s="196">
        <f t="shared" si="1"/>
        <v>45</v>
      </c>
      <c r="B50" s="84"/>
      <c r="C50" s="155"/>
      <c r="D50" s="85"/>
      <c r="E50" s="211">
        <f>J.Informacion!U50</f>
        <v>0</v>
      </c>
      <c r="F50" s="75">
        <f>J.Informacion!V50</f>
        <v>0</v>
      </c>
      <c r="G50" s="163">
        <f>J.Educacion!T50</f>
        <v>0</v>
      </c>
      <c r="H50" s="164">
        <f>J.Educacion!U50</f>
        <v>0</v>
      </c>
      <c r="I50" s="162">
        <f>'A.Comunicacion-Masiva'!S50</f>
        <v>0</v>
      </c>
      <c r="J50" s="76">
        <f>'Piezas-Com'!S50</f>
        <v>0</v>
      </c>
      <c r="K50" s="154">
        <f>'Contactar-Personas'!I50</f>
        <v>0</v>
      </c>
      <c r="L50" s="210" t="e">
        <f>'Reporte-Alertas'!K50</f>
        <v>#N/A</v>
      </c>
      <c r="M50" s="61" t="e">
        <f t="shared" si="0"/>
        <v>#N/A</v>
      </c>
    </row>
    <row r="51" spans="1:13" s="2" customFormat="1" ht="15.75">
      <c r="A51" s="196">
        <f t="shared" si="1"/>
        <v>46</v>
      </c>
      <c r="B51" s="84"/>
      <c r="C51" s="155"/>
      <c r="D51" s="85"/>
      <c r="E51" s="211">
        <f>J.Informacion!U51</f>
        <v>0</v>
      </c>
      <c r="F51" s="75">
        <f>J.Informacion!V51</f>
        <v>0</v>
      </c>
      <c r="G51" s="163">
        <f>J.Educacion!T51</f>
        <v>0</v>
      </c>
      <c r="H51" s="164">
        <f>J.Educacion!U51</f>
        <v>0</v>
      </c>
      <c r="I51" s="162">
        <f>'A.Comunicacion-Masiva'!S51</f>
        <v>0</v>
      </c>
      <c r="J51" s="76">
        <f>'Piezas-Com'!S51</f>
        <v>0</v>
      </c>
      <c r="K51" s="154">
        <f>'Contactar-Personas'!I51</f>
        <v>0</v>
      </c>
      <c r="L51" s="210" t="e">
        <f>'Reporte-Alertas'!K51</f>
        <v>#N/A</v>
      </c>
      <c r="M51" s="61" t="e">
        <f t="shared" si="0"/>
        <v>#N/A</v>
      </c>
    </row>
    <row r="52" spans="1:13" s="2" customFormat="1" ht="15.75">
      <c r="A52" s="196">
        <f t="shared" si="1"/>
        <v>47</v>
      </c>
      <c r="B52" s="84"/>
      <c r="C52" s="155"/>
      <c r="D52" s="85"/>
      <c r="E52" s="211">
        <f>J.Informacion!U52</f>
        <v>0</v>
      </c>
      <c r="F52" s="75">
        <f>J.Informacion!V52</f>
        <v>0</v>
      </c>
      <c r="G52" s="163">
        <f>J.Educacion!T52</f>
        <v>0</v>
      </c>
      <c r="H52" s="164">
        <f>J.Educacion!U52</f>
        <v>0</v>
      </c>
      <c r="I52" s="162">
        <f>'A.Comunicacion-Masiva'!S52</f>
        <v>0</v>
      </c>
      <c r="J52" s="76">
        <f>'Piezas-Com'!S52</f>
        <v>0</v>
      </c>
      <c r="K52" s="154">
        <f>'Contactar-Personas'!I52</f>
        <v>0</v>
      </c>
      <c r="L52" s="210" t="e">
        <f>'Reporte-Alertas'!K52</f>
        <v>#N/A</v>
      </c>
      <c r="M52" s="61" t="e">
        <f t="shared" si="0"/>
        <v>#N/A</v>
      </c>
    </row>
    <row r="53" spans="1:13" s="2" customFormat="1" ht="15.75">
      <c r="A53" s="196">
        <f t="shared" si="1"/>
        <v>48</v>
      </c>
      <c r="B53" s="84"/>
      <c r="C53" s="155"/>
      <c r="D53" s="85"/>
      <c r="E53" s="211">
        <f>J.Informacion!U53</f>
        <v>0</v>
      </c>
      <c r="F53" s="75">
        <f>J.Informacion!V53</f>
        <v>0</v>
      </c>
      <c r="G53" s="163">
        <f>J.Educacion!T53</f>
        <v>0</v>
      </c>
      <c r="H53" s="164">
        <f>J.Educacion!U53</f>
        <v>0</v>
      </c>
      <c r="I53" s="162">
        <f>'A.Comunicacion-Masiva'!S53</f>
        <v>0</v>
      </c>
      <c r="J53" s="76">
        <f>'Piezas-Com'!S53</f>
        <v>0</v>
      </c>
      <c r="K53" s="154">
        <f>'Contactar-Personas'!I53</f>
        <v>0</v>
      </c>
      <c r="L53" s="210" t="e">
        <f>'Reporte-Alertas'!K53</f>
        <v>#N/A</v>
      </c>
      <c r="M53" s="61" t="e">
        <f t="shared" si="0"/>
        <v>#N/A</v>
      </c>
    </row>
    <row r="54" spans="1:13" s="2" customFormat="1" ht="15.75">
      <c r="A54" s="196">
        <f t="shared" si="1"/>
        <v>49</v>
      </c>
      <c r="B54" s="84"/>
      <c r="C54" s="155"/>
      <c r="D54" s="85"/>
      <c r="E54" s="211">
        <f>J.Informacion!U54</f>
        <v>0</v>
      </c>
      <c r="F54" s="75">
        <f>J.Informacion!V54</f>
        <v>0</v>
      </c>
      <c r="G54" s="163">
        <f>J.Educacion!T54</f>
        <v>0</v>
      </c>
      <c r="H54" s="164">
        <f>J.Educacion!U54</f>
        <v>0</v>
      </c>
      <c r="I54" s="162">
        <f>'A.Comunicacion-Masiva'!S54</f>
        <v>0</v>
      </c>
      <c r="J54" s="76">
        <f>'Piezas-Com'!S54</f>
        <v>0</v>
      </c>
      <c r="K54" s="154">
        <f>'Contactar-Personas'!I54</f>
        <v>0</v>
      </c>
      <c r="L54" s="210" t="e">
        <f>'Reporte-Alertas'!K54</f>
        <v>#N/A</v>
      </c>
      <c r="M54" s="61" t="e">
        <f t="shared" si="0"/>
        <v>#N/A</v>
      </c>
    </row>
    <row r="55" spans="1:13" s="2" customFormat="1" ht="15.75">
      <c r="A55" s="196">
        <f t="shared" si="1"/>
        <v>50</v>
      </c>
      <c r="B55" s="84"/>
      <c r="C55" s="155"/>
      <c r="D55" s="85"/>
      <c r="E55" s="211">
        <f>J.Informacion!U55</f>
        <v>0</v>
      </c>
      <c r="F55" s="75">
        <f>J.Informacion!V55</f>
        <v>0</v>
      </c>
      <c r="G55" s="163">
        <f>J.Educacion!T55</f>
        <v>0</v>
      </c>
      <c r="H55" s="164">
        <f>J.Educacion!U55</f>
        <v>0</v>
      </c>
      <c r="I55" s="162">
        <f>'A.Comunicacion-Masiva'!S55</f>
        <v>0</v>
      </c>
      <c r="J55" s="76">
        <f>'Piezas-Com'!S55</f>
        <v>0</v>
      </c>
      <c r="K55" s="154">
        <f>'Contactar-Personas'!I55</f>
        <v>0</v>
      </c>
      <c r="L55" s="210" t="e">
        <f>'Reporte-Alertas'!K55</f>
        <v>#N/A</v>
      </c>
      <c r="M55" s="61" t="e">
        <f t="shared" si="0"/>
        <v>#N/A</v>
      </c>
    </row>
    <row r="56" spans="1:13" s="2" customFormat="1" ht="15.75">
      <c r="A56" s="196">
        <f t="shared" si="1"/>
        <v>51</v>
      </c>
      <c r="B56" s="84"/>
      <c r="C56" s="155"/>
      <c r="D56" s="85"/>
      <c r="E56" s="211">
        <f>J.Informacion!U56</f>
        <v>0</v>
      </c>
      <c r="F56" s="75">
        <f>J.Informacion!V56</f>
        <v>0</v>
      </c>
      <c r="G56" s="163">
        <f>J.Educacion!T56</f>
        <v>0</v>
      </c>
      <c r="H56" s="164">
        <f>J.Educacion!U56</f>
        <v>0</v>
      </c>
      <c r="I56" s="162">
        <f>'A.Comunicacion-Masiva'!S56</f>
        <v>0</v>
      </c>
      <c r="J56" s="76">
        <f>'Piezas-Com'!S56</f>
        <v>0</v>
      </c>
      <c r="K56" s="154">
        <f>'Contactar-Personas'!I56</f>
        <v>0</v>
      </c>
      <c r="L56" s="210" t="e">
        <f>'Reporte-Alertas'!K56</f>
        <v>#N/A</v>
      </c>
      <c r="M56" s="61" t="e">
        <f t="shared" si="0"/>
        <v>#N/A</v>
      </c>
    </row>
    <row r="57" spans="1:13" s="2" customFormat="1" ht="15.75">
      <c r="A57" s="196">
        <f t="shared" si="1"/>
        <v>52</v>
      </c>
      <c r="B57" s="84"/>
      <c r="C57" s="155"/>
      <c r="D57" s="85"/>
      <c r="E57" s="211">
        <f>J.Informacion!U57</f>
        <v>0</v>
      </c>
      <c r="F57" s="75">
        <f>J.Informacion!V57</f>
        <v>0</v>
      </c>
      <c r="G57" s="163">
        <f>J.Educacion!T57</f>
        <v>0</v>
      </c>
      <c r="H57" s="164">
        <f>J.Educacion!U57</f>
        <v>0</v>
      </c>
      <c r="I57" s="162">
        <f>'A.Comunicacion-Masiva'!S57</f>
        <v>0</v>
      </c>
      <c r="J57" s="76">
        <f>'Piezas-Com'!S57</f>
        <v>0</v>
      </c>
      <c r="K57" s="154">
        <f>'Contactar-Personas'!I57</f>
        <v>0</v>
      </c>
      <c r="L57" s="210" t="e">
        <f>'Reporte-Alertas'!K57</f>
        <v>#N/A</v>
      </c>
      <c r="M57" s="61" t="e">
        <f t="shared" si="0"/>
        <v>#N/A</v>
      </c>
    </row>
    <row r="58" spans="1:13" s="2" customFormat="1" ht="15.75">
      <c r="A58" s="196">
        <f t="shared" si="1"/>
        <v>53</v>
      </c>
      <c r="B58" s="84"/>
      <c r="C58" s="155"/>
      <c r="D58" s="85"/>
      <c r="E58" s="211">
        <f>J.Informacion!U58</f>
        <v>0</v>
      </c>
      <c r="F58" s="75">
        <f>J.Informacion!V58</f>
        <v>0</v>
      </c>
      <c r="G58" s="163">
        <f>J.Educacion!T58</f>
        <v>0</v>
      </c>
      <c r="H58" s="164">
        <f>J.Educacion!U58</f>
        <v>0</v>
      </c>
      <c r="I58" s="162">
        <f>'A.Comunicacion-Masiva'!S58</f>
        <v>0</v>
      </c>
      <c r="J58" s="76">
        <f>'Piezas-Com'!S58</f>
        <v>0</v>
      </c>
      <c r="K58" s="154">
        <f>'Contactar-Personas'!I58</f>
        <v>0</v>
      </c>
      <c r="L58" s="210" t="e">
        <f>'Reporte-Alertas'!K58</f>
        <v>#N/A</v>
      </c>
      <c r="M58" s="61" t="e">
        <f t="shared" si="0"/>
        <v>#N/A</v>
      </c>
    </row>
    <row r="59" spans="1:13" s="2" customFormat="1" ht="15.75">
      <c r="A59" s="196">
        <f t="shared" si="1"/>
        <v>54</v>
      </c>
      <c r="B59" s="86"/>
      <c r="C59" s="156"/>
      <c r="D59" s="85"/>
      <c r="E59" s="211">
        <f>J.Informacion!U59</f>
        <v>0</v>
      </c>
      <c r="F59" s="75">
        <f>J.Informacion!V59</f>
        <v>0</v>
      </c>
      <c r="G59" s="163">
        <f>J.Educacion!T59</f>
        <v>0</v>
      </c>
      <c r="H59" s="164">
        <f>J.Educacion!U59</f>
        <v>0</v>
      </c>
      <c r="I59" s="162">
        <f>'A.Comunicacion-Masiva'!S59</f>
        <v>0</v>
      </c>
      <c r="J59" s="76">
        <f>'Piezas-Com'!S59</f>
        <v>0</v>
      </c>
      <c r="K59" s="154">
        <f>'Contactar-Personas'!I59</f>
        <v>0</v>
      </c>
      <c r="L59" s="210" t="e">
        <f>'Reporte-Alertas'!K59</f>
        <v>#N/A</v>
      </c>
      <c r="M59" s="61" t="e">
        <f t="shared" si="0"/>
        <v>#N/A</v>
      </c>
    </row>
    <row r="60" spans="1:13" s="2" customFormat="1" ht="15.75">
      <c r="A60" s="196">
        <f t="shared" si="1"/>
        <v>55</v>
      </c>
      <c r="B60" s="86"/>
      <c r="C60" s="156"/>
      <c r="D60" s="85"/>
      <c r="E60" s="211">
        <f>J.Informacion!U60</f>
        <v>0</v>
      </c>
      <c r="F60" s="75">
        <f>J.Informacion!V60</f>
        <v>0</v>
      </c>
      <c r="G60" s="163">
        <f>J.Educacion!T60</f>
        <v>0</v>
      </c>
      <c r="H60" s="164">
        <f>J.Educacion!U60</f>
        <v>0</v>
      </c>
      <c r="I60" s="162">
        <f>'A.Comunicacion-Masiva'!S60</f>
        <v>0</v>
      </c>
      <c r="J60" s="76">
        <f>'Piezas-Com'!S60</f>
        <v>0</v>
      </c>
      <c r="K60" s="154">
        <f>'Contactar-Personas'!I60</f>
        <v>0</v>
      </c>
      <c r="L60" s="210" t="e">
        <f>'Reporte-Alertas'!K60</f>
        <v>#N/A</v>
      </c>
      <c r="M60" s="61" t="e">
        <f t="shared" si="0"/>
        <v>#N/A</v>
      </c>
    </row>
    <row r="61" spans="1:13" s="2" customFormat="1" ht="15.75">
      <c r="A61" s="196">
        <f t="shared" si="1"/>
        <v>56</v>
      </c>
      <c r="B61" s="86"/>
      <c r="C61" s="156"/>
      <c r="D61" s="85"/>
      <c r="E61" s="211">
        <f>J.Informacion!U61</f>
        <v>0</v>
      </c>
      <c r="F61" s="75">
        <f>J.Informacion!V61</f>
        <v>0</v>
      </c>
      <c r="G61" s="163">
        <f>J.Educacion!T61</f>
        <v>0</v>
      </c>
      <c r="H61" s="164">
        <f>J.Educacion!U61</f>
        <v>0</v>
      </c>
      <c r="I61" s="162">
        <f>'A.Comunicacion-Masiva'!S61</f>
        <v>0</v>
      </c>
      <c r="J61" s="76">
        <f>'Piezas-Com'!S61</f>
        <v>0</v>
      </c>
      <c r="K61" s="154">
        <f>'Contactar-Personas'!I61</f>
        <v>0</v>
      </c>
      <c r="L61" s="210" t="e">
        <f>'Reporte-Alertas'!K61</f>
        <v>#N/A</v>
      </c>
      <c r="M61" s="61" t="e">
        <f t="shared" si="0"/>
        <v>#N/A</v>
      </c>
    </row>
    <row r="62" spans="1:13" s="2" customFormat="1" ht="15.75">
      <c r="A62" s="196">
        <f t="shared" si="1"/>
        <v>57</v>
      </c>
      <c r="B62" s="86"/>
      <c r="C62" s="156"/>
      <c r="D62" s="85"/>
      <c r="E62" s="211">
        <f>J.Informacion!U62</f>
        <v>0</v>
      </c>
      <c r="F62" s="75">
        <f>J.Informacion!V62</f>
        <v>0</v>
      </c>
      <c r="G62" s="163">
        <f>J.Educacion!T62</f>
        <v>0</v>
      </c>
      <c r="H62" s="164">
        <f>J.Educacion!U62</f>
        <v>0</v>
      </c>
      <c r="I62" s="162">
        <f>'A.Comunicacion-Masiva'!S62</f>
        <v>0</v>
      </c>
      <c r="J62" s="76">
        <f>'Piezas-Com'!S62</f>
        <v>0</v>
      </c>
      <c r="K62" s="154">
        <f>'Contactar-Personas'!I62</f>
        <v>0</v>
      </c>
      <c r="L62" s="210" t="e">
        <f>'Reporte-Alertas'!K62</f>
        <v>#N/A</v>
      </c>
      <c r="M62" s="61" t="e">
        <f t="shared" si="0"/>
        <v>#N/A</v>
      </c>
    </row>
    <row r="63" spans="1:13" s="2" customFormat="1" ht="15.75">
      <c r="A63" s="196">
        <f t="shared" si="1"/>
        <v>58</v>
      </c>
      <c r="B63" s="86"/>
      <c r="C63" s="156"/>
      <c r="D63" s="85"/>
      <c r="E63" s="211">
        <f>J.Informacion!U63</f>
        <v>0</v>
      </c>
      <c r="F63" s="75">
        <f>J.Informacion!V63</f>
        <v>0</v>
      </c>
      <c r="G63" s="163">
        <f>J.Educacion!T63</f>
        <v>0</v>
      </c>
      <c r="H63" s="164">
        <f>J.Educacion!U63</f>
        <v>0</v>
      </c>
      <c r="I63" s="162">
        <f>'A.Comunicacion-Masiva'!S63</f>
        <v>0</v>
      </c>
      <c r="J63" s="76">
        <f>'Piezas-Com'!S63</f>
        <v>0</v>
      </c>
      <c r="K63" s="154">
        <f>'Contactar-Personas'!I63</f>
        <v>0</v>
      </c>
      <c r="L63" s="210" t="e">
        <f>'Reporte-Alertas'!K63</f>
        <v>#N/A</v>
      </c>
      <c r="M63" s="61" t="e">
        <f t="shared" si="0"/>
        <v>#N/A</v>
      </c>
    </row>
    <row r="64" spans="1:13" s="2" customFormat="1" ht="15.75">
      <c r="A64" s="196">
        <f t="shared" si="1"/>
        <v>59</v>
      </c>
      <c r="B64" s="86"/>
      <c r="C64" s="156"/>
      <c r="D64" s="85"/>
      <c r="E64" s="211">
        <f>J.Informacion!U64</f>
        <v>0</v>
      </c>
      <c r="F64" s="75">
        <f>J.Informacion!V64</f>
        <v>0</v>
      </c>
      <c r="G64" s="163">
        <f>J.Educacion!T64</f>
        <v>0</v>
      </c>
      <c r="H64" s="164">
        <f>J.Educacion!U64</f>
        <v>0</v>
      </c>
      <c r="I64" s="162">
        <f>'A.Comunicacion-Masiva'!S64</f>
        <v>0</v>
      </c>
      <c r="J64" s="76">
        <f>'Piezas-Com'!S64</f>
        <v>0</v>
      </c>
      <c r="K64" s="154">
        <f>'Contactar-Personas'!I64</f>
        <v>0</v>
      </c>
      <c r="L64" s="210" t="e">
        <f>'Reporte-Alertas'!K64</f>
        <v>#N/A</v>
      </c>
      <c r="M64" s="61" t="e">
        <f t="shared" si="0"/>
        <v>#N/A</v>
      </c>
    </row>
    <row r="65" spans="1:13" s="2" customFormat="1" ht="15.75">
      <c r="A65" s="196">
        <f t="shared" si="1"/>
        <v>60</v>
      </c>
      <c r="B65" s="86"/>
      <c r="C65" s="156"/>
      <c r="D65" s="85"/>
      <c r="E65" s="211">
        <f>J.Informacion!U65</f>
        <v>0</v>
      </c>
      <c r="F65" s="75">
        <f>J.Informacion!V65</f>
        <v>0</v>
      </c>
      <c r="G65" s="163">
        <f>J.Educacion!T65</f>
        <v>0</v>
      </c>
      <c r="H65" s="164">
        <f>J.Educacion!U65</f>
        <v>0</v>
      </c>
      <c r="I65" s="162">
        <f>'A.Comunicacion-Masiva'!S65</f>
        <v>0</v>
      </c>
      <c r="J65" s="76">
        <f>'Piezas-Com'!S65</f>
        <v>0</v>
      </c>
      <c r="K65" s="154">
        <f>'Contactar-Personas'!I65</f>
        <v>0</v>
      </c>
      <c r="L65" s="210" t="e">
        <f>'Reporte-Alertas'!K65</f>
        <v>#N/A</v>
      </c>
      <c r="M65" s="61" t="e">
        <f t="shared" si="0"/>
        <v>#N/A</v>
      </c>
    </row>
    <row r="66" spans="1:13" s="2" customFormat="1" ht="15.75">
      <c r="A66" s="196">
        <f t="shared" si="1"/>
        <v>61</v>
      </c>
      <c r="B66" s="86"/>
      <c r="C66" s="156"/>
      <c r="D66" s="85"/>
      <c r="E66" s="211">
        <f>J.Informacion!U66</f>
        <v>0</v>
      </c>
      <c r="F66" s="75">
        <f>J.Informacion!V66</f>
        <v>0</v>
      </c>
      <c r="G66" s="163">
        <f>J.Educacion!T66</f>
        <v>0</v>
      </c>
      <c r="H66" s="164">
        <f>J.Educacion!U66</f>
        <v>0</v>
      </c>
      <c r="I66" s="162">
        <f>'A.Comunicacion-Masiva'!S66</f>
        <v>0</v>
      </c>
      <c r="J66" s="76">
        <f>'Piezas-Com'!S66</f>
        <v>0</v>
      </c>
      <c r="K66" s="154">
        <f>'Contactar-Personas'!I66</f>
        <v>0</v>
      </c>
      <c r="L66" s="210" t="e">
        <f>'Reporte-Alertas'!K66</f>
        <v>#N/A</v>
      </c>
      <c r="M66" s="61" t="e">
        <f t="shared" si="0"/>
        <v>#N/A</v>
      </c>
    </row>
    <row r="67" spans="1:13" s="2" customFormat="1" ht="15.75">
      <c r="A67" s="196">
        <f t="shared" si="1"/>
        <v>62</v>
      </c>
      <c r="B67" s="86"/>
      <c r="C67" s="156"/>
      <c r="D67" s="85"/>
      <c r="E67" s="211">
        <f>J.Informacion!U67</f>
        <v>0</v>
      </c>
      <c r="F67" s="75">
        <f>J.Informacion!V67</f>
        <v>0</v>
      </c>
      <c r="G67" s="163">
        <f>J.Educacion!T67</f>
        <v>0</v>
      </c>
      <c r="H67" s="164">
        <f>J.Educacion!U67</f>
        <v>0</v>
      </c>
      <c r="I67" s="162">
        <f>'A.Comunicacion-Masiva'!S67</f>
        <v>0</v>
      </c>
      <c r="J67" s="76">
        <f>'Piezas-Com'!S67</f>
        <v>0</v>
      </c>
      <c r="K67" s="154">
        <f>'Contactar-Personas'!I67</f>
        <v>0</v>
      </c>
      <c r="L67" s="210" t="e">
        <f>'Reporte-Alertas'!K67</f>
        <v>#N/A</v>
      </c>
      <c r="M67" s="61" t="e">
        <f t="shared" si="0"/>
        <v>#N/A</v>
      </c>
    </row>
    <row r="68" spans="1:13" s="2" customFormat="1" ht="15.75">
      <c r="A68" s="196">
        <f t="shared" si="1"/>
        <v>63</v>
      </c>
      <c r="B68" s="86"/>
      <c r="C68" s="156"/>
      <c r="D68" s="85"/>
      <c r="E68" s="211">
        <f>J.Informacion!U68</f>
        <v>0</v>
      </c>
      <c r="F68" s="75">
        <f>J.Informacion!V68</f>
        <v>0</v>
      </c>
      <c r="G68" s="163">
        <f>J.Educacion!T68</f>
        <v>0</v>
      </c>
      <c r="H68" s="164">
        <f>J.Educacion!U68</f>
        <v>0</v>
      </c>
      <c r="I68" s="162">
        <f>'A.Comunicacion-Masiva'!S68</f>
        <v>0</v>
      </c>
      <c r="J68" s="76">
        <f>'Piezas-Com'!S68</f>
        <v>0</v>
      </c>
      <c r="K68" s="154">
        <f>'Contactar-Personas'!I68</f>
        <v>0</v>
      </c>
      <c r="L68" s="210" t="e">
        <f>'Reporte-Alertas'!K68</f>
        <v>#N/A</v>
      </c>
      <c r="M68" s="61" t="e">
        <f t="shared" si="0"/>
        <v>#N/A</v>
      </c>
    </row>
    <row r="69" spans="1:13" s="2" customFormat="1" ht="15.75">
      <c r="A69" s="196">
        <f t="shared" si="1"/>
        <v>64</v>
      </c>
      <c r="B69" s="86"/>
      <c r="C69" s="156"/>
      <c r="D69" s="85"/>
      <c r="E69" s="211">
        <f>J.Informacion!U69</f>
        <v>0</v>
      </c>
      <c r="F69" s="75">
        <f>J.Informacion!V69</f>
        <v>0</v>
      </c>
      <c r="G69" s="163">
        <f>J.Educacion!T69</f>
        <v>0</v>
      </c>
      <c r="H69" s="164">
        <f>J.Educacion!U69</f>
        <v>0</v>
      </c>
      <c r="I69" s="162">
        <f>'A.Comunicacion-Masiva'!S69</f>
        <v>0</v>
      </c>
      <c r="J69" s="76">
        <f>'Piezas-Com'!S69</f>
        <v>0</v>
      </c>
      <c r="K69" s="154">
        <f>'Contactar-Personas'!I69</f>
        <v>0</v>
      </c>
      <c r="L69" s="210" t="e">
        <f>'Reporte-Alertas'!K69</f>
        <v>#N/A</v>
      </c>
      <c r="M69" s="61" t="e">
        <f t="shared" si="0"/>
        <v>#N/A</v>
      </c>
    </row>
    <row r="70" spans="1:13" s="2" customFormat="1" ht="15.75">
      <c r="A70" s="196">
        <f t="shared" si="1"/>
        <v>65</v>
      </c>
      <c r="B70" s="86"/>
      <c r="C70" s="156"/>
      <c r="D70" s="85"/>
      <c r="E70" s="211">
        <f>J.Informacion!U70</f>
        <v>0</v>
      </c>
      <c r="F70" s="75">
        <f>J.Informacion!V70</f>
        <v>0</v>
      </c>
      <c r="G70" s="163">
        <f>J.Educacion!T70</f>
        <v>0</v>
      </c>
      <c r="H70" s="164">
        <f>J.Educacion!U70</f>
        <v>0</v>
      </c>
      <c r="I70" s="162">
        <f>'A.Comunicacion-Masiva'!S70</f>
        <v>0</v>
      </c>
      <c r="J70" s="76">
        <f>'Piezas-Com'!S70</f>
        <v>0</v>
      </c>
      <c r="K70" s="154">
        <f>'Contactar-Personas'!I70</f>
        <v>0</v>
      </c>
      <c r="L70" s="210" t="e">
        <f>'Reporte-Alertas'!K70</f>
        <v>#N/A</v>
      </c>
      <c r="M70" s="61" t="e">
        <f t="shared" si="0"/>
        <v>#N/A</v>
      </c>
    </row>
    <row r="71" spans="1:13" s="2" customFormat="1" ht="15.75">
      <c r="A71" s="196">
        <f t="shared" si="1"/>
        <v>66</v>
      </c>
      <c r="B71" s="86"/>
      <c r="C71" s="156"/>
      <c r="D71" s="85"/>
      <c r="E71" s="211">
        <f>J.Informacion!U71</f>
        <v>0</v>
      </c>
      <c r="F71" s="75">
        <f>J.Informacion!V71</f>
        <v>0</v>
      </c>
      <c r="G71" s="163">
        <f>J.Educacion!T71</f>
        <v>0</v>
      </c>
      <c r="H71" s="164">
        <f>J.Educacion!U71</f>
        <v>0</v>
      </c>
      <c r="I71" s="162">
        <f>'A.Comunicacion-Masiva'!S71</f>
        <v>0</v>
      </c>
      <c r="J71" s="76">
        <f>'Piezas-Com'!S71</f>
        <v>0</v>
      </c>
      <c r="K71" s="154">
        <f>'Contactar-Personas'!I71</f>
        <v>0</v>
      </c>
      <c r="L71" s="210" t="e">
        <f>'Reporte-Alertas'!K71</f>
        <v>#N/A</v>
      </c>
      <c r="M71" s="61" t="e">
        <f t="shared" ref="M71:M100" si="2">F71+H71+I71+J71+K71+L71</f>
        <v>#N/A</v>
      </c>
    </row>
    <row r="72" spans="1:13" s="2" customFormat="1" ht="15.75">
      <c r="A72" s="196">
        <f t="shared" ref="A72:A100" si="3">A71+1</f>
        <v>67</v>
      </c>
      <c r="B72" s="86"/>
      <c r="C72" s="156"/>
      <c r="D72" s="85"/>
      <c r="E72" s="211">
        <f>J.Informacion!U72</f>
        <v>0</v>
      </c>
      <c r="F72" s="75">
        <f>J.Informacion!V72</f>
        <v>0</v>
      </c>
      <c r="G72" s="163">
        <f>J.Educacion!T72</f>
        <v>0</v>
      </c>
      <c r="H72" s="164">
        <f>J.Educacion!U72</f>
        <v>0</v>
      </c>
      <c r="I72" s="162">
        <f>'A.Comunicacion-Masiva'!S72</f>
        <v>0</v>
      </c>
      <c r="J72" s="76">
        <f>'Piezas-Com'!S72</f>
        <v>0</v>
      </c>
      <c r="K72" s="154">
        <f>'Contactar-Personas'!I72</f>
        <v>0</v>
      </c>
      <c r="L72" s="210" t="e">
        <f>'Reporte-Alertas'!K72</f>
        <v>#N/A</v>
      </c>
      <c r="M72" s="61" t="e">
        <f t="shared" si="2"/>
        <v>#N/A</v>
      </c>
    </row>
    <row r="73" spans="1:13" s="2" customFormat="1" ht="15.75">
      <c r="A73" s="196">
        <f t="shared" si="3"/>
        <v>68</v>
      </c>
      <c r="B73" s="86"/>
      <c r="C73" s="156"/>
      <c r="D73" s="85"/>
      <c r="E73" s="211">
        <f>J.Informacion!U73</f>
        <v>0</v>
      </c>
      <c r="F73" s="75">
        <f>J.Informacion!V73</f>
        <v>0</v>
      </c>
      <c r="G73" s="163">
        <f>J.Educacion!T73</f>
        <v>0</v>
      </c>
      <c r="H73" s="164">
        <f>J.Educacion!U73</f>
        <v>0</v>
      </c>
      <c r="I73" s="162">
        <f>'A.Comunicacion-Masiva'!S73</f>
        <v>0</v>
      </c>
      <c r="J73" s="76">
        <f>'Piezas-Com'!S73</f>
        <v>0</v>
      </c>
      <c r="K73" s="154">
        <f>'Contactar-Personas'!I73</f>
        <v>0</v>
      </c>
      <c r="L73" s="210" t="e">
        <f>'Reporte-Alertas'!K73</f>
        <v>#N/A</v>
      </c>
      <c r="M73" s="61" t="e">
        <f t="shared" si="2"/>
        <v>#N/A</v>
      </c>
    </row>
    <row r="74" spans="1:13" s="2" customFormat="1" ht="15.75">
      <c r="A74" s="196">
        <f t="shared" si="3"/>
        <v>69</v>
      </c>
      <c r="B74" s="86"/>
      <c r="C74" s="156"/>
      <c r="D74" s="85"/>
      <c r="E74" s="211">
        <f>J.Informacion!U74</f>
        <v>0</v>
      </c>
      <c r="F74" s="75">
        <f>J.Informacion!V74</f>
        <v>0</v>
      </c>
      <c r="G74" s="163">
        <f>J.Educacion!T74</f>
        <v>0</v>
      </c>
      <c r="H74" s="164">
        <f>J.Educacion!U74</f>
        <v>0</v>
      </c>
      <c r="I74" s="162">
        <f>'A.Comunicacion-Masiva'!S74</f>
        <v>0</v>
      </c>
      <c r="J74" s="76">
        <f>'Piezas-Com'!S74</f>
        <v>0</v>
      </c>
      <c r="K74" s="154">
        <f>'Contactar-Personas'!I74</f>
        <v>0</v>
      </c>
      <c r="L74" s="210" t="e">
        <f>'Reporte-Alertas'!K74</f>
        <v>#N/A</v>
      </c>
      <c r="M74" s="61" t="e">
        <f t="shared" si="2"/>
        <v>#N/A</v>
      </c>
    </row>
    <row r="75" spans="1:13" s="2" customFormat="1" ht="15.75">
      <c r="A75" s="196">
        <f t="shared" si="3"/>
        <v>70</v>
      </c>
      <c r="B75" s="86"/>
      <c r="C75" s="156"/>
      <c r="D75" s="85"/>
      <c r="E75" s="211">
        <f>J.Informacion!U75</f>
        <v>0</v>
      </c>
      <c r="F75" s="75">
        <f>J.Informacion!V75</f>
        <v>0</v>
      </c>
      <c r="G75" s="163">
        <f>J.Educacion!T75</f>
        <v>0</v>
      </c>
      <c r="H75" s="164">
        <f>J.Educacion!U75</f>
        <v>0</v>
      </c>
      <c r="I75" s="162">
        <f>'A.Comunicacion-Masiva'!S75</f>
        <v>0</v>
      </c>
      <c r="J75" s="76">
        <f>'Piezas-Com'!S75</f>
        <v>0</v>
      </c>
      <c r="K75" s="154">
        <f>'Contactar-Personas'!I75</f>
        <v>0</v>
      </c>
      <c r="L75" s="210" t="e">
        <f>'Reporte-Alertas'!K75</f>
        <v>#N/A</v>
      </c>
      <c r="M75" s="61" t="e">
        <f t="shared" si="2"/>
        <v>#N/A</v>
      </c>
    </row>
    <row r="76" spans="1:13" s="2" customFormat="1" ht="15.75">
      <c r="A76" s="196">
        <f t="shared" si="3"/>
        <v>71</v>
      </c>
      <c r="B76" s="86"/>
      <c r="C76" s="156"/>
      <c r="D76" s="85"/>
      <c r="E76" s="211">
        <f>J.Informacion!U76</f>
        <v>0</v>
      </c>
      <c r="F76" s="75">
        <f>J.Informacion!V76</f>
        <v>0</v>
      </c>
      <c r="G76" s="163">
        <f>J.Educacion!T76</f>
        <v>0</v>
      </c>
      <c r="H76" s="164">
        <f>J.Educacion!U76</f>
        <v>0</v>
      </c>
      <c r="I76" s="162">
        <f>'A.Comunicacion-Masiva'!S76</f>
        <v>0</v>
      </c>
      <c r="J76" s="76">
        <f>'Piezas-Com'!S76</f>
        <v>0</v>
      </c>
      <c r="K76" s="154">
        <f>'Contactar-Personas'!I76</f>
        <v>0</v>
      </c>
      <c r="L76" s="210" t="e">
        <f>'Reporte-Alertas'!K76</f>
        <v>#N/A</v>
      </c>
      <c r="M76" s="61" t="e">
        <f t="shared" si="2"/>
        <v>#N/A</v>
      </c>
    </row>
    <row r="77" spans="1:13" s="2" customFormat="1" ht="15.75">
      <c r="A77" s="196">
        <f t="shared" si="3"/>
        <v>72</v>
      </c>
      <c r="B77" s="86"/>
      <c r="C77" s="156"/>
      <c r="D77" s="85"/>
      <c r="E77" s="211">
        <f>J.Informacion!U77</f>
        <v>0</v>
      </c>
      <c r="F77" s="75">
        <f>J.Informacion!V77</f>
        <v>0</v>
      </c>
      <c r="G77" s="163">
        <f>J.Educacion!T77</f>
        <v>0</v>
      </c>
      <c r="H77" s="164">
        <f>J.Educacion!U77</f>
        <v>0</v>
      </c>
      <c r="I77" s="162">
        <f>'A.Comunicacion-Masiva'!S77</f>
        <v>0</v>
      </c>
      <c r="J77" s="76">
        <f>'Piezas-Com'!S77</f>
        <v>0</v>
      </c>
      <c r="K77" s="154">
        <f>'Contactar-Personas'!I77</f>
        <v>0</v>
      </c>
      <c r="L77" s="210" t="e">
        <f>'Reporte-Alertas'!K77</f>
        <v>#N/A</v>
      </c>
      <c r="M77" s="61" t="e">
        <f t="shared" si="2"/>
        <v>#N/A</v>
      </c>
    </row>
    <row r="78" spans="1:13" s="2" customFormat="1" ht="15.75">
      <c r="A78" s="196">
        <f t="shared" si="3"/>
        <v>73</v>
      </c>
      <c r="B78" s="86"/>
      <c r="C78" s="156"/>
      <c r="D78" s="85"/>
      <c r="E78" s="211">
        <f>J.Informacion!U78</f>
        <v>0</v>
      </c>
      <c r="F78" s="75">
        <f>J.Informacion!V78</f>
        <v>0</v>
      </c>
      <c r="G78" s="163">
        <f>J.Educacion!T78</f>
        <v>0</v>
      </c>
      <c r="H78" s="164">
        <f>J.Educacion!U78</f>
        <v>0</v>
      </c>
      <c r="I78" s="162">
        <f>'A.Comunicacion-Masiva'!S78</f>
        <v>0</v>
      </c>
      <c r="J78" s="76">
        <f>'Piezas-Com'!S78</f>
        <v>0</v>
      </c>
      <c r="K78" s="154">
        <f>'Contactar-Personas'!I78</f>
        <v>0</v>
      </c>
      <c r="L78" s="210" t="e">
        <f>'Reporte-Alertas'!K78</f>
        <v>#N/A</v>
      </c>
      <c r="M78" s="61" t="e">
        <f t="shared" si="2"/>
        <v>#N/A</v>
      </c>
    </row>
    <row r="79" spans="1:13" s="2" customFormat="1" ht="15.75">
      <c r="A79" s="196">
        <f t="shared" si="3"/>
        <v>74</v>
      </c>
      <c r="B79" s="86"/>
      <c r="C79" s="156"/>
      <c r="D79" s="85"/>
      <c r="E79" s="211">
        <f>J.Informacion!U79</f>
        <v>0</v>
      </c>
      <c r="F79" s="75">
        <f>J.Informacion!V79</f>
        <v>0</v>
      </c>
      <c r="G79" s="163">
        <f>J.Educacion!T79</f>
        <v>0</v>
      </c>
      <c r="H79" s="164">
        <f>J.Educacion!U79</f>
        <v>0</v>
      </c>
      <c r="I79" s="162">
        <f>'A.Comunicacion-Masiva'!S79</f>
        <v>0</v>
      </c>
      <c r="J79" s="76">
        <f>'Piezas-Com'!S79</f>
        <v>0</v>
      </c>
      <c r="K79" s="154">
        <f>'Contactar-Personas'!I79</f>
        <v>0</v>
      </c>
      <c r="L79" s="210" t="e">
        <f>'Reporte-Alertas'!K79</f>
        <v>#N/A</v>
      </c>
      <c r="M79" s="61" t="e">
        <f t="shared" si="2"/>
        <v>#N/A</v>
      </c>
    </row>
    <row r="80" spans="1:13" s="2" customFormat="1" ht="15.75">
      <c r="A80" s="196">
        <f t="shared" si="3"/>
        <v>75</v>
      </c>
      <c r="B80" s="86"/>
      <c r="C80" s="156"/>
      <c r="D80" s="85"/>
      <c r="E80" s="211">
        <f>J.Informacion!U80</f>
        <v>0</v>
      </c>
      <c r="F80" s="75">
        <f>J.Informacion!V80</f>
        <v>0</v>
      </c>
      <c r="G80" s="163">
        <f>J.Educacion!T80</f>
        <v>0</v>
      </c>
      <c r="H80" s="164">
        <f>J.Educacion!U80</f>
        <v>0</v>
      </c>
      <c r="I80" s="162">
        <f>'A.Comunicacion-Masiva'!S80</f>
        <v>0</v>
      </c>
      <c r="J80" s="76">
        <f>'Piezas-Com'!S80</f>
        <v>0</v>
      </c>
      <c r="K80" s="154">
        <f>'Contactar-Personas'!I80</f>
        <v>0</v>
      </c>
      <c r="L80" s="210" t="e">
        <f>'Reporte-Alertas'!K80</f>
        <v>#N/A</v>
      </c>
      <c r="M80" s="61" t="e">
        <f t="shared" si="2"/>
        <v>#N/A</v>
      </c>
    </row>
    <row r="81" spans="1:13" s="2" customFormat="1" ht="15.75">
      <c r="A81" s="196">
        <f t="shared" si="3"/>
        <v>76</v>
      </c>
      <c r="B81" s="86"/>
      <c r="C81" s="156"/>
      <c r="D81" s="85"/>
      <c r="E81" s="211">
        <f>J.Informacion!U81</f>
        <v>0</v>
      </c>
      <c r="F81" s="75">
        <f>J.Informacion!V81</f>
        <v>0</v>
      </c>
      <c r="G81" s="163">
        <f>J.Educacion!T81</f>
        <v>0</v>
      </c>
      <c r="H81" s="164">
        <f>J.Educacion!U81</f>
        <v>0</v>
      </c>
      <c r="I81" s="162">
        <f>'A.Comunicacion-Masiva'!S81</f>
        <v>0</v>
      </c>
      <c r="J81" s="76">
        <f>'Piezas-Com'!S81</f>
        <v>0</v>
      </c>
      <c r="K81" s="154">
        <f>'Contactar-Personas'!I81</f>
        <v>0</v>
      </c>
      <c r="L81" s="210" t="e">
        <f>'Reporte-Alertas'!K81</f>
        <v>#N/A</v>
      </c>
      <c r="M81" s="61" t="e">
        <f t="shared" si="2"/>
        <v>#N/A</v>
      </c>
    </row>
    <row r="82" spans="1:13" s="2" customFormat="1" ht="15.75">
      <c r="A82" s="196">
        <f t="shared" si="3"/>
        <v>77</v>
      </c>
      <c r="B82" s="86"/>
      <c r="C82" s="156"/>
      <c r="D82" s="85"/>
      <c r="E82" s="211">
        <f>J.Informacion!U82</f>
        <v>0</v>
      </c>
      <c r="F82" s="75">
        <f>J.Informacion!V82</f>
        <v>0</v>
      </c>
      <c r="G82" s="163">
        <f>J.Educacion!T82</f>
        <v>0</v>
      </c>
      <c r="H82" s="164">
        <f>J.Educacion!U82</f>
        <v>0</v>
      </c>
      <c r="I82" s="162">
        <f>'A.Comunicacion-Masiva'!S82</f>
        <v>0</v>
      </c>
      <c r="J82" s="76">
        <f>'Piezas-Com'!S82</f>
        <v>0</v>
      </c>
      <c r="K82" s="154">
        <f>'Contactar-Personas'!I82</f>
        <v>0</v>
      </c>
      <c r="L82" s="210" t="e">
        <f>'Reporte-Alertas'!K82</f>
        <v>#N/A</v>
      </c>
      <c r="M82" s="61" t="e">
        <f t="shared" si="2"/>
        <v>#N/A</v>
      </c>
    </row>
    <row r="83" spans="1:13" s="2" customFormat="1" ht="15.75">
      <c r="A83" s="196">
        <f t="shared" si="3"/>
        <v>78</v>
      </c>
      <c r="B83" s="86"/>
      <c r="C83" s="156"/>
      <c r="D83" s="85"/>
      <c r="E83" s="211">
        <f>J.Informacion!U83</f>
        <v>0</v>
      </c>
      <c r="F83" s="75">
        <f>J.Informacion!V83</f>
        <v>0</v>
      </c>
      <c r="G83" s="163">
        <f>J.Educacion!T83</f>
        <v>0</v>
      </c>
      <c r="H83" s="164">
        <f>J.Educacion!U83</f>
        <v>0</v>
      </c>
      <c r="I83" s="162">
        <f>'A.Comunicacion-Masiva'!S83</f>
        <v>0</v>
      </c>
      <c r="J83" s="76">
        <f>'Piezas-Com'!S83</f>
        <v>0</v>
      </c>
      <c r="K83" s="154">
        <f>'Contactar-Personas'!I83</f>
        <v>0</v>
      </c>
      <c r="L83" s="210" t="e">
        <f>'Reporte-Alertas'!K83</f>
        <v>#N/A</v>
      </c>
      <c r="M83" s="61" t="e">
        <f t="shared" si="2"/>
        <v>#N/A</v>
      </c>
    </row>
    <row r="84" spans="1:13" s="2" customFormat="1" ht="15.75">
      <c r="A84" s="196">
        <f t="shared" si="3"/>
        <v>79</v>
      </c>
      <c r="B84" s="86"/>
      <c r="C84" s="156"/>
      <c r="D84" s="85"/>
      <c r="E84" s="211">
        <f>J.Informacion!U84</f>
        <v>0</v>
      </c>
      <c r="F84" s="75">
        <f>J.Informacion!V84</f>
        <v>0</v>
      </c>
      <c r="G84" s="163">
        <f>J.Educacion!T84</f>
        <v>0</v>
      </c>
      <c r="H84" s="164">
        <f>J.Educacion!U84</f>
        <v>0</v>
      </c>
      <c r="I84" s="162">
        <f>'A.Comunicacion-Masiva'!S84</f>
        <v>0</v>
      </c>
      <c r="J84" s="76">
        <f>'Piezas-Com'!S84</f>
        <v>0</v>
      </c>
      <c r="K84" s="154">
        <f>'Contactar-Personas'!I84</f>
        <v>0</v>
      </c>
      <c r="L84" s="210" t="e">
        <f>'Reporte-Alertas'!K84</f>
        <v>#N/A</v>
      </c>
      <c r="M84" s="61" t="e">
        <f t="shared" si="2"/>
        <v>#N/A</v>
      </c>
    </row>
    <row r="85" spans="1:13" s="2" customFormat="1" ht="15.75">
      <c r="A85" s="196">
        <f t="shared" si="3"/>
        <v>80</v>
      </c>
      <c r="B85" s="86"/>
      <c r="C85" s="156"/>
      <c r="D85" s="85"/>
      <c r="E85" s="211">
        <f>J.Informacion!U85</f>
        <v>0</v>
      </c>
      <c r="F85" s="75">
        <f>J.Informacion!V85</f>
        <v>0</v>
      </c>
      <c r="G85" s="163">
        <f>J.Educacion!T85</f>
        <v>0</v>
      </c>
      <c r="H85" s="164">
        <f>J.Educacion!U85</f>
        <v>0</v>
      </c>
      <c r="I85" s="162">
        <f>'A.Comunicacion-Masiva'!S85</f>
        <v>0</v>
      </c>
      <c r="J85" s="76">
        <f>'Piezas-Com'!S85</f>
        <v>0</v>
      </c>
      <c r="K85" s="154">
        <f>'Contactar-Personas'!I85</f>
        <v>0</v>
      </c>
      <c r="L85" s="210" t="e">
        <f>'Reporte-Alertas'!K85</f>
        <v>#N/A</v>
      </c>
      <c r="M85" s="61" t="e">
        <f t="shared" si="2"/>
        <v>#N/A</v>
      </c>
    </row>
    <row r="86" spans="1:13" s="2" customFormat="1" ht="15.75">
      <c r="A86" s="196">
        <f t="shared" si="3"/>
        <v>81</v>
      </c>
      <c r="B86" s="86"/>
      <c r="C86" s="156"/>
      <c r="D86" s="85"/>
      <c r="E86" s="211">
        <f>J.Informacion!U86</f>
        <v>0</v>
      </c>
      <c r="F86" s="75">
        <f>J.Informacion!V86</f>
        <v>0</v>
      </c>
      <c r="G86" s="163">
        <f>J.Educacion!T86</f>
        <v>0</v>
      </c>
      <c r="H86" s="164">
        <f>J.Educacion!U86</f>
        <v>0</v>
      </c>
      <c r="I86" s="162">
        <f>'A.Comunicacion-Masiva'!S86</f>
        <v>0</v>
      </c>
      <c r="J86" s="76">
        <f>'Piezas-Com'!S86</f>
        <v>0</v>
      </c>
      <c r="K86" s="154">
        <f>'Contactar-Personas'!I86</f>
        <v>0</v>
      </c>
      <c r="L86" s="210" t="e">
        <f>'Reporte-Alertas'!K86</f>
        <v>#N/A</v>
      </c>
      <c r="M86" s="61" t="e">
        <f t="shared" si="2"/>
        <v>#N/A</v>
      </c>
    </row>
    <row r="87" spans="1:13" s="2" customFormat="1" ht="15.75">
      <c r="A87" s="196">
        <f t="shared" si="3"/>
        <v>82</v>
      </c>
      <c r="B87" s="86"/>
      <c r="C87" s="156"/>
      <c r="D87" s="85"/>
      <c r="E87" s="211">
        <f>J.Informacion!U87</f>
        <v>0</v>
      </c>
      <c r="F87" s="75">
        <f>J.Informacion!V87</f>
        <v>0</v>
      </c>
      <c r="G87" s="163">
        <f>J.Educacion!T87</f>
        <v>0</v>
      </c>
      <c r="H87" s="164">
        <f>J.Educacion!U87</f>
        <v>0</v>
      </c>
      <c r="I87" s="162">
        <f>'A.Comunicacion-Masiva'!S87</f>
        <v>0</v>
      </c>
      <c r="J87" s="76">
        <f>'Piezas-Com'!S87</f>
        <v>0</v>
      </c>
      <c r="K87" s="154">
        <f>'Contactar-Personas'!I87</f>
        <v>0</v>
      </c>
      <c r="L87" s="210" t="e">
        <f>'Reporte-Alertas'!K87</f>
        <v>#N/A</v>
      </c>
      <c r="M87" s="61" t="e">
        <f t="shared" si="2"/>
        <v>#N/A</v>
      </c>
    </row>
    <row r="88" spans="1:13" s="2" customFormat="1" ht="15.75">
      <c r="A88" s="196">
        <f t="shared" si="3"/>
        <v>83</v>
      </c>
      <c r="B88" s="86"/>
      <c r="C88" s="156"/>
      <c r="D88" s="85"/>
      <c r="E88" s="211">
        <f>J.Informacion!U88</f>
        <v>0</v>
      </c>
      <c r="F88" s="75">
        <f>J.Informacion!V88</f>
        <v>0</v>
      </c>
      <c r="G88" s="163">
        <f>J.Educacion!T88</f>
        <v>0</v>
      </c>
      <c r="H88" s="164">
        <f>J.Educacion!U88</f>
        <v>0</v>
      </c>
      <c r="I88" s="162">
        <f>'A.Comunicacion-Masiva'!S88</f>
        <v>0</v>
      </c>
      <c r="J88" s="76">
        <f>'Piezas-Com'!S88</f>
        <v>0</v>
      </c>
      <c r="K88" s="154">
        <f>'Contactar-Personas'!I88</f>
        <v>0</v>
      </c>
      <c r="L88" s="210" t="e">
        <f>'Reporte-Alertas'!K88</f>
        <v>#N/A</v>
      </c>
      <c r="M88" s="61" t="e">
        <f t="shared" si="2"/>
        <v>#N/A</v>
      </c>
    </row>
    <row r="89" spans="1:13" s="2" customFormat="1" ht="15.75">
      <c r="A89" s="196">
        <f t="shared" si="3"/>
        <v>84</v>
      </c>
      <c r="B89" s="86"/>
      <c r="C89" s="156"/>
      <c r="D89" s="85"/>
      <c r="E89" s="211">
        <f>J.Informacion!U89</f>
        <v>0</v>
      </c>
      <c r="F89" s="75">
        <f>J.Informacion!V89</f>
        <v>0</v>
      </c>
      <c r="G89" s="163">
        <f>J.Educacion!T89</f>
        <v>0</v>
      </c>
      <c r="H89" s="164">
        <f>J.Educacion!U89</f>
        <v>0</v>
      </c>
      <c r="I89" s="162">
        <f>'A.Comunicacion-Masiva'!S89</f>
        <v>0</v>
      </c>
      <c r="J89" s="76">
        <f>'Piezas-Com'!S89</f>
        <v>0</v>
      </c>
      <c r="K89" s="154">
        <f>'Contactar-Personas'!I89</f>
        <v>0</v>
      </c>
      <c r="L89" s="210" t="e">
        <f>'Reporte-Alertas'!K89</f>
        <v>#N/A</v>
      </c>
      <c r="M89" s="61" t="e">
        <f t="shared" si="2"/>
        <v>#N/A</v>
      </c>
    </row>
    <row r="90" spans="1:13" s="2" customFormat="1" ht="15.75">
      <c r="A90" s="196">
        <f t="shared" si="3"/>
        <v>85</v>
      </c>
      <c r="B90" s="86"/>
      <c r="C90" s="156"/>
      <c r="D90" s="85"/>
      <c r="E90" s="211">
        <f>J.Informacion!U90</f>
        <v>0</v>
      </c>
      <c r="F90" s="75">
        <f>J.Informacion!V90</f>
        <v>0</v>
      </c>
      <c r="G90" s="163">
        <f>J.Educacion!T90</f>
        <v>0</v>
      </c>
      <c r="H90" s="164">
        <f>J.Educacion!U90</f>
        <v>0</v>
      </c>
      <c r="I90" s="162">
        <f>'A.Comunicacion-Masiva'!S90</f>
        <v>0</v>
      </c>
      <c r="J90" s="76">
        <f>'Piezas-Com'!S90</f>
        <v>0</v>
      </c>
      <c r="K90" s="154">
        <f>'Contactar-Personas'!I90</f>
        <v>0</v>
      </c>
      <c r="L90" s="210" t="e">
        <f>'Reporte-Alertas'!K90</f>
        <v>#N/A</v>
      </c>
      <c r="M90" s="61" t="e">
        <f t="shared" si="2"/>
        <v>#N/A</v>
      </c>
    </row>
    <row r="91" spans="1:13" s="2" customFormat="1" ht="15.75">
      <c r="A91" s="196">
        <f t="shared" si="3"/>
        <v>86</v>
      </c>
      <c r="B91" s="86"/>
      <c r="C91" s="156"/>
      <c r="D91" s="85"/>
      <c r="E91" s="211">
        <f>J.Informacion!U91</f>
        <v>0</v>
      </c>
      <c r="F91" s="75">
        <f>J.Informacion!V91</f>
        <v>0</v>
      </c>
      <c r="G91" s="163">
        <f>J.Educacion!T91</f>
        <v>0</v>
      </c>
      <c r="H91" s="164">
        <f>J.Educacion!U91</f>
        <v>0</v>
      </c>
      <c r="I91" s="162">
        <f>'A.Comunicacion-Masiva'!S91</f>
        <v>0</v>
      </c>
      <c r="J91" s="76">
        <f>'Piezas-Com'!S91</f>
        <v>0</v>
      </c>
      <c r="K91" s="154">
        <f>'Contactar-Personas'!I91</f>
        <v>0</v>
      </c>
      <c r="L91" s="210" t="e">
        <f>'Reporte-Alertas'!K91</f>
        <v>#N/A</v>
      </c>
      <c r="M91" s="61" t="e">
        <f t="shared" si="2"/>
        <v>#N/A</v>
      </c>
    </row>
    <row r="92" spans="1:13" s="2" customFormat="1" ht="15.75">
      <c r="A92" s="196">
        <f t="shared" si="3"/>
        <v>87</v>
      </c>
      <c r="B92" s="86"/>
      <c r="C92" s="156"/>
      <c r="D92" s="85"/>
      <c r="E92" s="211">
        <f>J.Informacion!U92</f>
        <v>0</v>
      </c>
      <c r="F92" s="75">
        <f>J.Informacion!V92</f>
        <v>0</v>
      </c>
      <c r="G92" s="163">
        <f>J.Educacion!T92</f>
        <v>0</v>
      </c>
      <c r="H92" s="164">
        <f>J.Educacion!U92</f>
        <v>0</v>
      </c>
      <c r="I92" s="162">
        <f>'A.Comunicacion-Masiva'!S92</f>
        <v>0</v>
      </c>
      <c r="J92" s="76">
        <f>'Piezas-Com'!S92</f>
        <v>0</v>
      </c>
      <c r="K92" s="154">
        <f>'Contactar-Personas'!I92</f>
        <v>0</v>
      </c>
      <c r="L92" s="210" t="e">
        <f>'Reporte-Alertas'!K92</f>
        <v>#N/A</v>
      </c>
      <c r="M92" s="61" t="e">
        <f t="shared" si="2"/>
        <v>#N/A</v>
      </c>
    </row>
    <row r="93" spans="1:13" s="2" customFormat="1" ht="15.75">
      <c r="A93" s="196">
        <f t="shared" si="3"/>
        <v>88</v>
      </c>
      <c r="B93" s="86"/>
      <c r="C93" s="156"/>
      <c r="D93" s="85"/>
      <c r="E93" s="211">
        <f>J.Informacion!U93</f>
        <v>0</v>
      </c>
      <c r="F93" s="75">
        <f>J.Informacion!V93</f>
        <v>0</v>
      </c>
      <c r="G93" s="163">
        <f>J.Educacion!T93</f>
        <v>0</v>
      </c>
      <c r="H93" s="164">
        <f>J.Educacion!U93</f>
        <v>0</v>
      </c>
      <c r="I93" s="162">
        <f>'A.Comunicacion-Masiva'!S93</f>
        <v>0</v>
      </c>
      <c r="J93" s="76">
        <f>'Piezas-Com'!S93</f>
        <v>0</v>
      </c>
      <c r="K93" s="154">
        <f>'Contactar-Personas'!I93</f>
        <v>0</v>
      </c>
      <c r="L93" s="210" t="e">
        <f>'Reporte-Alertas'!K93</f>
        <v>#N/A</v>
      </c>
      <c r="M93" s="61" t="e">
        <f t="shared" si="2"/>
        <v>#N/A</v>
      </c>
    </row>
    <row r="94" spans="1:13" s="2" customFormat="1" ht="15.75">
      <c r="A94" s="196">
        <f t="shared" si="3"/>
        <v>89</v>
      </c>
      <c r="B94" s="86"/>
      <c r="C94" s="156"/>
      <c r="D94" s="85"/>
      <c r="E94" s="211">
        <f>J.Informacion!U94</f>
        <v>0</v>
      </c>
      <c r="F94" s="75">
        <f>J.Informacion!V94</f>
        <v>0</v>
      </c>
      <c r="G94" s="163">
        <f>J.Educacion!T94</f>
        <v>0</v>
      </c>
      <c r="H94" s="164">
        <f>J.Educacion!U94</f>
        <v>0</v>
      </c>
      <c r="I94" s="162">
        <f>'A.Comunicacion-Masiva'!S94</f>
        <v>0</v>
      </c>
      <c r="J94" s="76">
        <f>'Piezas-Com'!S94</f>
        <v>0</v>
      </c>
      <c r="K94" s="154">
        <f>'Contactar-Personas'!I94</f>
        <v>0</v>
      </c>
      <c r="L94" s="210" t="e">
        <f>'Reporte-Alertas'!K94</f>
        <v>#N/A</v>
      </c>
      <c r="M94" s="61" t="e">
        <f t="shared" si="2"/>
        <v>#N/A</v>
      </c>
    </row>
    <row r="95" spans="1:13" s="2" customFormat="1" ht="15.75">
      <c r="A95" s="196">
        <f t="shared" si="3"/>
        <v>90</v>
      </c>
      <c r="B95" s="86"/>
      <c r="C95" s="156"/>
      <c r="D95" s="85"/>
      <c r="E95" s="211">
        <f>J.Informacion!U95</f>
        <v>0</v>
      </c>
      <c r="F95" s="75">
        <f>J.Informacion!V95</f>
        <v>0</v>
      </c>
      <c r="G95" s="163">
        <f>J.Educacion!T95</f>
        <v>0</v>
      </c>
      <c r="H95" s="164">
        <f>J.Educacion!U95</f>
        <v>0</v>
      </c>
      <c r="I95" s="162">
        <f>'A.Comunicacion-Masiva'!S95</f>
        <v>0</v>
      </c>
      <c r="J95" s="76">
        <f>'Piezas-Com'!S95</f>
        <v>0</v>
      </c>
      <c r="K95" s="154">
        <f>'Contactar-Personas'!I95</f>
        <v>0</v>
      </c>
      <c r="L95" s="210" t="e">
        <f>'Reporte-Alertas'!K95</f>
        <v>#N/A</v>
      </c>
      <c r="M95" s="61" t="e">
        <f t="shared" si="2"/>
        <v>#N/A</v>
      </c>
    </row>
    <row r="96" spans="1:13" s="2" customFormat="1" ht="15.75">
      <c r="A96" s="196">
        <f t="shared" si="3"/>
        <v>91</v>
      </c>
      <c r="B96" s="86"/>
      <c r="C96" s="156"/>
      <c r="D96" s="85"/>
      <c r="E96" s="211">
        <f>J.Informacion!U96</f>
        <v>0</v>
      </c>
      <c r="F96" s="75">
        <f>J.Informacion!V96</f>
        <v>0</v>
      </c>
      <c r="G96" s="163">
        <f>J.Educacion!T96</f>
        <v>0</v>
      </c>
      <c r="H96" s="164">
        <f>J.Educacion!U96</f>
        <v>0</v>
      </c>
      <c r="I96" s="162">
        <f>'A.Comunicacion-Masiva'!S96</f>
        <v>0</v>
      </c>
      <c r="J96" s="76">
        <f>'Piezas-Com'!S96</f>
        <v>0</v>
      </c>
      <c r="K96" s="154">
        <f>'Contactar-Personas'!I96</f>
        <v>0</v>
      </c>
      <c r="L96" s="210" t="e">
        <f>'Reporte-Alertas'!K96</f>
        <v>#N/A</v>
      </c>
      <c r="M96" s="61" t="e">
        <f t="shared" si="2"/>
        <v>#N/A</v>
      </c>
    </row>
    <row r="97" spans="1:13" s="2" customFormat="1" ht="15.75">
      <c r="A97" s="196">
        <f t="shared" si="3"/>
        <v>92</v>
      </c>
      <c r="B97" s="86"/>
      <c r="C97" s="156"/>
      <c r="D97" s="85"/>
      <c r="E97" s="211">
        <f>J.Informacion!U97</f>
        <v>0</v>
      </c>
      <c r="F97" s="75">
        <f>J.Informacion!V97</f>
        <v>0</v>
      </c>
      <c r="G97" s="163">
        <f>J.Educacion!T97</f>
        <v>0</v>
      </c>
      <c r="H97" s="164">
        <f>J.Educacion!U97</f>
        <v>0</v>
      </c>
      <c r="I97" s="162">
        <f>'A.Comunicacion-Masiva'!S97</f>
        <v>0</v>
      </c>
      <c r="J97" s="76">
        <f>'Piezas-Com'!S97</f>
        <v>0</v>
      </c>
      <c r="K97" s="154">
        <f>'Contactar-Personas'!I97</f>
        <v>0</v>
      </c>
      <c r="L97" s="210" t="e">
        <f>'Reporte-Alertas'!K97</f>
        <v>#N/A</v>
      </c>
      <c r="M97" s="61" t="e">
        <f t="shared" si="2"/>
        <v>#N/A</v>
      </c>
    </row>
    <row r="98" spans="1:13" s="2" customFormat="1" ht="15.75">
      <c r="A98" s="196">
        <f t="shared" si="3"/>
        <v>93</v>
      </c>
      <c r="B98" s="86"/>
      <c r="C98" s="156"/>
      <c r="D98" s="85"/>
      <c r="E98" s="211">
        <f>J.Informacion!U98</f>
        <v>0</v>
      </c>
      <c r="F98" s="75">
        <f>J.Informacion!V98</f>
        <v>0</v>
      </c>
      <c r="G98" s="163">
        <f>J.Educacion!T98</f>
        <v>0</v>
      </c>
      <c r="H98" s="164">
        <f>J.Educacion!U98</f>
        <v>0</v>
      </c>
      <c r="I98" s="162">
        <f>'A.Comunicacion-Masiva'!S98</f>
        <v>0</v>
      </c>
      <c r="J98" s="76">
        <f>'Piezas-Com'!S98</f>
        <v>0</v>
      </c>
      <c r="K98" s="154">
        <f>'Contactar-Personas'!I98</f>
        <v>0</v>
      </c>
      <c r="L98" s="210" t="e">
        <f>'Reporte-Alertas'!K98</f>
        <v>#N/A</v>
      </c>
      <c r="M98" s="61" t="e">
        <f t="shared" si="2"/>
        <v>#N/A</v>
      </c>
    </row>
    <row r="99" spans="1:13" s="2" customFormat="1" ht="15.75">
      <c r="A99" s="196">
        <f t="shared" si="3"/>
        <v>94</v>
      </c>
      <c r="B99" s="86"/>
      <c r="C99" s="156"/>
      <c r="D99" s="85"/>
      <c r="E99" s="211">
        <f>J.Informacion!U99</f>
        <v>0</v>
      </c>
      <c r="F99" s="75">
        <f>J.Informacion!V99</f>
        <v>0</v>
      </c>
      <c r="G99" s="163">
        <f>J.Educacion!T99</f>
        <v>0</v>
      </c>
      <c r="H99" s="164">
        <f>J.Educacion!U99</f>
        <v>0</v>
      </c>
      <c r="I99" s="162">
        <f>'A.Comunicacion-Masiva'!S99</f>
        <v>0</v>
      </c>
      <c r="J99" s="76">
        <f>'Piezas-Com'!S99</f>
        <v>0</v>
      </c>
      <c r="K99" s="154">
        <f>'Contactar-Personas'!I99</f>
        <v>0</v>
      </c>
      <c r="L99" s="210" t="e">
        <f>'Reporte-Alertas'!K99</f>
        <v>#N/A</v>
      </c>
      <c r="M99" s="61" t="e">
        <f t="shared" si="2"/>
        <v>#N/A</v>
      </c>
    </row>
    <row r="100" spans="1:13" s="2" customFormat="1" ht="16.5" thickBot="1">
      <c r="A100" s="196">
        <f t="shared" si="3"/>
        <v>95</v>
      </c>
      <c r="B100" s="87"/>
      <c r="C100" s="157"/>
      <c r="D100" s="158"/>
      <c r="E100" s="212">
        <f>J.Informacion!U100</f>
        <v>0</v>
      </c>
      <c r="F100" s="75">
        <f>J.Informacion!V100</f>
        <v>0</v>
      </c>
      <c r="G100" s="163">
        <f>J.Educacion!T100</f>
        <v>0</v>
      </c>
      <c r="H100" s="164">
        <f>J.Educacion!U100</f>
        <v>0</v>
      </c>
      <c r="I100" s="162">
        <f>'A.Comunicacion-Masiva'!S100</f>
        <v>0</v>
      </c>
      <c r="J100" s="76">
        <f>'Piezas-Com'!S100</f>
        <v>0</v>
      </c>
      <c r="K100" s="154">
        <f>'Contactar-Personas'!I100</f>
        <v>0</v>
      </c>
      <c r="L100" s="210" t="e">
        <f>'Reporte-Alertas'!K100</f>
        <v>#N/A</v>
      </c>
      <c r="M100" s="62" t="e">
        <f t="shared" si="2"/>
        <v>#N/A</v>
      </c>
    </row>
    <row r="101" spans="1:13" s="2" customFormat="1" ht="18.75" thickBot="1">
      <c r="A101" s="328" t="s">
        <v>55</v>
      </c>
      <c r="B101" s="329"/>
      <c r="C101" s="329"/>
      <c r="D101" s="330"/>
      <c r="E101" s="63">
        <f>SUM(E6:E100)</f>
        <v>210</v>
      </c>
      <c r="F101" s="63">
        <f t="shared" ref="F101:M101" si="4">SUM(F6:F100)</f>
        <v>655</v>
      </c>
      <c r="G101" s="63">
        <f t="shared" si="4"/>
        <v>87</v>
      </c>
      <c r="H101" s="63">
        <f t="shared" si="4"/>
        <v>100</v>
      </c>
      <c r="I101" s="63">
        <f t="shared" si="4"/>
        <v>690</v>
      </c>
      <c r="J101" s="63">
        <f t="shared" si="4"/>
        <v>345</v>
      </c>
      <c r="K101" s="63">
        <f t="shared" si="4"/>
        <v>120</v>
      </c>
      <c r="L101" s="63" t="e">
        <f t="shared" si="4"/>
        <v>#N/A</v>
      </c>
      <c r="M101" s="63" t="e">
        <f t="shared" si="4"/>
        <v>#N/A</v>
      </c>
    </row>
    <row r="102" spans="1:13" s="2" customFormat="1"/>
    <row r="103" spans="1:13" s="2" customFormat="1"/>
    <row r="329" spans="3:4">
      <c r="C329" s="35" t="s">
        <v>23</v>
      </c>
      <c r="D329" s="35" t="s">
        <v>24</v>
      </c>
    </row>
    <row r="330" spans="3:4">
      <c r="C330" s="36">
        <v>0</v>
      </c>
      <c r="D330" s="37" t="str">
        <f>IF(AND(C330&lt;50),"0",IF(AND(C330&gt;49,C330&lt;101),"20"))</f>
        <v>0</v>
      </c>
    </row>
    <row r="331" spans="3:4">
      <c r="C331" s="37">
        <v>1</v>
      </c>
      <c r="D331" s="37" t="str">
        <f>IF(AND(C331&lt;1),"0",IF(AND(C331&gt;0,C331&lt;21),"50"))</f>
        <v>50</v>
      </c>
    </row>
    <row r="332" spans="3:4">
      <c r="C332" s="37">
        <v>21</v>
      </c>
      <c r="D332" s="37" t="str">
        <f>IF(AND(C332&lt;21),"0",IF(AND(C332&gt;20,C332&lt;41),"100"))</f>
        <v>100</v>
      </c>
    </row>
    <row r="333" spans="3:4">
      <c r="C333" s="37">
        <v>41</v>
      </c>
      <c r="D333" s="37" t="str">
        <f>IF(AND(C333&lt;41),"0",IF(AND(C333&gt;40,C333&lt;50),"150"))</f>
        <v>150</v>
      </c>
    </row>
    <row r="334" spans="3:4">
      <c r="C334" s="37"/>
      <c r="D334" s="37"/>
    </row>
    <row r="335" spans="3:4">
      <c r="C335" s="37"/>
      <c r="D335" s="37"/>
    </row>
    <row r="336" spans="3:4">
      <c r="C336" s="3"/>
      <c r="D336" s="3"/>
    </row>
    <row r="337" spans="3:4">
      <c r="C337" s="3"/>
      <c r="D337" s="3"/>
    </row>
    <row r="338" spans="3:4">
      <c r="C338" s="3"/>
      <c r="D338" s="3"/>
    </row>
    <row r="339" spans="3:4">
      <c r="C339" s="3"/>
      <c r="D339" s="3"/>
    </row>
    <row r="340" spans="3:4">
      <c r="C340" s="3"/>
      <c r="D340" s="3"/>
    </row>
    <row r="341" spans="3:4">
      <c r="C341" s="3"/>
      <c r="D341" s="3"/>
    </row>
    <row r="342" spans="3:4">
      <c r="C342" s="3"/>
      <c r="D342" s="3"/>
    </row>
  </sheetData>
  <sheetProtection algorithmName="SHA-512" hashValue="2Wre9JyS2zU88JK4MA+w8GnAzlNO0jWoNEol+we4OF1boJaX+uW9BoYadfaslv9wMs+sHMjO+2P9ZkHPczoiJA==" saltValue="hMjQ8CWcNZ3N9Mmhw+ExSQ==" spinCount="100000" sheet="1" objects="1" scenarios="1"/>
  <mergeCells count="10">
    <mergeCell ref="A101:D101"/>
    <mergeCell ref="A2:M2"/>
    <mergeCell ref="A3:A5"/>
    <mergeCell ref="B3:B5"/>
    <mergeCell ref="C3:C5"/>
    <mergeCell ref="D3:D5"/>
    <mergeCell ref="E3:M3"/>
    <mergeCell ref="E4:F4"/>
    <mergeCell ref="M4:M5"/>
    <mergeCell ref="G4:H4"/>
  </mergeCells>
  <dataValidations disablePrompts="1" count="2">
    <dataValidation type="list" allowBlank="1" showInputMessage="1" showErrorMessage="1" sqref="C6:C100">
      <formula1>"Persona Natural, Persona Juridica"</formula1>
    </dataValidation>
    <dataValidation type="list" allowBlank="1" showInputMessage="1" showErrorMessage="1" sqref="D6:D100">
      <formula1>"Categoria1,Categoria2,Categoria3,Categoria4"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J.Informacion</vt:lpstr>
      <vt:lpstr>J.Educacion</vt:lpstr>
      <vt:lpstr>A.Comunicacion-Masiva</vt:lpstr>
      <vt:lpstr>Piezas-Com</vt:lpstr>
      <vt:lpstr>Contactar-Personas</vt:lpstr>
      <vt:lpstr>Reporte-Alertas</vt:lpstr>
      <vt:lpstr>Puntajes-Totales</vt:lpstr>
      <vt:lpstr>'A.Comunicacion-Masiva'!Área_de_impresión</vt:lpstr>
      <vt:lpstr>'Contactar-Personas'!Área_de_impresión</vt:lpstr>
      <vt:lpstr>J.Educacion!Área_de_impresión</vt:lpstr>
      <vt:lpstr>J.Informacion!Área_de_impresión</vt:lpstr>
      <vt:lpstr>'Piezas-Com'!Área_de_impresión</vt:lpstr>
      <vt:lpstr>'Reporte-Alertas'!Área_de_impresión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MARGARITA ROCIO TORRES NOVA</cp:lastModifiedBy>
  <cp:lastPrinted>2015-12-21T20:59:15Z</cp:lastPrinted>
  <dcterms:created xsi:type="dcterms:W3CDTF">1996-11-27T10:00:04Z</dcterms:created>
  <dcterms:modified xsi:type="dcterms:W3CDTF">2018-03-22T16:40:13Z</dcterms:modified>
</cp:coreProperties>
</file>