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" sheetId="15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'[1]HOJA INDICADOR 76'!$I$104:$I$109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A15" i="15" l="1"/>
  <c r="D14" i="15"/>
  <c r="C14" i="15"/>
  <c r="B14" i="15"/>
  <c r="E14" i="15" s="1"/>
  <c r="E13" i="15"/>
  <c r="D13" i="15"/>
  <c r="C13" i="15"/>
  <c r="B13" i="15"/>
  <c r="D12" i="15"/>
  <c r="C12" i="15"/>
  <c r="E12" i="15" s="1"/>
  <c r="B12" i="15"/>
  <c r="E11" i="15"/>
  <c r="D11" i="15"/>
  <c r="C11" i="15"/>
  <c r="B11" i="15"/>
  <c r="D10" i="15"/>
  <c r="C10" i="15"/>
  <c r="B10" i="15"/>
  <c r="E10" i="15" s="1"/>
  <c r="E9" i="15"/>
  <c r="D9" i="15"/>
  <c r="C9" i="15"/>
  <c r="B9" i="15"/>
  <c r="D8" i="15"/>
  <c r="C8" i="15"/>
  <c r="E8" i="15" s="1"/>
  <c r="B8" i="15"/>
  <c r="D7" i="15"/>
  <c r="C7" i="15"/>
  <c r="B7" i="15"/>
  <c r="E7" i="15" s="1"/>
  <c r="D6" i="15"/>
  <c r="C6" i="15"/>
  <c r="B6" i="15"/>
  <c r="E6" i="15" s="1"/>
  <c r="E5" i="15"/>
  <c r="D5" i="15"/>
  <c r="C5" i="15"/>
  <c r="B5" i="15"/>
  <c r="D4" i="15"/>
  <c r="C4" i="15"/>
  <c r="E4" i="15" s="1"/>
  <c r="F4" i="15" s="1"/>
  <c r="B4" i="15"/>
  <c r="E2" i="15"/>
  <c r="P27" i="12"/>
  <c r="P26" i="12"/>
  <c r="P28" i="9"/>
  <c r="F5" i="15" l="1"/>
  <c r="G4" i="15"/>
  <c r="F6" i="15" l="1"/>
  <c r="G5" i="15"/>
  <c r="G6" i="15" l="1"/>
  <c r="F7" i="15"/>
  <c r="G7" i="15" l="1"/>
  <c r="F8" i="15"/>
  <c r="F9" i="15" l="1"/>
  <c r="G8" i="15"/>
  <c r="F10" i="15" l="1"/>
  <c r="G9" i="15"/>
  <c r="G10" i="15" l="1"/>
  <c r="F11" i="15"/>
  <c r="G11" i="15" l="1"/>
  <c r="F12" i="15"/>
  <c r="F13" i="15" l="1"/>
  <c r="G12" i="15"/>
  <c r="F14" i="15" l="1"/>
  <c r="G14" i="15" s="1"/>
  <c r="G13" i="15"/>
  <c r="J26" i="9" l="1"/>
  <c r="G26" i="9" l="1"/>
  <c r="D26" i="9"/>
  <c r="M28" i="12" l="1"/>
  <c r="J28" i="12"/>
  <c r="G28" i="12"/>
  <c r="D28" i="12"/>
  <c r="P25" i="12"/>
  <c r="P28" i="12" l="1"/>
  <c r="M28" i="9"/>
  <c r="J28" i="9"/>
  <c r="G28" i="9"/>
  <c r="D28" i="9"/>
</calcChain>
</file>

<file path=xl/sharedStrings.xml><?xml version="1.0" encoding="utf-8"?>
<sst xmlns="http://schemas.openxmlformats.org/spreadsheetml/2006/main" count="236" uniqueCount="130">
  <si>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</si>
  <si>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</si>
  <si>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</si>
  <si>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</si>
  <si>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</si>
  <si>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</si>
  <si>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</si>
  <si>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</si>
  <si>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</si>
  <si>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</si>
  <si>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</si>
  <si>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</si>
  <si>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</si>
  <si>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</si>
  <si>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</si>
  <si>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</si>
  <si>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</si>
  <si>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</si>
  <si>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</si>
  <si>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</si>
  <si>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</si>
  <si>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</si>
  <si>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</si>
  <si>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</si>
  <si>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</si>
  <si>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</si>
  <si>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</si>
  <si>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</si>
  <si>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</si>
  <si>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</si>
  <si>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</si>
  <si>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</si>
  <si>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</si>
  <si>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</si>
  <si>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</si>
  <si>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</si>
  <si>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</si>
  <si>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</si>
  <si>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</si>
  <si>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</si>
  <si>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</si>
  <si>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</si>
  <si>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</si>
  <si>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</si>
  <si>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</si>
  <si>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</si>
  <si>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</si>
  <si>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</si>
  <si>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</si>
  <si>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</si>
  <si>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</si>
  <si>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</si>
  <si>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</si>
  <si>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</si>
  <si>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</si>
  <si>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</si>
  <si>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</si>
  <si>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</si>
  <si>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</si>
  <si>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</si>
  <si>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</si>
  <si>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</si>
  <si>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</si>
  <si>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</si>
  <si>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</si>
  <si>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</si>
  <si>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</si>
  <si>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</si>
  <si>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</si>
  <si>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</si>
  <si>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</si>
  <si>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</si>
  <si>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</si>
  <si>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</si>
  <si>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</si>
  <si>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</si>
  <si>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</si>
  <si>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</si>
  <si>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</si>
  <si>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</si>
  <si>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</si>
  <si>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</si>
  <si>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</si>
  <si>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</si>
  <si>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</si>
  <si>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</si>
  <si>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</si>
  <si>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</si>
  <si>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</si>
  <si>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</si>
  <si>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</si>
  <si>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</si>
  <si>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</si>
  <si>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</si>
  <si>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</si>
  <si>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</si>
  <si>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</si>
  <si>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</si>
  <si>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</si>
  <si>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</si>
  <si>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</si>
  <si>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</si>
  <si>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</si>
  <si>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</si>
  <si>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</si>
  <si>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</si>
  <si>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</si>
  <si>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</si>
  <si>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</si>
  <si>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</si>
  <si>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</si>
  <si>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 Anales Publicaciones y relatoría  </t>
  </si>
  <si>
    <t xml:space="preserve">Atención del Ciudadano  </t>
  </si>
  <si>
    <t xml:space="preserve">Comunicaciones e información  </t>
  </si>
  <si>
    <t>Mejora Continua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</si>
  <si>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</si>
  <si>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</si>
  <si>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>Control Político</t>
  </si>
  <si>
    <t>Direccionamiento Estratégico</t>
  </si>
  <si>
    <t xml:space="preserve">Mide  el avance en la ejecución de los informes de seguimiento y evaluación realizados
</t>
  </si>
  <si>
    <t>Indicador revisado y/o actualizado y aprobado por el lider del proceso 30/03/2020</t>
  </si>
  <si>
    <t>A la fecha el proceso de evaluación independiente ha realizado la planeación de las auditorias de los procesos de Anales Publicaciones y relatoría y Gestión de recursos físicos, y ejecuta  la auditoría de Anales Publicaciones y relatoría.</t>
  </si>
  <si>
    <t>A la fecha la Oficina de control Interno realizo los siguientes informes:
•	Informe de Seguimiento a la Audiencia de Rendición de Cuentas de la Corporación
•	Informe de Seguimiento cuatrimestral al Plan Anticorrupción y Atención al Ciudadano. 
•	Rendición de  cuenta anual de la Corporación a la Contraloría. 
•	Seguimiento al plan de mejoramiento institucional a la Contraloría. 
•	Informe de Control Interno Contable
•	Informe de Seguimiento a las PQRS
•	Informe de Derechos de Autor
•	 Informe de Evaluación por Dependencias Vigencia 2020 
•	Informe de Seguimiento del Plan de Acción Anual vigencia 2020
•	Formulario Único Reporte de Avances de la Gestión- FURAG</t>
  </si>
  <si>
    <t>A la fecha el proceso de evaluación independiente ha finalizado las auditorias de los procesos de Anales, publicaciones, relatoría y sonido y Gestión de recursos físicos, y ejecuta  las auditorías de Talento Humano, Gestión Normativa, Control Político, Gestión Jurídica y Atención del Ciudadano.</t>
  </si>
  <si>
    <t>En el segundo trimestre la Oficina de control Interno realizo los siguientes informes:•	Informe de Evaluación Independiente del Estado del Sistema de Control Interno (Segundo Semestre 2020) 
•	Informe de Seguimiento Horas Extras de la Corporación. (Primer Semestre 2021)
•	Informe de seguimiento al Plan Anticorrupción, Atención al Ciudadano y gestión de riesgos. (Primer Cuatrimestre 2021)
•	Informe de Seguimiento a Planes de Mejoramiento.</t>
  </si>
  <si>
    <t xml:space="preserve">A la fecha el proceso de evaluación independiente ha realizado las auditorias de los procesos de Anales, publicaciones, relatoría y sonido y Gestión de recursos físicos, Talento Humano, Gestión Normativa, Control Político, Gestión Jurídica , Atención del Ciudadano y Direccionamiento Estratégico. </t>
  </si>
  <si>
    <t>En el tercer trimestre la Oficina de control Interno realizó los siguientes informes:
•	Informe de seguimiento al plan de acción 2021 primer semestre.
•	Evaluación Independiente del Estado del Sistema de Control Interno (Primer Semestre 2021) 
•	Informe de seguimiento al Plan Anticorrupción, Atención al Ciudadano y gestión de riesgos. (Segundo Cuatrimestre 2021)
•	Informe de Seguimiento a la Audiencia de Rendición de Cuentas de la Corporación. ( Primer semestre 2021)</t>
  </si>
  <si>
    <t xml:space="preserve">*Comité Institucional de Control Interno del 16 de septiembre del 2021 se modificó el programa anual de auditoría. </t>
  </si>
  <si>
    <t>A la fecha el proceso de evaluación independiente ha realizado las auditorias de los procesos de Anales, publicaciones, relatoría y sonido y Gestión de recursos físicos, Talento Humano, Gestión Normativa, Control Político, Gestión Jurídica , Atención del Ciudadano, Direccionamiento Estratégico, Gestión Financiera, Gestión de Mejora Continua e Información y comunicación.</t>
  </si>
  <si>
    <t>Se realizaron los siguientes informes: Informe a Demolab, Seguimiento a las PQRS,Informe de gestión ambiental,  Informe del Comité de Conciliación e informe de seguimiento a planes de mejoramiento.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</si>
</sst>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4" fillId="0" borderId="0" xfId="0" applyFont="1"/>
    <xf numFmtId="0" fontId="33" fillId="30" borderId="29" xfId="0" applyFont="1" applyFill="1" applyBorder="1" applyAlignment="1">
      <alignment vertical="center"/>
    </xf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9" fontId="32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4" fontId="4" fillId="0" borderId="62" xfId="0" applyNumberFormat="1" applyFont="1" applyBorder="1" applyAlignment="1" applyProtection="1">
      <alignment horizontal="center" vertical="center" wrapText="1"/>
      <protection locked="0"/>
    </xf>
    <xf numFmtId="0" fontId="33" fillId="30" borderId="62" xfId="0" applyFont="1" applyFill="1" applyBorder="1" applyAlignment="1">
      <alignment vertical="center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31" fillId="0" borderId="2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8.7500000000000008E-2</c:v>
                </c:pt>
                <c:pt idx="3" formatCode="0%">
                  <c:v>0.41785714285714282</c:v>
                </c:pt>
                <c:pt idx="6" formatCode="0%">
                  <c:v>0.72545454545454546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079088"/>
        <c:axId val="1047084528"/>
      </c:barChart>
      <c:catAx>
        <c:axId val="10470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7084528"/>
        <c:crosses val="autoZero"/>
        <c:auto val="1"/>
        <c:lblAlgn val="ctr"/>
        <c:lblOffset val="100"/>
        <c:noMultiLvlLbl val="0"/>
      </c:catAx>
      <c:valAx>
        <c:axId val="1047084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470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079632"/>
        <c:axId val="1047087248"/>
      </c:barChart>
      <c:catAx>
        <c:axId val="104707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7087248"/>
        <c:crosses val="autoZero"/>
        <c:auto val="1"/>
        <c:lblAlgn val="ctr"/>
        <c:lblOffset val="100"/>
        <c:noMultiLvlLbl val="0"/>
      </c:catAx>
      <c:valAx>
        <c:axId val="10470872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4707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/>
              <a:t>Auditorias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ponderacion!$B$4:$B$14</c:f>
              <c:numCache>
                <c:formatCode>0%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9-A041-9C76-4CD74720C614}"/>
            </c:ext>
          </c:extLst>
        </c:ser>
        <c:ser>
          <c:idx val="1"/>
          <c:order val="1"/>
          <c:tx>
            <c:strRef>
              <c:f>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ponderacion!$C$4:$C$14</c:f>
              <c:numCache>
                <c:formatCode>0%</c:formatCode>
                <c:ptCount val="11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19-A041-9C76-4CD74720C614}"/>
            </c:ext>
          </c:extLst>
        </c:ser>
        <c:ser>
          <c:idx val="2"/>
          <c:order val="2"/>
          <c:tx>
            <c:strRef>
              <c:f>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ponderacion!$D$4:$D$14</c:f>
              <c:numCache>
                <c:formatCode>0%</c:formatCode>
                <c:ptCount val="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19-A041-9C76-4CD74720C6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080176"/>
        <c:axId val="1047088880"/>
        <c:axId val="0"/>
      </c:bar3DChart>
      <c:catAx>
        <c:axId val="10470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7088880"/>
        <c:crosses val="autoZero"/>
        <c:auto val="1"/>
        <c:lblAlgn val="ctr"/>
        <c:lblOffset val="100"/>
        <c:noMultiLvlLbl val="0"/>
      </c:catAx>
      <c:valAx>
        <c:axId val="10470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70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17</xdr:row>
      <xdr:rowOff>12700</xdr:rowOff>
    </xdr:from>
    <xdr:to>
      <xdr:col>12</xdr:col>
      <xdr:colOff>1092200</xdr:colOff>
      <xdr:row>48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3FCCCCE-CEC6-EB43-AEA8-0D6866579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RODRIGUEZ\Documents\CB\Boris%20Jose%20R_G\2021\2.%20Indicadores\reporte%20Indicadores\Reportes%20y%20publicar\Reportes\4%20trimestre\0.Reporte.Indicador.4T.76.77.2021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HOJA INDICADOR 76"/>
      <sheetName val="HOJA INDICADOR77"/>
    </sheetNames>
    <sheetDataSet>
      <sheetData sheetId="0">
        <row r="3">
          <cell r="B3" t="str">
            <v>Planeación</v>
          </cell>
        </row>
      </sheetData>
      <sheetData sheetId="1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="70" zoomScaleNormal="70" zoomScaleSheetLayoutView="90" workbookViewId="0">
      <selection activeCell="P29" sqref="P29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0"/>
      <c r="C2" s="191"/>
      <c r="D2" s="192"/>
      <c r="E2" s="157" t="s">
        <v>71</v>
      </c>
      <c r="F2" s="158"/>
      <c r="G2" s="158"/>
      <c r="H2" s="158"/>
      <c r="I2" s="158"/>
      <c r="J2" s="158"/>
      <c r="K2" s="158"/>
      <c r="L2" s="158"/>
      <c r="M2" s="158"/>
      <c r="N2" s="159"/>
      <c r="O2" s="174" t="s">
        <v>91</v>
      </c>
      <c r="P2" s="174"/>
      <c r="Q2" s="174"/>
      <c r="R2" s="174"/>
    </row>
    <row r="3" spans="2:18" ht="24.75" customHeight="1" x14ac:dyDescent="0.2">
      <c r="B3" s="193"/>
      <c r="C3" s="194"/>
      <c r="D3" s="195"/>
      <c r="E3" s="160"/>
      <c r="F3" s="161"/>
      <c r="G3" s="161"/>
      <c r="H3" s="161"/>
      <c r="I3" s="161"/>
      <c r="J3" s="161"/>
      <c r="K3" s="161"/>
      <c r="L3" s="161"/>
      <c r="M3" s="161"/>
      <c r="N3" s="162"/>
      <c r="O3" s="174" t="s">
        <v>92</v>
      </c>
      <c r="P3" s="174"/>
      <c r="Q3" s="174"/>
      <c r="R3" s="174"/>
    </row>
    <row r="4" spans="2:18" ht="24.75" customHeight="1" thickBot="1" x14ac:dyDescent="0.25">
      <c r="B4" s="193"/>
      <c r="C4" s="194"/>
      <c r="D4" s="195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74" t="s">
        <v>93</v>
      </c>
      <c r="P4" s="174"/>
      <c r="Q4" s="174"/>
      <c r="R4" s="174"/>
    </row>
    <row r="5" spans="2:18" ht="13.5" thickBot="1" x14ac:dyDescent="0.25">
      <c r="B5" s="96" t="s">
        <v>120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9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63</v>
      </c>
      <c r="D8" s="196" t="s">
        <v>58</v>
      </c>
      <c r="E8" s="197"/>
      <c r="F8" s="197"/>
      <c r="G8" s="197"/>
      <c r="H8" s="197"/>
      <c r="I8" s="198"/>
      <c r="J8" s="175" t="s">
        <v>59</v>
      </c>
      <c r="K8" s="176"/>
      <c r="L8" s="92" t="s">
        <v>99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62</v>
      </c>
      <c r="D9" s="187" t="s">
        <v>86</v>
      </c>
      <c r="E9" s="188"/>
      <c r="F9" s="188"/>
      <c r="G9" s="188"/>
      <c r="H9" s="188"/>
      <c r="I9" s="189"/>
      <c r="J9" s="177" t="s">
        <v>60</v>
      </c>
      <c r="K9" s="178"/>
      <c r="L9" s="181" t="s">
        <v>116</v>
      </c>
      <c r="M9" s="182"/>
      <c r="N9" s="182"/>
      <c r="O9" s="182"/>
      <c r="P9" s="182"/>
      <c r="Q9" s="183"/>
      <c r="R9" s="6"/>
    </row>
    <row r="10" spans="2:18" ht="29.25" customHeight="1" thickBot="1" x14ac:dyDescent="0.25">
      <c r="B10" s="5"/>
      <c r="C10" s="7" t="s">
        <v>61</v>
      </c>
      <c r="D10" s="187" t="s">
        <v>85</v>
      </c>
      <c r="E10" s="188"/>
      <c r="F10" s="188"/>
      <c r="G10" s="188"/>
      <c r="H10" s="188"/>
      <c r="I10" s="189"/>
      <c r="J10" s="179"/>
      <c r="K10" s="180"/>
      <c r="L10" s="184"/>
      <c r="M10" s="185"/>
      <c r="N10" s="185"/>
      <c r="O10" s="185"/>
      <c r="P10" s="185"/>
      <c r="Q10" s="1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5" t="s">
        <v>14</v>
      </c>
      <c r="D12" s="142"/>
      <c r="E12" s="125" t="s">
        <v>64</v>
      </c>
      <c r="F12" s="126"/>
      <c r="G12" s="131" t="s">
        <v>1</v>
      </c>
      <c r="H12" s="132"/>
      <c r="I12" s="125" t="s">
        <v>3</v>
      </c>
      <c r="J12" s="126"/>
      <c r="K12" s="102" t="s">
        <v>6</v>
      </c>
      <c r="L12" s="103"/>
      <c r="M12" s="108" t="s">
        <v>2</v>
      </c>
      <c r="N12" s="166"/>
      <c r="O12" s="167"/>
      <c r="P12" s="170" t="s">
        <v>73</v>
      </c>
      <c r="Q12" s="171"/>
      <c r="R12" s="6"/>
    </row>
    <row r="13" spans="2:18" ht="15" customHeight="1" x14ac:dyDescent="0.2">
      <c r="B13" s="5"/>
      <c r="C13" s="117" t="s">
        <v>98</v>
      </c>
      <c r="D13" s="143"/>
      <c r="E13" s="145">
        <v>1</v>
      </c>
      <c r="F13" s="146"/>
      <c r="G13" s="113" t="s">
        <v>87</v>
      </c>
      <c r="H13" s="114"/>
      <c r="I13" s="117" t="s">
        <v>4</v>
      </c>
      <c r="J13" s="118"/>
      <c r="K13" s="104" t="s">
        <v>8</v>
      </c>
      <c r="L13" s="105"/>
      <c r="M13" s="117" t="s">
        <v>102</v>
      </c>
      <c r="N13" s="143"/>
      <c r="O13" s="168"/>
      <c r="P13" s="172" t="s">
        <v>78</v>
      </c>
      <c r="Q13" s="118"/>
      <c r="R13" s="6"/>
    </row>
    <row r="14" spans="2:18" ht="15.75" customHeight="1" thickBot="1" x14ac:dyDescent="0.25">
      <c r="B14" s="5"/>
      <c r="C14" s="119"/>
      <c r="D14" s="144"/>
      <c r="E14" s="147"/>
      <c r="F14" s="148"/>
      <c r="G14" s="115"/>
      <c r="H14" s="116"/>
      <c r="I14" s="119"/>
      <c r="J14" s="120"/>
      <c r="K14" s="106"/>
      <c r="L14" s="107"/>
      <c r="M14" s="119"/>
      <c r="N14" s="144"/>
      <c r="O14" s="169"/>
      <c r="P14" s="173"/>
      <c r="Q14" s="12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8" t="s">
        <v>11</v>
      </c>
      <c r="D16" s="121" t="s">
        <v>27</v>
      </c>
      <c r="E16" s="122"/>
      <c r="F16" s="129" t="s">
        <v>88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9"/>
      <c r="D17" s="123" t="s">
        <v>28</v>
      </c>
      <c r="E17" s="124"/>
      <c r="F17" s="89" t="s">
        <v>90</v>
      </c>
      <c r="G17" s="9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0"/>
      <c r="D18" s="127" t="s">
        <v>29</v>
      </c>
      <c r="E18" s="128"/>
      <c r="F18" s="111" t="s">
        <v>89</v>
      </c>
      <c r="G18" s="11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0" t="s">
        <v>12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67"/>
      <c r="R23" s="6"/>
    </row>
    <row r="24" spans="2:20" ht="27" customHeight="1" thickBot="1" x14ac:dyDescent="0.25">
      <c r="B24" s="5"/>
      <c r="C24" s="13" t="s">
        <v>16</v>
      </c>
      <c r="D24" s="214" t="s">
        <v>94</v>
      </c>
      <c r="E24" s="215"/>
      <c r="F24" s="216"/>
      <c r="G24" s="214" t="s">
        <v>95</v>
      </c>
      <c r="H24" s="215"/>
      <c r="I24" s="216"/>
      <c r="J24" s="214" t="s">
        <v>96</v>
      </c>
      <c r="K24" s="215"/>
      <c r="L24" s="216"/>
      <c r="M24" s="214" t="s">
        <v>97</v>
      </c>
      <c r="N24" s="215"/>
      <c r="O24" s="216"/>
      <c r="P24" s="66" t="s">
        <v>13</v>
      </c>
      <c r="Q24" s="67"/>
      <c r="R24" s="6"/>
    </row>
    <row r="25" spans="2:20" ht="14.45" customHeight="1" x14ac:dyDescent="0.2">
      <c r="B25" s="5"/>
      <c r="C25" s="14" t="s">
        <v>17</v>
      </c>
      <c r="D25" s="86">
        <v>0</v>
      </c>
      <c r="E25" s="87"/>
      <c r="F25" s="88"/>
      <c r="G25" s="205">
        <v>0.28570000000000001</v>
      </c>
      <c r="H25" s="206"/>
      <c r="I25" s="207"/>
      <c r="J25" s="205">
        <v>0.57140000000000002</v>
      </c>
      <c r="K25" s="206"/>
      <c r="L25" s="207"/>
      <c r="M25" s="86">
        <v>1</v>
      </c>
      <c r="N25" s="87"/>
      <c r="O25" s="88"/>
      <c r="P25" s="77">
        <v>1</v>
      </c>
      <c r="Q25" s="78"/>
      <c r="R25" s="6"/>
    </row>
    <row r="26" spans="2:20" ht="14.45" customHeight="1" x14ac:dyDescent="0.2">
      <c r="B26" s="5"/>
      <c r="C26" s="15" t="s">
        <v>15</v>
      </c>
      <c r="D26" s="89">
        <f>(2*50%)+(0.5*45%)</f>
        <v>1.2250000000000001</v>
      </c>
      <c r="E26" s="90"/>
      <c r="F26" s="91"/>
      <c r="G26" s="89">
        <f>(7*50%)+(5*45%)+(2*5%)</f>
        <v>5.85</v>
      </c>
      <c r="H26" s="90"/>
      <c r="I26" s="91"/>
      <c r="J26" s="211">
        <f>(7*100%)+(1*98%)</f>
        <v>7.98</v>
      </c>
      <c r="K26" s="212"/>
      <c r="L26" s="213"/>
      <c r="M26" s="211">
        <v>11</v>
      </c>
      <c r="N26" s="212"/>
      <c r="O26" s="213"/>
      <c r="P26" s="73">
        <v>11</v>
      </c>
      <c r="Q26" s="74"/>
      <c r="R26" s="6"/>
    </row>
    <row r="27" spans="2:20" ht="15" customHeight="1" thickBot="1" x14ac:dyDescent="0.25">
      <c r="B27" s="5"/>
      <c r="C27" s="16" t="s">
        <v>37</v>
      </c>
      <c r="D27" s="199">
        <v>14</v>
      </c>
      <c r="E27" s="200"/>
      <c r="F27" s="201"/>
      <c r="G27" s="111">
        <v>14</v>
      </c>
      <c r="H27" s="208"/>
      <c r="I27" s="112"/>
      <c r="J27" s="199">
        <v>11</v>
      </c>
      <c r="K27" s="200"/>
      <c r="L27" s="201"/>
      <c r="M27" s="199">
        <v>11</v>
      </c>
      <c r="N27" s="200"/>
      <c r="O27" s="201"/>
      <c r="P27" s="75">
        <v>11</v>
      </c>
      <c r="Q27" s="76"/>
      <c r="R27" s="6"/>
    </row>
    <row r="28" spans="2:20" ht="15" customHeight="1" thickBot="1" x14ac:dyDescent="0.25">
      <c r="B28" s="5"/>
      <c r="C28" s="17" t="s">
        <v>30</v>
      </c>
      <c r="D28" s="202">
        <f>+D26/D27</f>
        <v>8.7500000000000008E-2</v>
      </c>
      <c r="E28" s="203"/>
      <c r="F28" s="204"/>
      <c r="G28" s="209">
        <f>+G26/G27</f>
        <v>0.41785714285714282</v>
      </c>
      <c r="H28" s="210"/>
      <c r="I28" s="80"/>
      <c r="J28" s="209">
        <f>+J26/J27</f>
        <v>0.72545454545454546</v>
      </c>
      <c r="K28" s="210"/>
      <c r="L28" s="80"/>
      <c r="M28" s="209">
        <f>+M26/M27</f>
        <v>1</v>
      </c>
      <c r="N28" s="210"/>
      <c r="O28" s="80"/>
      <c r="P28" s="79">
        <f>P26/P27</f>
        <v>1</v>
      </c>
      <c r="Q28" s="8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2"/>
      <c r="J31" s="72"/>
      <c r="K31" s="72"/>
      <c r="L31" s="72"/>
      <c r="M31" s="72"/>
      <c r="N31" s="72"/>
      <c r="O31" s="72"/>
      <c r="P31" s="72"/>
      <c r="Q31" s="7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2" t="s">
        <v>22</v>
      </c>
      <c r="D42" s="153"/>
      <c r="E42" s="153"/>
      <c r="F42" s="153"/>
      <c r="G42" s="153"/>
      <c r="H42" s="153"/>
      <c r="I42" s="153"/>
      <c r="J42" s="153"/>
      <c r="K42" s="154" t="s">
        <v>81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8"/>
      <c r="D43" s="39" t="s">
        <v>83</v>
      </c>
      <c r="E43" s="81" t="s">
        <v>84</v>
      </c>
      <c r="F43" s="81"/>
      <c r="G43" s="81"/>
      <c r="H43" s="81"/>
      <c r="I43" s="81"/>
      <c r="J43" s="82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1">
        <v>44286</v>
      </c>
      <c r="E44" s="83" t="s">
        <v>121</v>
      </c>
      <c r="F44" s="84"/>
      <c r="G44" s="84"/>
      <c r="H44" s="84"/>
      <c r="I44" s="84"/>
      <c r="J44" s="85"/>
      <c r="K44" s="68"/>
      <c r="L44" s="68"/>
      <c r="M44" s="68"/>
      <c r="N44" s="68"/>
      <c r="O44" s="68"/>
      <c r="P44" s="68"/>
      <c r="Q44" s="69"/>
      <c r="R44" s="6"/>
    </row>
    <row r="45" spans="2:18" ht="57" customHeight="1" thickBot="1" x14ac:dyDescent="0.25">
      <c r="B45" s="5"/>
      <c r="C45" s="20" t="s">
        <v>19</v>
      </c>
      <c r="D45" s="61">
        <v>44377</v>
      </c>
      <c r="E45" s="83" t="s">
        <v>123</v>
      </c>
      <c r="F45" s="84"/>
      <c r="G45" s="84"/>
      <c r="H45" s="84"/>
      <c r="I45" s="84"/>
      <c r="J45" s="85"/>
      <c r="K45" s="68"/>
      <c r="L45" s="68"/>
      <c r="M45" s="68"/>
      <c r="N45" s="68"/>
      <c r="O45" s="68"/>
      <c r="P45" s="68"/>
      <c r="Q45" s="69"/>
      <c r="R45" s="6"/>
    </row>
    <row r="46" spans="2:18" ht="98.25" customHeight="1" thickBot="1" x14ac:dyDescent="0.25">
      <c r="B46" s="5"/>
      <c r="C46" s="21" t="s">
        <v>72</v>
      </c>
      <c r="D46" s="61">
        <v>44469</v>
      </c>
      <c r="E46" s="83" t="s">
        <v>125</v>
      </c>
      <c r="F46" s="84"/>
      <c r="G46" s="84"/>
      <c r="H46" s="84"/>
      <c r="I46" s="84"/>
      <c r="J46" s="85"/>
      <c r="K46" s="70"/>
      <c r="L46" s="70"/>
      <c r="M46" s="70"/>
      <c r="N46" s="70"/>
      <c r="O46" s="70"/>
      <c r="P46" s="70"/>
      <c r="Q46" s="71"/>
      <c r="R46" s="6"/>
    </row>
    <row r="47" spans="2:18" ht="92.25" customHeight="1" thickBot="1" x14ac:dyDescent="0.25">
      <c r="B47" s="5"/>
      <c r="C47" s="20" t="s">
        <v>20</v>
      </c>
      <c r="D47" s="61">
        <v>44561</v>
      </c>
      <c r="E47" s="83" t="s">
        <v>128</v>
      </c>
      <c r="F47" s="84"/>
      <c r="G47" s="84"/>
      <c r="H47" s="84"/>
      <c r="I47" s="84"/>
      <c r="J47" s="85"/>
      <c r="K47" s="68"/>
      <c r="L47" s="68"/>
      <c r="M47" s="68"/>
      <c r="N47" s="68"/>
      <c r="O47" s="68"/>
      <c r="P47" s="68"/>
      <c r="Q47" s="69"/>
      <c r="R47" s="6"/>
    </row>
    <row r="48" spans="2:18" ht="40.5" customHeight="1" thickBot="1" x14ac:dyDescent="0.25">
      <c r="B48" s="5"/>
      <c r="C48" s="20" t="s">
        <v>21</v>
      </c>
      <c r="D48" s="40"/>
      <c r="E48" s="136"/>
      <c r="F48" s="137"/>
      <c r="G48" s="137"/>
      <c r="H48" s="137"/>
      <c r="I48" s="137"/>
      <c r="J48" s="138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36"/>
      <c r="F49" s="137"/>
      <c r="G49" s="137"/>
      <c r="H49" s="137"/>
      <c r="I49" s="137"/>
      <c r="J49" s="138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36"/>
      <c r="F50" s="137"/>
      <c r="G50" s="137"/>
      <c r="H50" s="137"/>
      <c r="I50" s="137"/>
      <c r="J50" s="138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36"/>
      <c r="F51" s="137"/>
      <c r="G51" s="137"/>
      <c r="H51" s="137"/>
      <c r="I51" s="137"/>
      <c r="J51" s="138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36"/>
      <c r="F52" s="137"/>
      <c r="G52" s="137"/>
      <c r="H52" s="137"/>
      <c r="I52" s="137"/>
      <c r="J52" s="138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36"/>
      <c r="F53" s="137"/>
      <c r="G53" s="137"/>
      <c r="H53" s="137"/>
      <c r="I53" s="137"/>
      <c r="J53" s="138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36"/>
      <c r="F54" s="137"/>
      <c r="G54" s="137"/>
      <c r="H54" s="137"/>
      <c r="I54" s="137"/>
      <c r="J54" s="138"/>
      <c r="K54" s="68"/>
      <c r="L54" s="68"/>
      <c r="M54" s="68"/>
      <c r="N54" s="68"/>
      <c r="O54" s="68"/>
      <c r="P54" s="68"/>
      <c r="Q54" s="69"/>
      <c r="R54" s="6"/>
    </row>
    <row r="55" spans="2:18" ht="34.5" customHeight="1" thickBot="1" x14ac:dyDescent="0.25">
      <c r="B55" s="5"/>
      <c r="C55" s="20" t="s">
        <v>70</v>
      </c>
      <c r="D55" s="41"/>
      <c r="E55" s="139"/>
      <c r="F55" s="140"/>
      <c r="G55" s="140"/>
      <c r="H55" s="140"/>
      <c r="I55" s="140"/>
      <c r="J55" s="141"/>
      <c r="K55" s="68"/>
      <c r="L55" s="68"/>
      <c r="M55" s="68"/>
      <c r="N55" s="68"/>
      <c r="O55" s="68"/>
      <c r="P55" s="68"/>
      <c r="Q55" s="6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5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1"/>
      <c r="N104" s="151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0"/>
      <c r="N105" s="150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0"/>
      <c r="N106" s="150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0"/>
      <c r="N107" s="150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0"/>
      <c r="N108" s="150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0"/>
      <c r="N109" s="150"/>
    </row>
    <row r="110" spans="3:21" x14ac:dyDescent="0.2">
      <c r="C110" s="30" t="s">
        <v>53</v>
      </c>
      <c r="D110" s="31"/>
      <c r="M110" s="151"/>
      <c r="N110" s="151"/>
    </row>
    <row r="111" spans="3:21" ht="66" customHeight="1" x14ac:dyDescent="0.2">
      <c r="C111" s="30" t="s">
        <v>54</v>
      </c>
      <c r="D111" s="31"/>
      <c r="M111" s="149"/>
      <c r="N111" s="149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55 E44:J46 D48:J55 D47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 valor registrado en el numerador de la fórmula de cálculo" sqref="G26 M26 D26 P26:P27 J26"/>
    <dataValidation allowBlank="1" showInputMessage="1" showErrorMessage="1" prompt="Identifique el valor registrado en el denominador de la fórmula de cálculo" sqref="D27 M27 G27 J27"/>
    <dataValidation allowBlank="1" showInputMessage="1" showErrorMessage="1" prompt="Identifique el resultado del indicador en la medición desarrollada" sqref="D28 G28 J28 P28 M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opLeftCell="A13" zoomScale="70" zoomScaleNormal="70" zoomScaleSheetLayoutView="70" workbookViewId="0">
      <selection activeCell="K45" sqref="K45:Q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0"/>
      <c r="C2" s="191"/>
      <c r="D2" s="192"/>
      <c r="E2" s="157" t="s">
        <v>71</v>
      </c>
      <c r="F2" s="158"/>
      <c r="G2" s="158"/>
      <c r="H2" s="158"/>
      <c r="I2" s="158"/>
      <c r="J2" s="158"/>
      <c r="K2" s="158"/>
      <c r="L2" s="158"/>
      <c r="M2" s="158"/>
      <c r="N2" s="159"/>
      <c r="O2" s="174" t="s">
        <v>91</v>
      </c>
      <c r="P2" s="174"/>
      <c r="Q2" s="174"/>
      <c r="R2" s="174"/>
    </row>
    <row r="3" spans="2:18" ht="24.75" customHeight="1" x14ac:dyDescent="0.2">
      <c r="B3" s="193"/>
      <c r="C3" s="194"/>
      <c r="D3" s="195"/>
      <c r="E3" s="160"/>
      <c r="F3" s="161"/>
      <c r="G3" s="161"/>
      <c r="H3" s="161"/>
      <c r="I3" s="161"/>
      <c r="J3" s="161"/>
      <c r="K3" s="161"/>
      <c r="L3" s="161"/>
      <c r="M3" s="161"/>
      <c r="N3" s="162"/>
      <c r="O3" s="174" t="s">
        <v>92</v>
      </c>
      <c r="P3" s="174"/>
      <c r="Q3" s="174"/>
      <c r="R3" s="174"/>
    </row>
    <row r="4" spans="2:18" ht="24.75" customHeight="1" thickBot="1" x14ac:dyDescent="0.25">
      <c r="B4" s="193"/>
      <c r="C4" s="194"/>
      <c r="D4" s="195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74" t="s">
        <v>93</v>
      </c>
      <c r="P4" s="174"/>
      <c r="Q4" s="174"/>
      <c r="R4" s="174"/>
    </row>
    <row r="5" spans="2:18" ht="13.5" thickBot="1" x14ac:dyDescent="0.25">
      <c r="B5" s="96" t="s">
        <v>120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9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63</v>
      </c>
      <c r="D8" s="196" t="s">
        <v>58</v>
      </c>
      <c r="E8" s="197"/>
      <c r="F8" s="197"/>
      <c r="G8" s="197"/>
      <c r="H8" s="197"/>
      <c r="I8" s="198"/>
      <c r="J8" s="175" t="s">
        <v>59</v>
      </c>
      <c r="K8" s="176"/>
      <c r="L8" s="92" t="s">
        <v>101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62</v>
      </c>
      <c r="D9" s="227" t="s">
        <v>86</v>
      </c>
      <c r="E9" s="228"/>
      <c r="F9" s="228"/>
      <c r="G9" s="228"/>
      <c r="H9" s="228"/>
      <c r="I9" s="229"/>
      <c r="J9" s="177" t="s">
        <v>60</v>
      </c>
      <c r="K9" s="178"/>
      <c r="L9" s="230" t="s">
        <v>119</v>
      </c>
      <c r="M9" s="231"/>
      <c r="N9" s="231"/>
      <c r="O9" s="231"/>
      <c r="P9" s="231"/>
      <c r="Q9" s="232"/>
      <c r="R9" s="6"/>
    </row>
    <row r="10" spans="2:18" ht="27.95" customHeight="1" thickBot="1" x14ac:dyDescent="0.25">
      <c r="B10" s="5"/>
      <c r="C10" s="7" t="s">
        <v>61</v>
      </c>
      <c r="D10" s="227" t="s">
        <v>85</v>
      </c>
      <c r="E10" s="228"/>
      <c r="F10" s="228"/>
      <c r="G10" s="228"/>
      <c r="H10" s="228"/>
      <c r="I10" s="229"/>
      <c r="J10" s="179"/>
      <c r="K10" s="180"/>
      <c r="L10" s="233"/>
      <c r="M10" s="234"/>
      <c r="N10" s="234"/>
      <c r="O10" s="234"/>
      <c r="P10" s="234"/>
      <c r="Q10" s="23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5" t="s">
        <v>14</v>
      </c>
      <c r="D12" s="142"/>
      <c r="E12" s="125" t="s">
        <v>64</v>
      </c>
      <c r="F12" s="126"/>
      <c r="G12" s="131" t="s">
        <v>1</v>
      </c>
      <c r="H12" s="132"/>
      <c r="I12" s="125" t="s">
        <v>3</v>
      </c>
      <c r="J12" s="126"/>
      <c r="K12" s="102" t="s">
        <v>6</v>
      </c>
      <c r="L12" s="103"/>
      <c r="M12" s="108" t="s">
        <v>2</v>
      </c>
      <c r="N12" s="166"/>
      <c r="O12" s="167"/>
      <c r="P12" s="170" t="s">
        <v>73</v>
      </c>
      <c r="Q12" s="171"/>
      <c r="R12" s="6"/>
    </row>
    <row r="13" spans="2:18" ht="15" customHeight="1" x14ac:dyDescent="0.2">
      <c r="B13" s="5"/>
      <c r="C13" s="117" t="s">
        <v>100</v>
      </c>
      <c r="D13" s="143"/>
      <c r="E13" s="145">
        <v>1</v>
      </c>
      <c r="F13" s="146"/>
      <c r="G13" s="113" t="s">
        <v>87</v>
      </c>
      <c r="H13" s="114"/>
      <c r="I13" s="117" t="s">
        <v>4</v>
      </c>
      <c r="J13" s="118"/>
      <c r="K13" s="223" t="s">
        <v>8</v>
      </c>
      <c r="L13" s="224"/>
      <c r="M13" s="117" t="s">
        <v>103</v>
      </c>
      <c r="N13" s="143"/>
      <c r="O13" s="168"/>
      <c r="P13" s="172" t="s">
        <v>75</v>
      </c>
      <c r="Q13" s="118"/>
      <c r="R13" s="6"/>
    </row>
    <row r="14" spans="2:18" ht="15.75" customHeight="1" thickBot="1" x14ac:dyDescent="0.25">
      <c r="B14" s="5"/>
      <c r="C14" s="119"/>
      <c r="D14" s="144"/>
      <c r="E14" s="147"/>
      <c r="F14" s="148"/>
      <c r="G14" s="115"/>
      <c r="H14" s="116"/>
      <c r="I14" s="119"/>
      <c r="J14" s="120"/>
      <c r="K14" s="225"/>
      <c r="L14" s="226"/>
      <c r="M14" s="119"/>
      <c r="N14" s="144"/>
      <c r="O14" s="169"/>
      <c r="P14" s="173"/>
      <c r="Q14" s="12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8" t="s">
        <v>11</v>
      </c>
      <c r="D16" s="121" t="s">
        <v>27</v>
      </c>
      <c r="E16" s="122"/>
      <c r="F16" s="129" t="s">
        <v>88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9"/>
      <c r="D17" s="123" t="s">
        <v>28</v>
      </c>
      <c r="E17" s="124"/>
      <c r="F17" s="89" t="s">
        <v>90</v>
      </c>
      <c r="G17" s="9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0"/>
      <c r="D18" s="127" t="s">
        <v>29</v>
      </c>
      <c r="E18" s="128"/>
      <c r="F18" s="111" t="s">
        <v>89</v>
      </c>
      <c r="G18" s="11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0" t="s">
        <v>12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67"/>
      <c r="R23" s="6"/>
    </row>
    <row r="24" spans="2:20" ht="27" customHeight="1" thickBot="1" x14ac:dyDescent="0.25">
      <c r="B24" s="5"/>
      <c r="C24" s="13" t="s">
        <v>16</v>
      </c>
      <c r="D24" s="214" t="s">
        <v>94</v>
      </c>
      <c r="E24" s="215"/>
      <c r="F24" s="216"/>
      <c r="G24" s="214" t="s">
        <v>95</v>
      </c>
      <c r="H24" s="215"/>
      <c r="I24" s="216"/>
      <c r="J24" s="214" t="s">
        <v>96</v>
      </c>
      <c r="K24" s="215"/>
      <c r="L24" s="216"/>
      <c r="M24" s="214" t="s">
        <v>97</v>
      </c>
      <c r="N24" s="215"/>
      <c r="O24" s="216"/>
      <c r="P24" s="66" t="s">
        <v>13</v>
      </c>
      <c r="Q24" s="67"/>
      <c r="R24" s="6"/>
    </row>
    <row r="25" spans="2:20" ht="14.45" customHeight="1" x14ac:dyDescent="0.2">
      <c r="B25" s="5"/>
      <c r="C25" s="14" t="s">
        <v>17</v>
      </c>
      <c r="D25" s="86">
        <v>1</v>
      </c>
      <c r="E25" s="87"/>
      <c r="F25" s="88"/>
      <c r="G25" s="86">
        <v>1</v>
      </c>
      <c r="H25" s="87"/>
      <c r="I25" s="88"/>
      <c r="J25" s="86">
        <v>1</v>
      </c>
      <c r="K25" s="87"/>
      <c r="L25" s="88"/>
      <c r="M25" s="86">
        <v>1</v>
      </c>
      <c r="N25" s="87"/>
      <c r="O25" s="88"/>
      <c r="P25" s="77">
        <f>14/14</f>
        <v>1</v>
      </c>
      <c r="Q25" s="78"/>
      <c r="R25" s="6"/>
    </row>
    <row r="26" spans="2:20" ht="14.45" customHeight="1" x14ac:dyDescent="0.2">
      <c r="B26" s="5"/>
      <c r="C26" s="15" t="s">
        <v>15</v>
      </c>
      <c r="D26" s="211">
        <v>10</v>
      </c>
      <c r="E26" s="212"/>
      <c r="F26" s="213"/>
      <c r="G26" s="211">
        <v>4</v>
      </c>
      <c r="H26" s="212"/>
      <c r="I26" s="213"/>
      <c r="J26" s="211">
        <v>4</v>
      </c>
      <c r="K26" s="212"/>
      <c r="L26" s="213"/>
      <c r="M26" s="211">
        <v>5</v>
      </c>
      <c r="N26" s="212"/>
      <c r="O26" s="213"/>
      <c r="P26" s="73">
        <f>SUM(D26:O26)</f>
        <v>23</v>
      </c>
      <c r="Q26" s="74"/>
      <c r="R26" s="6"/>
    </row>
    <row r="27" spans="2:20" ht="15" customHeight="1" thickBot="1" x14ac:dyDescent="0.25">
      <c r="B27" s="5"/>
      <c r="C27" s="16" t="s">
        <v>37</v>
      </c>
      <c r="D27" s="199">
        <v>10</v>
      </c>
      <c r="E27" s="200"/>
      <c r="F27" s="201"/>
      <c r="G27" s="199">
        <v>4</v>
      </c>
      <c r="H27" s="200"/>
      <c r="I27" s="201"/>
      <c r="J27" s="199">
        <v>4</v>
      </c>
      <c r="K27" s="200"/>
      <c r="L27" s="201"/>
      <c r="M27" s="199">
        <v>5</v>
      </c>
      <c r="N27" s="200"/>
      <c r="O27" s="201"/>
      <c r="P27" s="73">
        <f>SUM(D27:O27)</f>
        <v>23</v>
      </c>
      <c r="Q27" s="74"/>
      <c r="R27" s="6"/>
    </row>
    <row r="28" spans="2:20" ht="15" customHeight="1" thickBot="1" x14ac:dyDescent="0.25">
      <c r="B28" s="5"/>
      <c r="C28" s="17" t="s">
        <v>30</v>
      </c>
      <c r="D28" s="209">
        <f>+D26/D27</f>
        <v>1</v>
      </c>
      <c r="E28" s="210"/>
      <c r="F28" s="80"/>
      <c r="G28" s="209">
        <f>+G26/G27</f>
        <v>1</v>
      </c>
      <c r="H28" s="210"/>
      <c r="I28" s="80"/>
      <c r="J28" s="209">
        <f>+J26/J27</f>
        <v>1</v>
      </c>
      <c r="K28" s="210"/>
      <c r="L28" s="80"/>
      <c r="M28" s="209">
        <f>+M26/M27</f>
        <v>1</v>
      </c>
      <c r="N28" s="210"/>
      <c r="O28" s="80"/>
      <c r="P28" s="79">
        <f t="shared" ref="P28" si="0">+P26/P27</f>
        <v>1</v>
      </c>
      <c r="Q28" s="8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2"/>
      <c r="J31" s="72"/>
      <c r="K31" s="72"/>
      <c r="L31" s="72"/>
      <c r="M31" s="72"/>
      <c r="N31" s="72"/>
      <c r="O31" s="72"/>
      <c r="P31" s="72"/>
      <c r="Q31" s="7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2" t="s">
        <v>22</v>
      </c>
      <c r="D42" s="153"/>
      <c r="E42" s="153"/>
      <c r="F42" s="153"/>
      <c r="G42" s="153"/>
      <c r="H42" s="153"/>
      <c r="I42" s="153"/>
      <c r="J42" s="153"/>
      <c r="K42" s="154" t="s">
        <v>81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8"/>
      <c r="D43" s="39" t="s">
        <v>83</v>
      </c>
      <c r="E43" s="81" t="s">
        <v>84</v>
      </c>
      <c r="F43" s="81"/>
      <c r="G43" s="81"/>
      <c r="H43" s="81"/>
      <c r="I43" s="81"/>
      <c r="J43" s="82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60">
        <v>44286</v>
      </c>
      <c r="E44" s="217" t="s">
        <v>122</v>
      </c>
      <c r="F44" s="218"/>
      <c r="G44" s="218"/>
      <c r="H44" s="218"/>
      <c r="I44" s="218"/>
      <c r="J44" s="219"/>
      <c r="K44" s="68"/>
      <c r="L44" s="68"/>
      <c r="M44" s="68"/>
      <c r="N44" s="68"/>
      <c r="O44" s="68"/>
      <c r="P44" s="68"/>
      <c r="Q44" s="69"/>
      <c r="R44" s="6"/>
    </row>
    <row r="45" spans="2:18" ht="112.5" customHeight="1" thickBot="1" x14ac:dyDescent="0.25">
      <c r="B45" s="5"/>
      <c r="C45" s="20" t="s">
        <v>19</v>
      </c>
      <c r="D45" s="60">
        <v>44377</v>
      </c>
      <c r="E45" s="217" t="s">
        <v>124</v>
      </c>
      <c r="F45" s="218"/>
      <c r="G45" s="218"/>
      <c r="H45" s="218"/>
      <c r="I45" s="218"/>
      <c r="J45" s="219"/>
      <c r="K45" s="68"/>
      <c r="L45" s="68"/>
      <c r="M45" s="68"/>
      <c r="N45" s="68"/>
      <c r="O45" s="68"/>
      <c r="P45" s="68"/>
      <c r="Q45" s="69"/>
      <c r="R45" s="6"/>
    </row>
    <row r="46" spans="2:18" ht="114.75" customHeight="1" thickBot="1" x14ac:dyDescent="0.25">
      <c r="B46" s="5"/>
      <c r="C46" s="21" t="s">
        <v>72</v>
      </c>
      <c r="D46" s="60">
        <v>44469</v>
      </c>
      <c r="E46" s="217" t="s">
        <v>126</v>
      </c>
      <c r="F46" s="218"/>
      <c r="G46" s="218"/>
      <c r="H46" s="218"/>
      <c r="I46" s="218"/>
      <c r="J46" s="219"/>
      <c r="K46" s="70"/>
      <c r="L46" s="70"/>
      <c r="M46" s="70"/>
      <c r="N46" s="70"/>
      <c r="O46" s="70"/>
      <c r="P46" s="70"/>
      <c r="Q46" s="71"/>
      <c r="R46" s="6"/>
    </row>
    <row r="47" spans="2:18" ht="92.25" customHeight="1" thickBot="1" x14ac:dyDescent="0.25">
      <c r="B47" s="5"/>
      <c r="C47" s="20" t="s">
        <v>20</v>
      </c>
      <c r="D47" s="64">
        <v>44561</v>
      </c>
      <c r="E47" s="220" t="s">
        <v>129</v>
      </c>
      <c r="F47" s="221"/>
      <c r="G47" s="221"/>
      <c r="H47" s="221"/>
      <c r="I47" s="221"/>
      <c r="J47" s="222"/>
      <c r="K47" s="68"/>
      <c r="L47" s="68"/>
      <c r="M47" s="68"/>
      <c r="N47" s="68"/>
      <c r="O47" s="68"/>
      <c r="P47" s="68"/>
      <c r="Q47" s="69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5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51"/>
      <c r="N96" s="151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50"/>
      <c r="N97" s="150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50"/>
      <c r="N98" s="150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50"/>
      <c r="N99" s="150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50"/>
      <c r="N100" s="150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50"/>
      <c r="N101" s="150"/>
    </row>
    <row r="102" spans="3:14" x14ac:dyDescent="0.2">
      <c r="C102" s="30" t="s">
        <v>53</v>
      </c>
      <c r="D102" s="31"/>
      <c r="M102" s="151"/>
      <c r="N102" s="151"/>
    </row>
    <row r="103" spans="3:14" ht="66" customHeight="1" x14ac:dyDescent="0.2">
      <c r="C103" s="30" t="s">
        <v>54</v>
      </c>
      <c r="D103" s="31"/>
      <c r="M103" s="149"/>
      <c r="N103" s="149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K9" sqref="K9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2"/>
      <c r="I1" s="52"/>
    </row>
    <row r="2" spans="1:10" x14ac:dyDescent="0.25">
      <c r="A2" s="45" t="s">
        <v>104</v>
      </c>
      <c r="B2" s="62">
        <v>0.5</v>
      </c>
      <c r="C2" s="62">
        <v>0.45</v>
      </c>
      <c r="D2" s="62">
        <v>0.05</v>
      </c>
      <c r="E2" s="46">
        <f>+B2+C2+D2</f>
        <v>1</v>
      </c>
      <c r="F2" s="236" t="s">
        <v>78</v>
      </c>
      <c r="G2" s="238" t="s">
        <v>105</v>
      </c>
      <c r="H2" s="239"/>
      <c r="I2" s="239"/>
      <c r="J2" s="53"/>
    </row>
    <row r="3" spans="1:10" x14ac:dyDescent="0.25">
      <c r="A3" s="57" t="s">
        <v>106</v>
      </c>
      <c r="B3" s="56" t="s">
        <v>107</v>
      </c>
      <c r="C3" s="47" t="s">
        <v>108</v>
      </c>
      <c r="D3" s="47" t="s">
        <v>115</v>
      </c>
      <c r="E3" s="63" t="s">
        <v>109</v>
      </c>
      <c r="F3" s="237"/>
      <c r="G3" s="238"/>
      <c r="H3" s="55"/>
      <c r="I3" s="55"/>
      <c r="J3" s="53"/>
    </row>
    <row r="4" spans="1:10" ht="15.75" thickBot="1" x14ac:dyDescent="0.3">
      <c r="A4" s="59" t="s">
        <v>111</v>
      </c>
      <c r="B4" s="48">
        <f t="shared" ref="B4:B14" si="0">+(1*B$2)</f>
        <v>0.5</v>
      </c>
      <c r="C4" s="49">
        <f t="shared" ref="C4:C14" si="1">+(1*$C$2)</f>
        <v>0.45</v>
      </c>
      <c r="D4" s="49">
        <f t="shared" ref="D4:D14" si="2">+(1*D$2)</f>
        <v>0.05</v>
      </c>
      <c r="E4" s="49">
        <f>+B4+C4+D4</f>
        <v>1</v>
      </c>
      <c r="F4" s="50">
        <f>+E4</f>
        <v>1</v>
      </c>
      <c r="G4" s="51">
        <f>+F4/1400%</f>
        <v>7.1428571428571425E-2</v>
      </c>
      <c r="H4" s="54"/>
      <c r="I4" s="54"/>
      <c r="J4" s="53"/>
    </row>
    <row r="5" spans="1:10" ht="15.75" thickBot="1" x14ac:dyDescent="0.3">
      <c r="A5" s="65" t="s">
        <v>110</v>
      </c>
      <c r="B5" s="48">
        <f t="shared" si="0"/>
        <v>0.5</v>
      </c>
      <c r="C5" s="49">
        <f t="shared" si="1"/>
        <v>0.45</v>
      </c>
      <c r="D5" s="49">
        <f t="shared" si="2"/>
        <v>0.05</v>
      </c>
      <c r="E5" s="49">
        <f t="shared" ref="E5:E14" si="3">+B5+C5+D5</f>
        <v>1</v>
      </c>
      <c r="F5" s="50">
        <f t="shared" ref="F5:F7" si="4">+F4+E5</f>
        <v>2</v>
      </c>
      <c r="G5" s="51">
        <f t="shared" ref="G5:G12" si="5">+F5/1400%</f>
        <v>0.14285714285714285</v>
      </c>
      <c r="H5" s="54"/>
      <c r="I5" s="54"/>
      <c r="J5" s="53"/>
    </row>
    <row r="6" spans="1:10" ht="15.75" thickBot="1" x14ac:dyDescent="0.3">
      <c r="A6" s="59" t="s">
        <v>54</v>
      </c>
      <c r="B6" s="48">
        <f t="shared" si="0"/>
        <v>0.5</v>
      </c>
      <c r="C6" s="49">
        <f t="shared" si="1"/>
        <v>0.45</v>
      </c>
      <c r="D6" s="49">
        <f t="shared" si="2"/>
        <v>0.05</v>
      </c>
      <c r="E6" s="49">
        <f t="shared" si="3"/>
        <v>1</v>
      </c>
      <c r="F6" s="50">
        <f t="shared" si="4"/>
        <v>3</v>
      </c>
      <c r="G6" s="51">
        <f t="shared" si="5"/>
        <v>0.21428571428571427</v>
      </c>
      <c r="H6" s="54"/>
      <c r="I6" s="54"/>
      <c r="J6" s="53"/>
    </row>
    <row r="7" spans="1:10" ht="15.75" thickBot="1" x14ac:dyDescent="0.3">
      <c r="A7" s="59" t="s">
        <v>50</v>
      </c>
      <c r="B7" s="48">
        <f t="shared" si="0"/>
        <v>0.5</v>
      </c>
      <c r="C7" s="49">
        <f t="shared" si="1"/>
        <v>0.45</v>
      </c>
      <c r="D7" s="49">
        <f t="shared" si="2"/>
        <v>0.05</v>
      </c>
      <c r="E7" s="49">
        <f t="shared" si="3"/>
        <v>1</v>
      </c>
      <c r="F7" s="50">
        <f t="shared" si="4"/>
        <v>4</v>
      </c>
      <c r="G7" s="51">
        <f t="shared" si="5"/>
        <v>0.2857142857142857</v>
      </c>
      <c r="H7" s="54"/>
      <c r="I7" s="54"/>
      <c r="J7" s="53"/>
    </row>
    <row r="8" spans="1:10" ht="15.75" thickBot="1" x14ac:dyDescent="0.3">
      <c r="A8" s="59" t="s">
        <v>117</v>
      </c>
      <c r="B8" s="48">
        <f t="shared" si="0"/>
        <v>0.5</v>
      </c>
      <c r="C8" s="49">
        <f t="shared" si="1"/>
        <v>0.45</v>
      </c>
      <c r="D8" s="49">
        <f t="shared" si="2"/>
        <v>0.05</v>
      </c>
      <c r="E8" s="49">
        <f t="shared" si="3"/>
        <v>1</v>
      </c>
      <c r="F8" s="50">
        <f>+F7+E8</f>
        <v>5</v>
      </c>
      <c r="G8" s="51">
        <f t="shared" si="5"/>
        <v>0.35714285714285715</v>
      </c>
      <c r="H8" s="54"/>
      <c r="I8" s="54"/>
      <c r="J8" s="53"/>
    </row>
    <row r="9" spans="1:10" ht="15.75" thickBot="1" x14ac:dyDescent="0.3">
      <c r="A9" s="59" t="s">
        <v>41</v>
      </c>
      <c r="B9" s="48">
        <f t="shared" si="0"/>
        <v>0.5</v>
      </c>
      <c r="C9" s="49">
        <f t="shared" si="1"/>
        <v>0.45</v>
      </c>
      <c r="D9" s="49">
        <f t="shared" si="2"/>
        <v>0.05</v>
      </c>
      <c r="E9" s="49">
        <f t="shared" si="3"/>
        <v>1</v>
      </c>
      <c r="F9" s="50">
        <f t="shared" ref="F9:F14" si="6">+F8+E9</f>
        <v>6</v>
      </c>
      <c r="G9" s="51">
        <f t="shared" si="5"/>
        <v>0.42857142857142855</v>
      </c>
      <c r="H9" s="54"/>
      <c r="I9" s="54"/>
      <c r="J9" s="53"/>
    </row>
    <row r="10" spans="1:10" ht="15.75" thickBot="1" x14ac:dyDescent="0.3">
      <c r="A10" s="59" t="s">
        <v>38</v>
      </c>
      <c r="B10" s="48">
        <f t="shared" si="0"/>
        <v>0.5</v>
      </c>
      <c r="C10" s="49">
        <f t="shared" si="1"/>
        <v>0.45</v>
      </c>
      <c r="D10" s="49">
        <f t="shared" si="2"/>
        <v>0.05</v>
      </c>
      <c r="E10" s="49">
        <f t="shared" si="3"/>
        <v>1</v>
      </c>
      <c r="F10" s="50">
        <f t="shared" si="6"/>
        <v>7</v>
      </c>
      <c r="G10" s="51">
        <f t="shared" si="5"/>
        <v>0.5</v>
      </c>
      <c r="H10" s="54"/>
      <c r="I10" s="54"/>
      <c r="J10" s="53"/>
    </row>
    <row r="11" spans="1:10" ht="15.75" thickBot="1" x14ac:dyDescent="0.3">
      <c r="A11" s="59" t="s">
        <v>112</v>
      </c>
      <c r="B11" s="48">
        <f t="shared" si="0"/>
        <v>0.5</v>
      </c>
      <c r="C11" s="49">
        <f t="shared" si="1"/>
        <v>0.45</v>
      </c>
      <c r="D11" s="49">
        <f t="shared" si="2"/>
        <v>0.05</v>
      </c>
      <c r="E11" s="49">
        <f t="shared" si="3"/>
        <v>1</v>
      </c>
      <c r="F11" s="50">
        <f t="shared" si="6"/>
        <v>8</v>
      </c>
      <c r="G11" s="51">
        <f t="shared" si="5"/>
        <v>0.5714285714285714</v>
      </c>
      <c r="H11" s="54"/>
      <c r="I11" s="54"/>
      <c r="J11" s="53"/>
    </row>
    <row r="12" spans="1:10" ht="15.75" thickBot="1" x14ac:dyDescent="0.3">
      <c r="A12" s="59" t="s">
        <v>113</v>
      </c>
      <c r="B12" s="48">
        <f t="shared" si="0"/>
        <v>0.5</v>
      </c>
      <c r="C12" s="49">
        <f t="shared" si="1"/>
        <v>0.45</v>
      </c>
      <c r="D12" s="49">
        <f t="shared" si="2"/>
        <v>0.05</v>
      </c>
      <c r="E12" s="49">
        <f t="shared" si="3"/>
        <v>1</v>
      </c>
      <c r="F12" s="50">
        <f t="shared" si="6"/>
        <v>9</v>
      </c>
      <c r="G12" s="51">
        <f t="shared" si="5"/>
        <v>0.6428571428571429</v>
      </c>
      <c r="H12" s="54"/>
      <c r="I12" s="54"/>
      <c r="J12" s="53"/>
    </row>
    <row r="13" spans="1:10" ht="15.75" thickBot="1" x14ac:dyDescent="0.3">
      <c r="A13" s="59" t="s">
        <v>118</v>
      </c>
      <c r="B13" s="48">
        <f t="shared" si="0"/>
        <v>0.5</v>
      </c>
      <c r="C13" s="49">
        <f t="shared" si="1"/>
        <v>0.45</v>
      </c>
      <c r="D13" s="49">
        <f t="shared" si="2"/>
        <v>0.05</v>
      </c>
      <c r="E13" s="49">
        <f t="shared" si="3"/>
        <v>1</v>
      </c>
      <c r="F13" s="50">
        <f t="shared" si="6"/>
        <v>10</v>
      </c>
      <c r="G13" s="51">
        <f>+F13/1100%</f>
        <v>0.90909090909090906</v>
      </c>
      <c r="H13" s="54"/>
      <c r="I13" s="54"/>
      <c r="J13" s="53"/>
    </row>
    <row r="14" spans="1:10" ht="15.75" thickBot="1" x14ac:dyDescent="0.3">
      <c r="A14" s="59" t="s">
        <v>114</v>
      </c>
      <c r="B14" s="48">
        <f t="shared" si="0"/>
        <v>0.5</v>
      </c>
      <c r="C14" s="49">
        <f t="shared" si="1"/>
        <v>0.45</v>
      </c>
      <c r="D14" s="49">
        <f t="shared" si="2"/>
        <v>0.05</v>
      </c>
      <c r="E14" s="49">
        <f t="shared" si="3"/>
        <v>1</v>
      </c>
      <c r="F14" s="50">
        <f t="shared" si="6"/>
        <v>11</v>
      </c>
      <c r="G14" s="51">
        <f>+F14/1100%</f>
        <v>1</v>
      </c>
      <c r="H14" s="54"/>
      <c r="I14" s="54"/>
      <c r="J14" s="53"/>
    </row>
    <row r="15" spans="1:10" ht="15.75" thickBot="1" x14ac:dyDescent="0.3">
      <c r="A15" s="59">
        <f>14-3</f>
        <v>11</v>
      </c>
    </row>
    <row r="51" spans="1:1" x14ac:dyDescent="0.25">
      <c r="A51" t="s">
        <v>127</v>
      </c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2022-04-25T19:55:43Z</dcterms:modified>
</cp:coreProperties>
</file>