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3 Tr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" sheetId="13" r:id="rId3"/>
  </sheets>
  <externalReferences>
    <externalReference r:id="rId4"/>
    <externalReference r:id="rId5"/>
    <externalReference r:id="rId6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'[1]Auditorias internas realizadas 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C13" i="13" l="1"/>
  <c r="B13" i="13"/>
  <c r="E13" i="13" s="1"/>
  <c r="E12" i="13"/>
  <c r="C12" i="13"/>
  <c r="B12" i="13"/>
  <c r="C11" i="13"/>
  <c r="B11" i="13"/>
  <c r="E11" i="13" s="1"/>
  <c r="C10" i="13"/>
  <c r="B10" i="13"/>
  <c r="E10" i="13" s="1"/>
  <c r="C9" i="13"/>
  <c r="E9" i="13" s="1"/>
  <c r="B9" i="13"/>
  <c r="D8" i="13"/>
  <c r="C8" i="13"/>
  <c r="B8" i="13"/>
  <c r="E8" i="13" s="1"/>
  <c r="C7" i="13"/>
  <c r="B7" i="13"/>
  <c r="E7" i="13" s="1"/>
  <c r="C6" i="13"/>
  <c r="E6" i="13" s="1"/>
  <c r="B6" i="13"/>
  <c r="C5" i="13"/>
  <c r="B5" i="13"/>
  <c r="E5" i="13" s="1"/>
  <c r="D4" i="13"/>
  <c r="C4" i="13"/>
  <c r="B4" i="13"/>
  <c r="E4" i="13" s="1"/>
  <c r="D3" i="13"/>
  <c r="E3" i="13" s="1"/>
  <c r="F3" i="13" s="1"/>
  <c r="G3" i="13" s="1"/>
  <c r="C3" i="13"/>
  <c r="B3" i="13"/>
  <c r="J26" i="9"/>
  <c r="F4" i="13" l="1"/>
  <c r="G4" i="13" s="1"/>
  <c r="F5" i="13"/>
  <c r="G5" i="13" s="1"/>
  <c r="G28" i="9"/>
  <c r="G26" i="9"/>
  <c r="F6" i="13" l="1"/>
  <c r="D26" i="9"/>
  <c r="G6" i="13" l="1"/>
  <c r="F7" i="13"/>
  <c r="P27" i="12"/>
  <c r="P26" i="12"/>
  <c r="P28" i="9"/>
  <c r="G7" i="13" l="1"/>
  <c r="F8" i="13"/>
  <c r="M28" i="12"/>
  <c r="J28" i="12"/>
  <c r="G28" i="12"/>
  <c r="D28" i="12"/>
  <c r="P25" i="12"/>
  <c r="G8" i="13" l="1"/>
  <c r="F9" i="13"/>
  <c r="P28" i="12"/>
  <c r="M28" i="9"/>
  <c r="J28" i="9"/>
  <c r="D28" i="9"/>
  <c r="G9" i="13" l="1"/>
  <c r="F10" i="13"/>
  <c r="G10" i="13" l="1"/>
  <c r="F11" i="13"/>
  <c r="G11" i="13" l="1"/>
  <c r="F12" i="13"/>
  <c r="G12" i="13" l="1"/>
  <c r="F13" i="13"/>
  <c r="G13" i="13" s="1"/>
</calcChain>
</file>

<file path=xl/sharedStrings.xml><?xml version="1.0" encoding="utf-8"?>
<sst xmlns="http://schemas.openxmlformats.org/spreadsheetml/2006/main" count="233" uniqueCount="128">
  <si>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</si>
  <si>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</si>
  <si>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</si>
  <si>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</si>
  <si>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</si>
  <si>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</si>
  <si>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</si>
  <si>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</si>
  <si>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</si>
  <si>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</si>
  <si>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</si>
  <si>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</si>
  <si>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</si>
  <si>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</si>
  <si>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</si>
  <si>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</si>
  <si>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</si>
  <si>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</si>
  <si>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</si>
  <si>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</si>
  <si>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</si>
  <si>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</si>
  <si>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</si>
  <si>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</si>
  <si>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</si>
  <si>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</si>
  <si>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</si>
  <si>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</si>
  <si>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</si>
  <si>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</si>
  <si>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</si>
  <si>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</si>
  <si>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</si>
  <si>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</si>
  <si>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</si>
  <si>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</si>
  <si>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</si>
  <si>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</si>
  <si>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</si>
  <si>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</si>
  <si>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</si>
  <si>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</si>
  <si>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</si>
  <si>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</si>
  <si>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</si>
  <si>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</si>
  <si>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</si>
  <si>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</si>
  <si>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</si>
  <si>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</si>
  <si>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</si>
  <si>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</si>
  <si>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</si>
  <si>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</si>
  <si>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</si>
  <si>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</si>
  <si>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</si>
  <si>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</si>
  <si>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</si>
  <si>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</si>
  <si>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</si>
  <si>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</si>
  <si>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</si>
  <si>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</si>
  <si>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</si>
  <si>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</si>
  <si>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</si>
  <si>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</si>
  <si>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</si>
  <si>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</si>
  <si>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</si>
  <si>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</si>
  <si>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</si>
  <si>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</si>
  <si>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</si>
  <si>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</si>
  <si>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</si>
  <si>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</si>
  <si>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</si>
  <si>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</si>
  <si>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</si>
  <si>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</si>
  <si>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</si>
  <si>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</si>
  <si>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</si>
  <si>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</si>
  <si>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</si>
  <si>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</si>
  <si>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</si>
  <si>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</si>
  <si>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</si>
  <si>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</si>
  <si>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</si>
  <si>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</si>
  <si>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</si>
  <si>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</si>
  <si>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</si>
  <si>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</si>
  <si>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</si>
  <si>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</si>
  <si>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</si>
  <si>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</si>
  <si>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</si>
  <si>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</si>
  <si>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Mide  el avance en la ejecución de los informes de seguimiento y evaluación realizados
</t>
  </si>
  <si>
    <t>Indicador revisado y/o actualizado y aprobado por el lider del proceso 30/03/2020</t>
  </si>
  <si>
    <t>Se finalizó la etapa de planeación de la  auditoria al proceso de Sistemas y Seguridad de la Información haciendo apertura de la auditoria el 25 de marzo de 2022. Evidenciando así un avance del 5, % del indicador.</t>
  </si>
  <si>
    <t xml:space="preserve">A la fecha la Oficina de control Interno realizo los siguientes informes:
• Informe de Seguimiento a la Audiencia de Rendición de Cuentas de la Corporación
• Informe de Seguimiento cuatrimestral al Plan Anticorrupción y Atención al Ciudadano.        (Tercer cuatrimestre 2021)
• Rendición de  cuenta anual de la Corporación a la Contraloría. (Seguimiento al plan de mejoramiento institucional a la Contraloría.) 
• Informe de Control Interno Contable
• Informe de Derechos de Autor
•  Informe de Evaluación por Dependencias Vigencia 2021 
• Informe de Seguimiento del Plan de Acción Anual vigencia 2021
• Formulario Único Reporte de Avances de la Gestión- FURAG
</t>
  </si>
  <si>
    <t>Red Interna:CONTROL_INTERNO(X:)\AÑO 2022</t>
  </si>
  <si>
    <t>Ponderaciòn</t>
  </si>
  <si>
    <t>total %</t>
  </si>
  <si>
    <t>Proceso</t>
  </si>
  <si>
    <t>Planeación</t>
  </si>
  <si>
    <t>Ejecución</t>
  </si>
  <si>
    <t>Evaluación</t>
  </si>
  <si>
    <t>Total</t>
  </si>
  <si>
    <t xml:space="preserve">Sistemas y seguridad de la  información  </t>
  </si>
  <si>
    <t xml:space="preserve"> Anales Publicaciones y relatoría  </t>
  </si>
  <si>
    <t xml:space="preserve">Gestión de recursos físicos </t>
  </si>
  <si>
    <t>Control Político</t>
  </si>
  <si>
    <t xml:space="preserve">Atención del Ciudadano  </t>
  </si>
  <si>
    <t>Direccionamiento Estratégico</t>
  </si>
  <si>
    <t>Mejora Continua</t>
  </si>
  <si>
    <t>Se finalizó la etapa de planeación y ejecución de las auditorias de Gestión Documental y Anales Publicaciones y Relatoría; Las auditorias de Gestión Financiera y Sistemas y Seguridad de la Información actualmente están en ejecución. Evidenciando así un avance del 33,5 % del indicador.</t>
  </si>
  <si>
    <t xml:space="preserve">Informe de Seguimiento cuatrimestral al Plan Anticorrupción y Atención al Ciudadano.                          (Primer cuatrimestre 2022)
Informe semestral de control Interno
Informe Semestral de horas extras.
Informe Semestral a PQRSD
Informe de Evaluación del riesgo de la entidad
</t>
  </si>
  <si>
    <t>Se finalizó la etapa de planeación, ejecución y evaluación de las auditorias de Gestión Documental , Anales Publicaciones y Relatoría, Gestión Financiera y Sistemas y Seguridad de la Información. Actualmente, se están ejecutando las auditorias de Gestión de Direccionamiento Estratégico, Mejora Continua y Atención al Ciudadano, evidenciando así un avance del 57,77 % del indicador.  “Nota: El 26 de septiembre en el Comité Coordinador de Control Interno se agregó al Programa Anual de Auditoria la Auditoria a Seguridad y Salud en el trabajo"</t>
  </si>
  <si>
    <t xml:space="preserve">Informe de Seguimiento elección de servidores.  Seguimiento, observaciones y recomendaciones a la Resolución 627 de 2019 (Teletrabajo), GMC-FO-006 Consolidado De Los Planes de Mejoramiento. ( Seguimiento trimestral ) </t>
  </si>
  <si>
    <t>Seguridad y Salud en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</si>
</sst>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14" fontId="4" fillId="0" borderId="60" xfId="0" applyNumberFormat="1" applyFont="1" applyBorder="1" applyAlignment="1" applyProtection="1">
      <alignment horizontal="center" vertical="center" wrapText="1"/>
      <protection locked="0"/>
    </xf>
    <xf numFmtId="0" fontId="31" fillId="30" borderId="1" xfId="0" applyFont="1" applyFill="1" applyBorder="1"/>
    <xf numFmtId="0" fontId="33" fillId="30" borderId="1" xfId="0" applyFont="1" applyFill="1" applyBorder="1" applyAlignment="1">
      <alignment vertical="center"/>
    </xf>
    <xf numFmtId="0" fontId="33" fillId="30" borderId="29" xfId="0" applyFont="1" applyFill="1" applyBorder="1" applyAlignment="1">
      <alignment vertical="center"/>
    </xf>
    <xf numFmtId="10" fontId="22" fillId="0" borderId="0" xfId="2" applyNumberFormat="1" applyFont="1" applyBorder="1" applyAlignment="1" applyProtection="1">
      <alignment vertical="center" wrapText="1"/>
    </xf>
    <xf numFmtId="0" fontId="22" fillId="0" borderId="0" xfId="2" applyNumberFormat="1" applyFont="1" applyBorder="1" applyAlignment="1" applyProtection="1">
      <alignment vertical="center" wrapText="1"/>
    </xf>
    <xf numFmtId="164" fontId="0" fillId="0" borderId="0" xfId="49" applyNumberFormat="1" applyFont="1"/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 vertical="center" wrapText="1"/>
      <protection locked="0"/>
    </xf>
    <xf numFmtId="2" fontId="4" fillId="0" borderId="58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9" fontId="32" fillId="30" borderId="1" xfId="0" applyNumberFormat="1" applyFont="1" applyFill="1" applyBorder="1" applyAlignment="1">
      <alignment horizontal="center"/>
    </xf>
    <xf numFmtId="9" fontId="31" fillId="30" borderId="1" xfId="0" applyNumberFormat="1" applyFont="1" applyFill="1" applyBorder="1" applyAlignment="1">
      <alignment horizontal="center"/>
    </xf>
    <xf numFmtId="0" fontId="31" fillId="30" borderId="2" xfId="0" applyFont="1" applyFill="1" applyBorder="1" applyAlignment="1">
      <alignment horizontal="center" vertical="center"/>
    </xf>
    <xf numFmtId="0" fontId="31" fillId="30" borderId="1" xfId="0" applyFont="1" applyFill="1" applyBorder="1" applyAlignment="1">
      <alignment horizontal="center" vertical="center"/>
    </xf>
    <xf numFmtId="0" fontId="32" fillId="30" borderId="1" xfId="0" applyFont="1" applyFill="1" applyBorder="1"/>
    <xf numFmtId="0" fontId="31" fillId="30" borderId="61" xfId="0" applyFont="1" applyFill="1" applyBorder="1" applyAlignment="1">
      <alignment horizontal="center"/>
    </xf>
    <xf numFmtId="0" fontId="31" fillId="30" borderId="1" xfId="0" applyFont="1" applyFill="1" applyBorder="1" applyAlignment="1">
      <alignment horizontal="center"/>
    </xf>
    <xf numFmtId="0" fontId="31" fillId="30" borderId="62" xfId="0" applyFont="1" applyFill="1" applyBorder="1" applyAlignment="1">
      <alignment horizontal="center" vertical="center"/>
    </xf>
    <xf numFmtId="9" fontId="31" fillId="30" borderId="61" xfId="1" applyFont="1" applyFill="1" applyBorder="1" applyAlignment="1">
      <alignment horizontal="center"/>
    </xf>
    <xf numFmtId="9" fontId="31" fillId="30" borderId="62" xfId="0" applyNumberFormat="1" applyFont="1" applyFill="1" applyBorder="1" applyAlignment="1">
      <alignment horizontal="center" vertical="center"/>
    </xf>
    <xf numFmtId="10" fontId="31" fillId="30" borderId="1" xfId="1" applyNumberFormat="1" applyFont="1" applyFill="1" applyBorder="1" applyAlignment="1">
      <alignment horizontal="center" vertical="center"/>
    </xf>
    <xf numFmtId="9" fontId="31" fillId="30" borderId="1" xfId="1" applyFont="1" applyFill="1" applyBorder="1" applyAlignment="1">
      <alignment horizontal="center"/>
    </xf>
    <xf numFmtId="0" fontId="0" fillId="30" borderId="0" xfId="0" applyFill="1"/>
    <xf numFmtId="10" fontId="31" fillId="30" borderId="63" xfId="1" applyNumberFormat="1" applyFont="1" applyFill="1" applyBorder="1" applyAlignment="1">
      <alignment horizontal="center"/>
    </xf>
    <xf numFmtId="10" fontId="31" fillId="30" borderId="63" xfId="1" applyNumberFormat="1" applyFont="1" applyFill="1" applyBorder="1" applyAlignment="1">
      <alignment horizontal="center" vertical="center"/>
    </xf>
  </cellXfs>
  <cellStyles count="5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Millares" xfId="49" builtinId="3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0.05</c:v>
                </c:pt>
                <c:pt idx="3">
                  <c:v>0.33500000000000002</c:v>
                </c:pt>
                <c:pt idx="6">
                  <c:v>0.57772727272727264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2469488"/>
        <c:axId val="972468400"/>
      </c:barChart>
      <c:catAx>
        <c:axId val="97246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468400"/>
        <c:crosses val="autoZero"/>
        <c:auto val="1"/>
        <c:lblAlgn val="ctr"/>
        <c:lblOffset val="100"/>
        <c:noMultiLvlLbl val="0"/>
      </c:catAx>
      <c:valAx>
        <c:axId val="972468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7246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2470032"/>
        <c:axId val="863335184"/>
      </c:barChart>
      <c:catAx>
        <c:axId val="97247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3335184"/>
        <c:crosses val="autoZero"/>
        <c:auto val="1"/>
        <c:lblAlgn val="ctr"/>
        <c:lblOffset val="100"/>
        <c:noMultiLvlLbl val="0"/>
      </c:catAx>
      <c:valAx>
        <c:axId val="863335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7247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Auditorias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[3]Ponderacion!$A$3:$A$12</c:f>
              <c:strCache>
                <c:ptCount val="10"/>
                <c:pt idx="0">
                  <c:v>Sistemas y seguridad de la  información  </c:v>
                </c:pt>
                <c:pt idx="1">
                  <c:v> Anales Publicaciones y relatoría  </c:v>
                </c:pt>
                <c:pt idx="2">
                  <c:v>Gestión de recursos físicos 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Atención del Ciudadano  </c:v>
                </c:pt>
                <c:pt idx="7">
                  <c:v>Direccionamiento Estratégico</c:v>
                </c:pt>
                <c:pt idx="8">
                  <c:v>Mejora Continua</c:v>
                </c:pt>
                <c:pt idx="9">
                  <c:v>Gestión Documental</c:v>
                </c:pt>
              </c:strCache>
            </c:strRef>
          </c:cat>
          <c:val>
            <c:numRef>
              <c:f>[3]Ponderacion!$E$3:$E$12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0.72499999999999998</c:v>
                </c:pt>
                <c:pt idx="7">
                  <c:v>0.81499999999999995</c:v>
                </c:pt>
                <c:pt idx="8">
                  <c:v>0.81499999999999995</c:v>
                </c:pt>
                <c:pt idx="9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3721872"/>
        <c:axId val="1123723504"/>
      </c:barChart>
      <c:catAx>
        <c:axId val="112372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723504"/>
        <c:crosses val="autoZero"/>
        <c:auto val="1"/>
        <c:lblAlgn val="ctr"/>
        <c:lblOffset val="100"/>
        <c:noMultiLvlLbl val="0"/>
      </c:catAx>
      <c:valAx>
        <c:axId val="11237235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72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36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Indicadores/reporte%20Indicadores/Reportes%20y%20publicar/Reportes/1%20trimestre/15.%20Evaluaci&#243;n%20Independiente2.%20o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Indicadores/reporte%20Indicadores/Reportes%20y%20publicar/Reportes/2%20Trimestre/2.Indicador15.%20Evaluaci&#243;n%20Independien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Plan%20de%20Accion%202022/III%20trimestre/Indicadores/2.Indicador15.%20Evaluaci&#243;n%20Independiente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/>
      <sheetData sheetId="1"/>
      <sheetData sheetId="2">
        <row r="3">
          <cell r="A3" t="str">
            <v xml:space="preserve">Sistemas y seguridad de la  información  </v>
          </cell>
          <cell r="E3">
            <v>0.72499999999999998</v>
          </cell>
        </row>
        <row r="4">
          <cell r="A4" t="str">
            <v xml:space="preserve"> Anales Publicaciones y relatoría  </v>
          </cell>
          <cell r="E4">
            <v>0.95</v>
          </cell>
        </row>
        <row r="5">
          <cell r="A5" t="str">
            <v xml:space="preserve">Gestión de recursos físicos </v>
          </cell>
          <cell r="E5">
            <v>0</v>
          </cell>
        </row>
        <row r="6">
          <cell r="A6" t="str">
            <v>Gestión Normativa</v>
          </cell>
          <cell r="E6">
            <v>0</v>
          </cell>
        </row>
        <row r="7">
          <cell r="A7" t="str">
            <v>Control Político</v>
          </cell>
          <cell r="E7">
            <v>0</v>
          </cell>
        </row>
        <row r="8">
          <cell r="A8" t="str">
            <v>Gestión Financiera</v>
          </cell>
          <cell r="E8">
            <v>0.72499999999999998</v>
          </cell>
        </row>
        <row r="9">
          <cell r="A9" t="str">
            <v xml:space="preserve">Atención del Ciudadano  </v>
          </cell>
          <cell r="E9">
            <v>0</v>
          </cell>
        </row>
        <row r="10">
          <cell r="A10" t="str">
            <v>Direccionamiento Estratégico</v>
          </cell>
          <cell r="E10">
            <v>0</v>
          </cell>
        </row>
        <row r="11">
          <cell r="A11" t="str">
            <v>Mejora Continua</v>
          </cell>
          <cell r="E11">
            <v>0</v>
          </cell>
        </row>
        <row r="12">
          <cell r="A12" t="str">
            <v>Gestión Documental</v>
          </cell>
          <cell r="E12">
            <v>0.95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/>
      <sheetData sheetId="1"/>
      <sheetData sheetId="2">
        <row r="3">
          <cell r="A3" t="str">
            <v xml:space="preserve">Sistemas y seguridad de la  información  </v>
          </cell>
          <cell r="E3">
            <v>1</v>
          </cell>
        </row>
        <row r="4">
          <cell r="A4" t="str">
            <v xml:space="preserve"> Anales Publicaciones y relatoría  </v>
          </cell>
          <cell r="E4">
            <v>1</v>
          </cell>
        </row>
        <row r="5">
          <cell r="A5" t="str">
            <v xml:space="preserve">Gestión de recursos físicos </v>
          </cell>
          <cell r="E5">
            <v>0</v>
          </cell>
        </row>
        <row r="6">
          <cell r="A6" t="str">
            <v>Gestión Normativa</v>
          </cell>
          <cell r="E6">
            <v>0</v>
          </cell>
        </row>
        <row r="7">
          <cell r="A7" t="str">
            <v>Control Político</v>
          </cell>
          <cell r="E7">
            <v>0</v>
          </cell>
        </row>
        <row r="8">
          <cell r="A8" t="str">
            <v>Gestión Financiera</v>
          </cell>
          <cell r="E8">
            <v>1</v>
          </cell>
        </row>
        <row r="9">
          <cell r="A9" t="str">
            <v xml:space="preserve">Atención del Ciudadano  </v>
          </cell>
          <cell r="E9">
            <v>0.72499999999999998</v>
          </cell>
        </row>
        <row r="10">
          <cell r="A10" t="str">
            <v>Direccionamiento Estratégico</v>
          </cell>
          <cell r="E10">
            <v>0.81499999999999995</v>
          </cell>
        </row>
        <row r="11">
          <cell r="A11" t="str">
            <v>Mejora Continua</v>
          </cell>
          <cell r="E11">
            <v>0.81499999999999995</v>
          </cell>
        </row>
        <row r="12">
          <cell r="A12" t="str">
            <v>Gestión Documental</v>
          </cell>
          <cell r="E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="85" zoomScaleNormal="85" zoomScaleSheetLayoutView="90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7"/>
      <c r="C2" s="188"/>
      <c r="D2" s="189"/>
      <c r="E2" s="154" t="s">
        <v>71</v>
      </c>
      <c r="F2" s="155"/>
      <c r="G2" s="155"/>
      <c r="H2" s="155"/>
      <c r="I2" s="155"/>
      <c r="J2" s="155"/>
      <c r="K2" s="155"/>
      <c r="L2" s="155"/>
      <c r="M2" s="155"/>
      <c r="N2" s="156"/>
      <c r="O2" s="171" t="s">
        <v>91</v>
      </c>
      <c r="P2" s="171"/>
      <c r="Q2" s="171"/>
      <c r="R2" s="171"/>
    </row>
    <row r="3" spans="2:18" ht="24.75" customHeight="1" x14ac:dyDescent="0.2">
      <c r="B3" s="190"/>
      <c r="C3" s="191"/>
      <c r="D3" s="192"/>
      <c r="E3" s="157"/>
      <c r="F3" s="158"/>
      <c r="G3" s="158"/>
      <c r="H3" s="158"/>
      <c r="I3" s="158"/>
      <c r="J3" s="158"/>
      <c r="K3" s="158"/>
      <c r="L3" s="158"/>
      <c r="M3" s="158"/>
      <c r="N3" s="159"/>
      <c r="O3" s="171" t="s">
        <v>92</v>
      </c>
      <c r="P3" s="171"/>
      <c r="Q3" s="171"/>
      <c r="R3" s="171"/>
    </row>
    <row r="4" spans="2:18" ht="24.75" customHeight="1" thickBot="1" x14ac:dyDescent="0.25">
      <c r="B4" s="190"/>
      <c r="C4" s="191"/>
      <c r="D4" s="192"/>
      <c r="E4" s="160"/>
      <c r="F4" s="161"/>
      <c r="G4" s="161"/>
      <c r="H4" s="161"/>
      <c r="I4" s="161"/>
      <c r="J4" s="161"/>
      <c r="K4" s="161"/>
      <c r="L4" s="161"/>
      <c r="M4" s="161"/>
      <c r="N4" s="162"/>
      <c r="O4" s="171" t="s">
        <v>93</v>
      </c>
      <c r="P4" s="171"/>
      <c r="Q4" s="171"/>
      <c r="R4" s="171"/>
    </row>
    <row r="5" spans="2:18" ht="13.5" thickBot="1" x14ac:dyDescent="0.25">
      <c r="B5" s="91" t="s">
        <v>105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3"/>
      <c r="Q5" s="93"/>
      <c r="R5" s="94"/>
    </row>
    <row r="6" spans="2:18" ht="15" customHeight="1" thickBot="1" x14ac:dyDescent="0.25">
      <c r="B6" s="151" t="s">
        <v>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13.5" thickBot="1" x14ac:dyDescent="0.25">
      <c r="B7" s="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6"/>
    </row>
    <row r="8" spans="2:18" ht="23.25" customHeight="1" thickBot="1" x14ac:dyDescent="0.25">
      <c r="B8" s="5"/>
      <c r="C8" s="7" t="s">
        <v>63</v>
      </c>
      <c r="D8" s="193" t="s">
        <v>58</v>
      </c>
      <c r="E8" s="194"/>
      <c r="F8" s="194"/>
      <c r="G8" s="194"/>
      <c r="H8" s="194"/>
      <c r="I8" s="195"/>
      <c r="J8" s="172" t="s">
        <v>59</v>
      </c>
      <c r="K8" s="173"/>
      <c r="L8" s="87" t="s">
        <v>99</v>
      </c>
      <c r="M8" s="88"/>
      <c r="N8" s="88"/>
      <c r="O8" s="88"/>
      <c r="P8" s="88"/>
      <c r="Q8" s="89"/>
      <c r="R8" s="6"/>
    </row>
    <row r="9" spans="2:18" ht="23.25" customHeight="1" thickBot="1" x14ac:dyDescent="0.25">
      <c r="B9" s="5"/>
      <c r="C9" s="7" t="s">
        <v>62</v>
      </c>
      <c r="D9" s="184" t="s">
        <v>86</v>
      </c>
      <c r="E9" s="185"/>
      <c r="F9" s="185"/>
      <c r="G9" s="185"/>
      <c r="H9" s="185"/>
      <c r="I9" s="186"/>
      <c r="J9" s="174" t="s">
        <v>60</v>
      </c>
      <c r="K9" s="175"/>
      <c r="L9" s="178" t="s">
        <v>103</v>
      </c>
      <c r="M9" s="179"/>
      <c r="N9" s="179"/>
      <c r="O9" s="179"/>
      <c r="P9" s="179"/>
      <c r="Q9" s="180"/>
      <c r="R9" s="6"/>
    </row>
    <row r="10" spans="2:18" ht="29.25" customHeight="1" thickBot="1" x14ac:dyDescent="0.25">
      <c r="B10" s="5"/>
      <c r="C10" s="7" t="s">
        <v>61</v>
      </c>
      <c r="D10" s="184" t="s">
        <v>85</v>
      </c>
      <c r="E10" s="185"/>
      <c r="F10" s="185"/>
      <c r="G10" s="185"/>
      <c r="H10" s="185"/>
      <c r="I10" s="186"/>
      <c r="J10" s="176"/>
      <c r="K10" s="177"/>
      <c r="L10" s="181"/>
      <c r="M10" s="182"/>
      <c r="N10" s="182"/>
      <c r="O10" s="182"/>
      <c r="P10" s="182"/>
      <c r="Q10" s="18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0" t="s">
        <v>14</v>
      </c>
      <c r="D12" s="139"/>
      <c r="E12" s="120" t="s">
        <v>64</v>
      </c>
      <c r="F12" s="121"/>
      <c r="G12" s="128" t="s">
        <v>1</v>
      </c>
      <c r="H12" s="129"/>
      <c r="I12" s="120" t="s">
        <v>3</v>
      </c>
      <c r="J12" s="121"/>
      <c r="K12" s="97" t="s">
        <v>6</v>
      </c>
      <c r="L12" s="98"/>
      <c r="M12" s="103" t="s">
        <v>2</v>
      </c>
      <c r="N12" s="163"/>
      <c r="O12" s="164"/>
      <c r="P12" s="167" t="s">
        <v>73</v>
      </c>
      <c r="Q12" s="168"/>
      <c r="R12" s="6"/>
    </row>
    <row r="13" spans="2:18" ht="15" customHeight="1" x14ac:dyDescent="0.2">
      <c r="B13" s="5"/>
      <c r="C13" s="112" t="s">
        <v>98</v>
      </c>
      <c r="D13" s="140"/>
      <c r="E13" s="142">
        <v>1</v>
      </c>
      <c r="F13" s="143"/>
      <c r="G13" s="108" t="s">
        <v>87</v>
      </c>
      <c r="H13" s="109"/>
      <c r="I13" s="112" t="s">
        <v>4</v>
      </c>
      <c r="J13" s="113"/>
      <c r="K13" s="99" t="s">
        <v>8</v>
      </c>
      <c r="L13" s="100"/>
      <c r="M13" s="112" t="s">
        <v>102</v>
      </c>
      <c r="N13" s="140"/>
      <c r="O13" s="165"/>
      <c r="P13" s="169" t="s">
        <v>78</v>
      </c>
      <c r="Q13" s="113"/>
      <c r="R13" s="6"/>
    </row>
    <row r="14" spans="2:18" ht="15.75" customHeight="1" thickBot="1" x14ac:dyDescent="0.25">
      <c r="B14" s="5"/>
      <c r="C14" s="114"/>
      <c r="D14" s="141"/>
      <c r="E14" s="144"/>
      <c r="F14" s="145"/>
      <c r="G14" s="110"/>
      <c r="H14" s="111"/>
      <c r="I14" s="114"/>
      <c r="J14" s="115"/>
      <c r="K14" s="101"/>
      <c r="L14" s="102"/>
      <c r="M14" s="114"/>
      <c r="N14" s="141"/>
      <c r="O14" s="166"/>
      <c r="P14" s="170"/>
      <c r="Q14" s="11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3" t="s">
        <v>11</v>
      </c>
      <c r="D16" s="116" t="s">
        <v>27</v>
      </c>
      <c r="E16" s="117"/>
      <c r="F16" s="124" t="s">
        <v>88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4"/>
      <c r="D17" s="118" t="s">
        <v>28</v>
      </c>
      <c r="E17" s="119"/>
      <c r="F17" s="126" t="s">
        <v>90</v>
      </c>
      <c r="G17" s="127"/>
      <c r="H17" s="10"/>
      <c r="I17" s="53"/>
      <c r="J17" s="52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5"/>
      <c r="D18" s="122" t="s">
        <v>29</v>
      </c>
      <c r="E18" s="123"/>
      <c r="F18" s="106" t="s">
        <v>89</v>
      </c>
      <c r="G18" s="107"/>
      <c r="H18" s="10"/>
      <c r="I18" s="10"/>
      <c r="J18" s="10"/>
      <c r="K18" s="52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0" t="s">
        <v>24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5" t="s">
        <v>12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56"/>
      <c r="R23" s="6"/>
    </row>
    <row r="24" spans="2:20" ht="27" customHeight="1" thickBot="1" x14ac:dyDescent="0.25">
      <c r="B24" s="5"/>
      <c r="C24" s="13" t="s">
        <v>16</v>
      </c>
      <c r="D24" s="212" t="s">
        <v>94</v>
      </c>
      <c r="E24" s="213"/>
      <c r="F24" s="214"/>
      <c r="G24" s="212" t="s">
        <v>95</v>
      </c>
      <c r="H24" s="213"/>
      <c r="I24" s="214"/>
      <c r="J24" s="212" t="s">
        <v>96</v>
      </c>
      <c r="K24" s="213"/>
      <c r="L24" s="214"/>
      <c r="M24" s="212" t="s">
        <v>97</v>
      </c>
      <c r="N24" s="213"/>
      <c r="O24" s="214"/>
      <c r="P24" s="55" t="s">
        <v>13</v>
      </c>
      <c r="Q24" s="56"/>
      <c r="R24" s="6"/>
    </row>
    <row r="25" spans="2:20" ht="14.45" customHeight="1" x14ac:dyDescent="0.2">
      <c r="B25" s="5"/>
      <c r="C25" s="14" t="s">
        <v>17</v>
      </c>
      <c r="D25" s="81">
        <v>0</v>
      </c>
      <c r="E25" s="82"/>
      <c r="F25" s="83"/>
      <c r="G25" s="202">
        <v>0.28570000000000001</v>
      </c>
      <c r="H25" s="203"/>
      <c r="I25" s="204"/>
      <c r="J25" s="202">
        <v>0.57140000000000002</v>
      </c>
      <c r="K25" s="203"/>
      <c r="L25" s="204"/>
      <c r="M25" s="81">
        <v>1</v>
      </c>
      <c r="N25" s="82"/>
      <c r="O25" s="83"/>
      <c r="P25" s="66">
        <v>1</v>
      </c>
      <c r="Q25" s="67"/>
      <c r="R25" s="6"/>
    </row>
    <row r="26" spans="2:20" ht="14.45" customHeight="1" x14ac:dyDescent="0.2">
      <c r="B26" s="5"/>
      <c r="C26" s="15" t="s">
        <v>15</v>
      </c>
      <c r="D26" s="84">
        <f>+(1*50%)</f>
        <v>0.5</v>
      </c>
      <c r="E26" s="85"/>
      <c r="F26" s="86"/>
      <c r="G26" s="126">
        <f>+(4*50%)+ ( 3*45%)</f>
        <v>3.35</v>
      </c>
      <c r="H26" s="205"/>
      <c r="I26" s="127"/>
      <c r="J26" s="207">
        <f>+(7*50%)+ ( 4*45%)+( 1.9*45%)+( 4*5%)</f>
        <v>6.3549999999999995</v>
      </c>
      <c r="K26" s="208"/>
      <c r="L26" s="209"/>
      <c r="M26" s="207"/>
      <c r="N26" s="208"/>
      <c r="O26" s="209"/>
      <c r="P26" s="62"/>
      <c r="Q26" s="63"/>
      <c r="R26" s="6"/>
    </row>
    <row r="27" spans="2:20" ht="15" customHeight="1" thickBot="1" x14ac:dyDescent="0.25">
      <c r="B27" s="5"/>
      <c r="C27" s="16" t="s">
        <v>37</v>
      </c>
      <c r="D27" s="196">
        <v>10</v>
      </c>
      <c r="E27" s="197"/>
      <c r="F27" s="198"/>
      <c r="G27" s="106">
        <v>10</v>
      </c>
      <c r="H27" s="206"/>
      <c r="I27" s="107"/>
      <c r="J27" s="196">
        <v>11</v>
      </c>
      <c r="K27" s="197"/>
      <c r="L27" s="198"/>
      <c r="M27" s="196"/>
      <c r="N27" s="197"/>
      <c r="O27" s="198"/>
      <c r="P27" s="64"/>
      <c r="Q27" s="65"/>
      <c r="R27" s="6"/>
    </row>
    <row r="28" spans="2:20" ht="15" customHeight="1" thickBot="1" x14ac:dyDescent="0.25">
      <c r="B28" s="5"/>
      <c r="C28" s="17" t="s">
        <v>30</v>
      </c>
      <c r="D28" s="199">
        <f>+D26/D27</f>
        <v>0.05</v>
      </c>
      <c r="E28" s="200"/>
      <c r="F28" s="201"/>
      <c r="G28" s="199">
        <f>+G26/G27</f>
        <v>0.33500000000000002</v>
      </c>
      <c r="H28" s="200"/>
      <c r="I28" s="201"/>
      <c r="J28" s="199">
        <f>+J26/J27</f>
        <v>0.57772727272727264</v>
      </c>
      <c r="K28" s="200"/>
      <c r="L28" s="201"/>
      <c r="M28" s="210" t="e">
        <f>+M26/M27</f>
        <v>#DIV/0!</v>
      </c>
      <c r="N28" s="211"/>
      <c r="O28" s="69"/>
      <c r="P28" s="68" t="e">
        <f>P26/P27</f>
        <v>#DIV/0!</v>
      </c>
      <c r="Q28" s="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1"/>
      <c r="J31" s="61"/>
      <c r="K31" s="61"/>
      <c r="L31" s="61"/>
      <c r="M31" s="61"/>
      <c r="N31" s="61"/>
      <c r="O31" s="61"/>
      <c r="P31" s="61"/>
      <c r="Q31" s="6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51" t="s">
        <v>81</v>
      </c>
      <c r="L42" s="152"/>
      <c r="M42" s="152"/>
      <c r="N42" s="152"/>
      <c r="O42" s="152"/>
      <c r="P42" s="152"/>
      <c r="Q42" s="153"/>
      <c r="R42" s="6"/>
    </row>
    <row r="43" spans="2:18" ht="28.5" customHeight="1" thickBot="1" x14ac:dyDescent="0.25">
      <c r="B43" s="5"/>
      <c r="C43" s="38"/>
      <c r="D43" s="39" t="s">
        <v>83</v>
      </c>
      <c r="E43" s="70" t="s">
        <v>84</v>
      </c>
      <c r="F43" s="70"/>
      <c r="G43" s="70"/>
      <c r="H43" s="70"/>
      <c r="I43" s="70"/>
      <c r="J43" s="71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47">
        <v>44651</v>
      </c>
      <c r="E44" s="72" t="s">
        <v>106</v>
      </c>
      <c r="F44" s="73"/>
      <c r="G44" s="73"/>
      <c r="H44" s="73"/>
      <c r="I44" s="73"/>
      <c r="J44" s="74"/>
      <c r="K44" s="57"/>
      <c r="L44" s="57"/>
      <c r="M44" s="57"/>
      <c r="N44" s="57"/>
      <c r="O44" s="57"/>
      <c r="P44" s="57"/>
      <c r="Q44" s="58"/>
      <c r="R44" s="6"/>
    </row>
    <row r="45" spans="2:18" ht="57" customHeight="1" thickBot="1" x14ac:dyDescent="0.25">
      <c r="B45" s="5"/>
      <c r="C45" s="20" t="s">
        <v>19</v>
      </c>
      <c r="D45" s="47">
        <v>44742</v>
      </c>
      <c r="E45" s="75" t="s">
        <v>123</v>
      </c>
      <c r="F45" s="76"/>
      <c r="G45" s="76"/>
      <c r="H45" s="76"/>
      <c r="I45" s="76"/>
      <c r="J45" s="77"/>
      <c r="K45" s="57"/>
      <c r="L45" s="57"/>
      <c r="M45" s="57"/>
      <c r="N45" s="57"/>
      <c r="O45" s="57"/>
      <c r="P45" s="57"/>
      <c r="Q45" s="58"/>
      <c r="R45" s="6"/>
    </row>
    <row r="46" spans="2:18" ht="98.25" customHeight="1" thickBot="1" x14ac:dyDescent="0.25">
      <c r="B46" s="5"/>
      <c r="C46" s="21" t="s">
        <v>72</v>
      </c>
      <c r="D46" s="47">
        <v>44834</v>
      </c>
      <c r="E46" s="78" t="s">
        <v>125</v>
      </c>
      <c r="F46" s="79"/>
      <c r="G46" s="79"/>
      <c r="H46" s="79"/>
      <c r="I46" s="79"/>
      <c r="J46" s="80"/>
      <c r="K46" s="59"/>
      <c r="L46" s="59"/>
      <c r="M46" s="59"/>
      <c r="N46" s="59"/>
      <c r="O46" s="59"/>
      <c r="P46" s="59"/>
      <c r="Q46" s="60"/>
      <c r="R46" s="6"/>
    </row>
    <row r="47" spans="2:18" ht="92.25" customHeight="1" thickBot="1" x14ac:dyDescent="0.25">
      <c r="B47" s="5"/>
      <c r="C47" s="20" t="s">
        <v>20</v>
      </c>
      <c r="D47" s="47"/>
      <c r="E47" s="78"/>
      <c r="F47" s="79"/>
      <c r="G47" s="79"/>
      <c r="H47" s="79"/>
      <c r="I47" s="79"/>
      <c r="J47" s="80"/>
      <c r="K47" s="57"/>
      <c r="L47" s="57"/>
      <c r="M47" s="57"/>
      <c r="N47" s="57"/>
      <c r="O47" s="57"/>
      <c r="P47" s="57"/>
      <c r="Q47" s="58"/>
      <c r="R47" s="6"/>
    </row>
    <row r="48" spans="2:18" ht="40.5" customHeight="1" thickBot="1" x14ac:dyDescent="0.25">
      <c r="B48" s="5"/>
      <c r="C48" s="20" t="s">
        <v>21</v>
      </c>
      <c r="D48" s="40"/>
      <c r="E48" s="133"/>
      <c r="F48" s="134"/>
      <c r="G48" s="134"/>
      <c r="H48" s="134"/>
      <c r="I48" s="134"/>
      <c r="J48" s="135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33"/>
      <c r="F49" s="134"/>
      <c r="G49" s="134"/>
      <c r="H49" s="134"/>
      <c r="I49" s="134"/>
      <c r="J49" s="135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33"/>
      <c r="F50" s="134"/>
      <c r="G50" s="134"/>
      <c r="H50" s="134"/>
      <c r="I50" s="134"/>
      <c r="J50" s="135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33"/>
      <c r="F51" s="134"/>
      <c r="G51" s="134"/>
      <c r="H51" s="134"/>
      <c r="I51" s="134"/>
      <c r="J51" s="135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33"/>
      <c r="F52" s="134"/>
      <c r="G52" s="134"/>
      <c r="H52" s="134"/>
      <c r="I52" s="134"/>
      <c r="J52" s="135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33"/>
      <c r="F53" s="134"/>
      <c r="G53" s="134"/>
      <c r="H53" s="134"/>
      <c r="I53" s="134"/>
      <c r="J53" s="135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33"/>
      <c r="F54" s="134"/>
      <c r="G54" s="134"/>
      <c r="H54" s="134"/>
      <c r="I54" s="134"/>
      <c r="J54" s="135"/>
      <c r="K54" s="57"/>
      <c r="L54" s="57"/>
      <c r="M54" s="57"/>
      <c r="N54" s="57"/>
      <c r="O54" s="57"/>
      <c r="P54" s="57"/>
      <c r="Q54" s="58"/>
      <c r="R54" s="6"/>
    </row>
    <row r="55" spans="2:18" ht="34.5" customHeight="1" thickBot="1" x14ac:dyDescent="0.25">
      <c r="B55" s="5"/>
      <c r="C55" s="20" t="s">
        <v>70</v>
      </c>
      <c r="D55" s="41"/>
      <c r="E55" s="136"/>
      <c r="F55" s="137"/>
      <c r="G55" s="137"/>
      <c r="H55" s="137"/>
      <c r="I55" s="137"/>
      <c r="J55" s="138"/>
      <c r="K55" s="57"/>
      <c r="L55" s="57"/>
      <c r="M55" s="57"/>
      <c r="N55" s="57"/>
      <c r="O55" s="57"/>
      <c r="P55" s="57"/>
      <c r="Q55" s="5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4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48"/>
      <c r="N104" s="148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7"/>
      <c r="N105" s="147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7"/>
      <c r="N106" s="147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7"/>
      <c r="N107" s="147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7"/>
      <c r="N108" s="147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7"/>
      <c r="N109" s="147"/>
    </row>
    <row r="110" spans="3:21" x14ac:dyDescent="0.2">
      <c r="C110" s="30" t="s">
        <v>53</v>
      </c>
      <c r="D110" s="31"/>
      <c r="M110" s="148"/>
      <c r="N110" s="148"/>
    </row>
    <row r="111" spans="3:21" ht="66" customHeight="1" x14ac:dyDescent="0.2">
      <c r="C111" s="30" t="s">
        <v>54</v>
      </c>
      <c r="D111" s="31"/>
      <c r="M111" s="146"/>
      <c r="N111" s="146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55 D47 D48:J55 E44:J46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 valor registrado en el numerador de la fórmula de cálculo" sqref="D26 M26 G26 P26:P27 J26"/>
    <dataValidation allowBlank="1" showInputMessage="1" showErrorMessage="1" prompt="Identifique el valor registrado en el denominador de la fórmula de cálculo" sqref="G27 M27 D27 J27"/>
    <dataValidation allowBlank="1" showInputMessage="1" showErrorMessage="1" prompt="Identifique el resultado del indicador en la medición desarrollada" sqref="D28 M28 J28 P28 G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zoomScale="85" zoomScaleNormal="85" zoomScaleSheetLayoutView="70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7"/>
      <c r="C2" s="188"/>
      <c r="D2" s="189"/>
      <c r="E2" s="154" t="s">
        <v>71</v>
      </c>
      <c r="F2" s="155"/>
      <c r="G2" s="155"/>
      <c r="H2" s="155"/>
      <c r="I2" s="155"/>
      <c r="J2" s="155"/>
      <c r="K2" s="155"/>
      <c r="L2" s="155"/>
      <c r="M2" s="155"/>
      <c r="N2" s="156"/>
      <c r="O2" s="171" t="s">
        <v>91</v>
      </c>
      <c r="P2" s="171"/>
      <c r="Q2" s="171"/>
      <c r="R2" s="171"/>
    </row>
    <row r="3" spans="2:18" ht="24.75" customHeight="1" x14ac:dyDescent="0.2">
      <c r="B3" s="190"/>
      <c r="C3" s="191"/>
      <c r="D3" s="192"/>
      <c r="E3" s="157"/>
      <c r="F3" s="158"/>
      <c r="G3" s="158"/>
      <c r="H3" s="158"/>
      <c r="I3" s="158"/>
      <c r="J3" s="158"/>
      <c r="K3" s="158"/>
      <c r="L3" s="158"/>
      <c r="M3" s="158"/>
      <c r="N3" s="159"/>
      <c r="O3" s="171" t="s">
        <v>92</v>
      </c>
      <c r="P3" s="171"/>
      <c r="Q3" s="171"/>
      <c r="R3" s="171"/>
    </row>
    <row r="4" spans="2:18" ht="24.75" customHeight="1" thickBot="1" x14ac:dyDescent="0.25">
      <c r="B4" s="190"/>
      <c r="C4" s="191"/>
      <c r="D4" s="192"/>
      <c r="E4" s="160"/>
      <c r="F4" s="161"/>
      <c r="G4" s="161"/>
      <c r="H4" s="161"/>
      <c r="I4" s="161"/>
      <c r="J4" s="161"/>
      <c r="K4" s="161"/>
      <c r="L4" s="161"/>
      <c r="M4" s="161"/>
      <c r="N4" s="162"/>
      <c r="O4" s="171" t="s">
        <v>93</v>
      </c>
      <c r="P4" s="171"/>
      <c r="Q4" s="171"/>
      <c r="R4" s="171"/>
    </row>
    <row r="5" spans="2:18" ht="13.5" thickBot="1" x14ac:dyDescent="0.25">
      <c r="B5" s="91" t="s">
        <v>105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3"/>
      <c r="Q5" s="93"/>
      <c r="R5" s="94"/>
    </row>
    <row r="6" spans="2:18" ht="15" customHeight="1" thickBot="1" x14ac:dyDescent="0.25">
      <c r="B6" s="151" t="s">
        <v>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13.5" thickBot="1" x14ac:dyDescent="0.25">
      <c r="B7" s="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6"/>
    </row>
    <row r="8" spans="2:18" ht="23.25" customHeight="1" thickBot="1" x14ac:dyDescent="0.25">
      <c r="B8" s="5"/>
      <c r="C8" s="7" t="s">
        <v>63</v>
      </c>
      <c r="D8" s="193" t="s">
        <v>58</v>
      </c>
      <c r="E8" s="194"/>
      <c r="F8" s="194"/>
      <c r="G8" s="194"/>
      <c r="H8" s="194"/>
      <c r="I8" s="195"/>
      <c r="J8" s="172" t="s">
        <v>59</v>
      </c>
      <c r="K8" s="173"/>
      <c r="L8" s="87" t="s">
        <v>101</v>
      </c>
      <c r="M8" s="88"/>
      <c r="N8" s="88"/>
      <c r="O8" s="88"/>
      <c r="P8" s="88"/>
      <c r="Q8" s="89"/>
      <c r="R8" s="6"/>
    </row>
    <row r="9" spans="2:18" ht="23.25" customHeight="1" thickBot="1" x14ac:dyDescent="0.25">
      <c r="B9" s="5"/>
      <c r="C9" s="7" t="s">
        <v>62</v>
      </c>
      <c r="D9" s="225" t="s">
        <v>86</v>
      </c>
      <c r="E9" s="226"/>
      <c r="F9" s="226"/>
      <c r="G9" s="226"/>
      <c r="H9" s="226"/>
      <c r="I9" s="227"/>
      <c r="J9" s="174" t="s">
        <v>60</v>
      </c>
      <c r="K9" s="175"/>
      <c r="L9" s="228" t="s">
        <v>104</v>
      </c>
      <c r="M9" s="229"/>
      <c r="N9" s="229"/>
      <c r="O9" s="229"/>
      <c r="P9" s="229"/>
      <c r="Q9" s="230"/>
      <c r="R9" s="6"/>
    </row>
    <row r="10" spans="2:18" ht="27.95" customHeight="1" thickBot="1" x14ac:dyDescent="0.25">
      <c r="B10" s="5"/>
      <c r="C10" s="7" t="s">
        <v>61</v>
      </c>
      <c r="D10" s="225" t="s">
        <v>85</v>
      </c>
      <c r="E10" s="226"/>
      <c r="F10" s="226"/>
      <c r="G10" s="226"/>
      <c r="H10" s="226"/>
      <c r="I10" s="227"/>
      <c r="J10" s="176"/>
      <c r="K10" s="177"/>
      <c r="L10" s="231"/>
      <c r="M10" s="232"/>
      <c r="N10" s="232"/>
      <c r="O10" s="232"/>
      <c r="P10" s="232"/>
      <c r="Q10" s="23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0" t="s">
        <v>14</v>
      </c>
      <c r="D12" s="139"/>
      <c r="E12" s="120" t="s">
        <v>64</v>
      </c>
      <c r="F12" s="121"/>
      <c r="G12" s="128" t="s">
        <v>1</v>
      </c>
      <c r="H12" s="129"/>
      <c r="I12" s="120" t="s">
        <v>3</v>
      </c>
      <c r="J12" s="121"/>
      <c r="K12" s="97" t="s">
        <v>6</v>
      </c>
      <c r="L12" s="98"/>
      <c r="M12" s="103" t="s">
        <v>2</v>
      </c>
      <c r="N12" s="163"/>
      <c r="O12" s="164"/>
      <c r="P12" s="167" t="s">
        <v>73</v>
      </c>
      <c r="Q12" s="168"/>
      <c r="R12" s="6"/>
    </row>
    <row r="13" spans="2:18" ht="15" customHeight="1" x14ac:dyDescent="0.2">
      <c r="B13" s="5"/>
      <c r="C13" s="112" t="s">
        <v>100</v>
      </c>
      <c r="D13" s="140"/>
      <c r="E13" s="142">
        <v>1</v>
      </c>
      <c r="F13" s="143"/>
      <c r="G13" s="108" t="s">
        <v>87</v>
      </c>
      <c r="H13" s="109"/>
      <c r="I13" s="112" t="s">
        <v>4</v>
      </c>
      <c r="J13" s="113"/>
      <c r="K13" s="221" t="s">
        <v>8</v>
      </c>
      <c r="L13" s="222"/>
      <c r="M13" s="112" t="s">
        <v>108</v>
      </c>
      <c r="N13" s="140"/>
      <c r="O13" s="165"/>
      <c r="P13" s="169" t="s">
        <v>75</v>
      </c>
      <c r="Q13" s="113"/>
      <c r="R13" s="6"/>
    </row>
    <row r="14" spans="2:18" ht="15.75" customHeight="1" thickBot="1" x14ac:dyDescent="0.25">
      <c r="B14" s="5"/>
      <c r="C14" s="114"/>
      <c r="D14" s="141"/>
      <c r="E14" s="144"/>
      <c r="F14" s="145"/>
      <c r="G14" s="110"/>
      <c r="H14" s="111"/>
      <c r="I14" s="114"/>
      <c r="J14" s="115"/>
      <c r="K14" s="223"/>
      <c r="L14" s="224"/>
      <c r="M14" s="114"/>
      <c r="N14" s="141"/>
      <c r="O14" s="166"/>
      <c r="P14" s="170"/>
      <c r="Q14" s="11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3" t="s">
        <v>11</v>
      </c>
      <c r="D16" s="116" t="s">
        <v>27</v>
      </c>
      <c r="E16" s="117"/>
      <c r="F16" s="124" t="s">
        <v>88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4"/>
      <c r="D17" s="118" t="s">
        <v>28</v>
      </c>
      <c r="E17" s="119"/>
      <c r="F17" s="126" t="s">
        <v>90</v>
      </c>
      <c r="G17" s="127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5"/>
      <c r="D18" s="122" t="s">
        <v>29</v>
      </c>
      <c r="E18" s="123"/>
      <c r="F18" s="106" t="s">
        <v>89</v>
      </c>
      <c r="G18" s="10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0" t="s">
        <v>24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5" t="s">
        <v>12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56"/>
      <c r="R23" s="6"/>
    </row>
    <row r="24" spans="2:20" ht="27" customHeight="1" thickBot="1" x14ac:dyDescent="0.25">
      <c r="B24" s="5"/>
      <c r="C24" s="13" t="s">
        <v>16</v>
      </c>
      <c r="D24" s="212" t="s">
        <v>94</v>
      </c>
      <c r="E24" s="213"/>
      <c r="F24" s="214"/>
      <c r="G24" s="212" t="s">
        <v>95</v>
      </c>
      <c r="H24" s="213"/>
      <c r="I24" s="214"/>
      <c r="J24" s="212" t="s">
        <v>96</v>
      </c>
      <c r="K24" s="213"/>
      <c r="L24" s="214"/>
      <c r="M24" s="212" t="s">
        <v>97</v>
      </c>
      <c r="N24" s="213"/>
      <c r="O24" s="214"/>
      <c r="P24" s="55" t="s">
        <v>13</v>
      </c>
      <c r="Q24" s="56"/>
      <c r="R24" s="6"/>
    </row>
    <row r="25" spans="2:20" ht="14.45" customHeight="1" x14ac:dyDescent="0.2">
      <c r="B25" s="5"/>
      <c r="C25" s="14" t="s">
        <v>17</v>
      </c>
      <c r="D25" s="81">
        <v>1</v>
      </c>
      <c r="E25" s="82"/>
      <c r="F25" s="83"/>
      <c r="G25" s="81">
        <v>1</v>
      </c>
      <c r="H25" s="82"/>
      <c r="I25" s="83"/>
      <c r="J25" s="81">
        <v>1</v>
      </c>
      <c r="K25" s="82"/>
      <c r="L25" s="83"/>
      <c r="M25" s="81">
        <v>1</v>
      </c>
      <c r="N25" s="82"/>
      <c r="O25" s="83"/>
      <c r="P25" s="66">
        <f>14/14</f>
        <v>1</v>
      </c>
      <c r="Q25" s="67"/>
      <c r="R25" s="6"/>
    </row>
    <row r="26" spans="2:20" ht="14.45" customHeight="1" x14ac:dyDescent="0.2">
      <c r="B26" s="5"/>
      <c r="C26" s="15" t="s">
        <v>15</v>
      </c>
      <c r="D26" s="207">
        <v>8</v>
      </c>
      <c r="E26" s="208"/>
      <c r="F26" s="209"/>
      <c r="G26" s="207">
        <v>5</v>
      </c>
      <c r="H26" s="208"/>
      <c r="I26" s="209"/>
      <c r="J26" s="207">
        <v>3</v>
      </c>
      <c r="K26" s="208"/>
      <c r="L26" s="209"/>
      <c r="M26" s="207"/>
      <c r="N26" s="208"/>
      <c r="O26" s="209"/>
      <c r="P26" s="62">
        <f>SUM(D26:O26)</f>
        <v>16</v>
      </c>
      <c r="Q26" s="63"/>
      <c r="R26" s="6"/>
    </row>
    <row r="27" spans="2:20" ht="15" customHeight="1" thickBot="1" x14ac:dyDescent="0.25">
      <c r="B27" s="5"/>
      <c r="C27" s="16" t="s">
        <v>37</v>
      </c>
      <c r="D27" s="196">
        <v>8</v>
      </c>
      <c r="E27" s="197"/>
      <c r="F27" s="198"/>
      <c r="G27" s="196">
        <v>5</v>
      </c>
      <c r="H27" s="197"/>
      <c r="I27" s="198"/>
      <c r="J27" s="196">
        <v>3</v>
      </c>
      <c r="K27" s="197"/>
      <c r="L27" s="198"/>
      <c r="M27" s="196"/>
      <c r="N27" s="197"/>
      <c r="O27" s="198"/>
      <c r="P27" s="62">
        <f>SUM(D27:O27)</f>
        <v>16</v>
      </c>
      <c r="Q27" s="63"/>
      <c r="R27" s="6"/>
    </row>
    <row r="28" spans="2:20" ht="15" customHeight="1" thickBot="1" x14ac:dyDescent="0.25">
      <c r="B28" s="5"/>
      <c r="C28" s="17" t="s">
        <v>30</v>
      </c>
      <c r="D28" s="210">
        <f>+D26/D27</f>
        <v>1</v>
      </c>
      <c r="E28" s="211"/>
      <c r="F28" s="69"/>
      <c r="G28" s="210">
        <f>+G26/G27</f>
        <v>1</v>
      </c>
      <c r="H28" s="211"/>
      <c r="I28" s="69"/>
      <c r="J28" s="210">
        <f>+J26/J27</f>
        <v>1</v>
      </c>
      <c r="K28" s="211"/>
      <c r="L28" s="69"/>
      <c r="M28" s="210" t="e">
        <f>+M26/M27</f>
        <v>#DIV/0!</v>
      </c>
      <c r="N28" s="211"/>
      <c r="O28" s="69"/>
      <c r="P28" s="68">
        <f t="shared" ref="P28" si="0">+P26/P27</f>
        <v>1</v>
      </c>
      <c r="Q28" s="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1"/>
      <c r="J31" s="61"/>
      <c r="K31" s="61"/>
      <c r="L31" s="61"/>
      <c r="M31" s="61"/>
      <c r="N31" s="61"/>
      <c r="O31" s="61"/>
      <c r="P31" s="61"/>
      <c r="Q31" s="6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51" t="s">
        <v>81</v>
      </c>
      <c r="L42" s="152"/>
      <c r="M42" s="152"/>
      <c r="N42" s="152"/>
      <c r="O42" s="152"/>
      <c r="P42" s="152"/>
      <c r="Q42" s="153"/>
      <c r="R42" s="6"/>
    </row>
    <row r="43" spans="2:18" ht="28.5" customHeight="1" thickBot="1" x14ac:dyDescent="0.25">
      <c r="B43" s="5"/>
      <c r="C43" s="38"/>
      <c r="D43" s="39" t="s">
        <v>83</v>
      </c>
      <c r="E43" s="70" t="s">
        <v>84</v>
      </c>
      <c r="F43" s="70"/>
      <c r="G43" s="70"/>
      <c r="H43" s="70"/>
      <c r="I43" s="70"/>
      <c r="J43" s="71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46">
        <v>44651</v>
      </c>
      <c r="E44" s="215" t="s">
        <v>107</v>
      </c>
      <c r="F44" s="216"/>
      <c r="G44" s="216"/>
      <c r="H44" s="216"/>
      <c r="I44" s="216"/>
      <c r="J44" s="217"/>
      <c r="K44" s="57"/>
      <c r="L44" s="57"/>
      <c r="M44" s="57"/>
      <c r="N44" s="57"/>
      <c r="O44" s="57"/>
      <c r="P44" s="57"/>
      <c r="Q44" s="58"/>
      <c r="R44" s="6"/>
    </row>
    <row r="45" spans="2:18" ht="112.5" customHeight="1" thickBot="1" x14ac:dyDescent="0.25">
      <c r="B45" s="5"/>
      <c r="C45" s="20" t="s">
        <v>19</v>
      </c>
      <c r="D45" s="46">
        <v>44742</v>
      </c>
      <c r="E45" s="215" t="s">
        <v>124</v>
      </c>
      <c r="F45" s="216"/>
      <c r="G45" s="216"/>
      <c r="H45" s="216"/>
      <c r="I45" s="216"/>
      <c r="J45" s="217"/>
      <c r="K45" s="57"/>
      <c r="L45" s="57"/>
      <c r="M45" s="57"/>
      <c r="N45" s="57"/>
      <c r="O45" s="57"/>
      <c r="P45" s="57"/>
      <c r="Q45" s="58"/>
      <c r="R45" s="6"/>
    </row>
    <row r="46" spans="2:18" ht="114.75" customHeight="1" thickBot="1" x14ac:dyDescent="0.25">
      <c r="B46" s="5"/>
      <c r="C46" s="21" t="s">
        <v>72</v>
      </c>
      <c r="D46" s="46">
        <v>44834</v>
      </c>
      <c r="E46" s="215" t="s">
        <v>126</v>
      </c>
      <c r="F46" s="216"/>
      <c r="G46" s="216"/>
      <c r="H46" s="216"/>
      <c r="I46" s="216"/>
      <c r="J46" s="217"/>
      <c r="K46" s="59"/>
      <c r="L46" s="59"/>
      <c r="M46" s="59"/>
      <c r="N46" s="59"/>
      <c r="O46" s="59"/>
      <c r="P46" s="59"/>
      <c r="Q46" s="60"/>
      <c r="R46" s="6"/>
    </row>
    <row r="47" spans="2:18" ht="92.25" customHeight="1" thickBot="1" x14ac:dyDescent="0.25">
      <c r="B47" s="5"/>
      <c r="C47" s="20" t="s">
        <v>20</v>
      </c>
      <c r="D47" s="48"/>
      <c r="E47" s="218"/>
      <c r="F47" s="219"/>
      <c r="G47" s="219"/>
      <c r="H47" s="219"/>
      <c r="I47" s="219"/>
      <c r="J47" s="220"/>
      <c r="K47" s="57"/>
      <c r="L47" s="57"/>
      <c r="M47" s="57"/>
      <c r="N47" s="57"/>
      <c r="O47" s="57"/>
      <c r="P47" s="57"/>
      <c r="Q47" s="5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4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48"/>
      <c r="N96" s="148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47"/>
      <c r="N97" s="147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47"/>
      <c r="N98" s="147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47"/>
      <c r="N99" s="147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47"/>
      <c r="N100" s="147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47"/>
      <c r="N101" s="147"/>
    </row>
    <row r="102" spans="3:14" x14ac:dyDescent="0.2">
      <c r="C102" s="30" t="s">
        <v>53</v>
      </c>
      <c r="D102" s="31"/>
      <c r="M102" s="148"/>
      <c r="N102" s="148"/>
    </row>
    <row r="103" spans="3:14" ht="66" customHeight="1" x14ac:dyDescent="0.2">
      <c r="C103" s="30" t="s">
        <v>54</v>
      </c>
      <c r="D103" s="31"/>
      <c r="M103" s="146"/>
      <c r="N103" s="146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topLeftCell="A10" workbookViewId="0">
      <selection activeCell="B23" sqref="B23"/>
    </sheetView>
  </sheetViews>
  <sheetFormatPr baseColWidth="10" defaultRowHeight="15" x14ac:dyDescent="0.25"/>
  <cols>
    <col min="1" max="1" width="38.42578125" customWidth="1"/>
  </cols>
  <sheetData>
    <row r="1" spans="1:9" x14ac:dyDescent="0.25">
      <c r="A1" s="49" t="s">
        <v>109</v>
      </c>
      <c r="B1" s="234">
        <v>0.5</v>
      </c>
      <c r="C1" s="234">
        <v>0.45</v>
      </c>
      <c r="D1" s="234">
        <v>0.05</v>
      </c>
      <c r="E1" s="235">
        <v>1</v>
      </c>
      <c r="F1" s="236" t="s">
        <v>78</v>
      </c>
      <c r="G1" s="237" t="s">
        <v>110</v>
      </c>
    </row>
    <row r="2" spans="1:9" x14ac:dyDescent="0.25">
      <c r="A2" s="238" t="s">
        <v>111</v>
      </c>
      <c r="B2" s="239" t="s">
        <v>112</v>
      </c>
      <c r="C2" s="240" t="s">
        <v>113</v>
      </c>
      <c r="D2" s="240" t="s">
        <v>114</v>
      </c>
      <c r="E2" s="240" t="s">
        <v>115</v>
      </c>
      <c r="F2" s="241"/>
      <c r="G2" s="237"/>
    </row>
    <row r="3" spans="1:9" x14ac:dyDescent="0.25">
      <c r="A3" s="49" t="s">
        <v>116</v>
      </c>
      <c r="B3" s="242">
        <f t="shared" ref="B3:D4" si="0">1*B$1</f>
        <v>0.5</v>
      </c>
      <c r="C3" s="242">
        <f t="shared" si="0"/>
        <v>0.45</v>
      </c>
      <c r="D3" s="242">
        <f t="shared" si="0"/>
        <v>0.05</v>
      </c>
      <c r="E3" s="235">
        <f>SUM(B3:D3)</f>
        <v>1</v>
      </c>
      <c r="F3" s="243">
        <f>+E3</f>
        <v>1</v>
      </c>
      <c r="G3" s="244">
        <f>+F3/1100%</f>
        <v>9.0909090909090912E-2</v>
      </c>
      <c r="I3" s="54"/>
    </row>
    <row r="4" spans="1:9" x14ac:dyDescent="0.25">
      <c r="A4" s="50" t="s">
        <v>117</v>
      </c>
      <c r="B4" s="242">
        <f t="shared" si="0"/>
        <v>0.5</v>
      </c>
      <c r="C4" s="242">
        <f t="shared" si="0"/>
        <v>0.45</v>
      </c>
      <c r="D4" s="242">
        <f t="shared" si="0"/>
        <v>0.05</v>
      </c>
      <c r="E4" s="235">
        <f t="shared" ref="E4:E11" si="1">SUM(B4:D4)</f>
        <v>1</v>
      </c>
      <c r="F4" s="245">
        <f>+E4+F3</f>
        <v>2</v>
      </c>
      <c r="G4" s="244">
        <f t="shared" ref="G4:G11" si="2">+F4/1100%</f>
        <v>0.18181818181818182</v>
      </c>
    </row>
    <row r="5" spans="1:9" ht="15.75" thickBot="1" x14ac:dyDescent="0.3">
      <c r="A5" s="51" t="s">
        <v>118</v>
      </c>
      <c r="B5" s="242">
        <f t="shared" ref="B5:C7" si="3">0*B$1</f>
        <v>0</v>
      </c>
      <c r="C5" s="242">
        <f t="shared" si="3"/>
        <v>0</v>
      </c>
      <c r="D5" s="245">
        <v>0</v>
      </c>
      <c r="E5" s="235">
        <f t="shared" si="1"/>
        <v>0</v>
      </c>
      <c r="F5" s="245">
        <f t="shared" ref="F5:F12" si="4">+E5+F4</f>
        <v>2</v>
      </c>
      <c r="G5" s="244">
        <f t="shared" si="2"/>
        <v>0.18181818181818182</v>
      </c>
    </row>
    <row r="6" spans="1:9" ht="15.75" thickBot="1" x14ac:dyDescent="0.3">
      <c r="A6" s="51" t="s">
        <v>50</v>
      </c>
      <c r="B6" s="242">
        <f t="shared" si="3"/>
        <v>0</v>
      </c>
      <c r="C6" s="242">
        <f t="shared" si="3"/>
        <v>0</v>
      </c>
      <c r="D6" s="245">
        <v>0</v>
      </c>
      <c r="E6" s="235">
        <f t="shared" si="1"/>
        <v>0</v>
      </c>
      <c r="F6" s="245">
        <f t="shared" si="4"/>
        <v>2</v>
      </c>
      <c r="G6" s="244">
        <f t="shared" si="2"/>
        <v>0.18181818181818182</v>
      </c>
    </row>
    <row r="7" spans="1:9" ht="15.75" thickBot="1" x14ac:dyDescent="0.3">
      <c r="A7" s="51" t="s">
        <v>119</v>
      </c>
      <c r="B7" s="242">
        <f t="shared" si="3"/>
        <v>0</v>
      </c>
      <c r="C7" s="242">
        <f t="shared" si="3"/>
        <v>0</v>
      </c>
      <c r="D7" s="245">
        <v>0</v>
      </c>
      <c r="E7" s="235">
        <f t="shared" si="1"/>
        <v>0</v>
      </c>
      <c r="F7" s="245">
        <f t="shared" si="4"/>
        <v>2</v>
      </c>
      <c r="G7" s="244">
        <f t="shared" si="2"/>
        <v>0.18181818181818182</v>
      </c>
    </row>
    <row r="8" spans="1:9" ht="15.75" thickBot="1" x14ac:dyDescent="0.3">
      <c r="A8" s="51" t="s">
        <v>41</v>
      </c>
      <c r="B8" s="242">
        <f>1*B$1</f>
        <v>0.5</v>
      </c>
      <c r="C8" s="242">
        <f>1*C$1</f>
        <v>0.45</v>
      </c>
      <c r="D8" s="242">
        <f>1*D$1</f>
        <v>0.05</v>
      </c>
      <c r="E8" s="235">
        <f t="shared" si="1"/>
        <v>1</v>
      </c>
      <c r="F8" s="245">
        <f t="shared" si="4"/>
        <v>3</v>
      </c>
      <c r="G8" s="244">
        <f t="shared" si="2"/>
        <v>0.27272727272727271</v>
      </c>
    </row>
    <row r="9" spans="1:9" ht="15.75" thickBot="1" x14ac:dyDescent="0.3">
      <c r="A9" s="51" t="s">
        <v>120</v>
      </c>
      <c r="B9" s="242">
        <f>1*B$1</f>
        <v>0.5</v>
      </c>
      <c r="C9" s="242">
        <f>0.5*C$1</f>
        <v>0.22500000000000001</v>
      </c>
      <c r="D9" s="245">
        <v>0</v>
      </c>
      <c r="E9" s="235">
        <f t="shared" si="1"/>
        <v>0.72499999999999998</v>
      </c>
      <c r="F9" s="245">
        <f t="shared" si="4"/>
        <v>3.7250000000000001</v>
      </c>
      <c r="G9" s="244">
        <f t="shared" si="2"/>
        <v>0.33863636363636362</v>
      </c>
    </row>
    <row r="10" spans="1:9" ht="15.75" thickBot="1" x14ac:dyDescent="0.3">
      <c r="A10" s="51" t="s">
        <v>121</v>
      </c>
      <c r="B10" s="242">
        <f>1*B$1</f>
        <v>0.5</v>
      </c>
      <c r="C10" s="242">
        <f>0.7*C$1</f>
        <v>0.315</v>
      </c>
      <c r="D10" s="245">
        <v>0</v>
      </c>
      <c r="E10" s="235">
        <f t="shared" si="1"/>
        <v>0.81499999999999995</v>
      </c>
      <c r="F10" s="245">
        <f t="shared" si="4"/>
        <v>4.54</v>
      </c>
      <c r="G10" s="244">
        <f t="shared" si="2"/>
        <v>0.41272727272727272</v>
      </c>
    </row>
    <row r="11" spans="1:9" ht="15.75" thickBot="1" x14ac:dyDescent="0.3">
      <c r="A11" s="51" t="s">
        <v>122</v>
      </c>
      <c r="B11" s="242">
        <f>1*B$1</f>
        <v>0.5</v>
      </c>
      <c r="C11" s="242">
        <f>0.7*C$1</f>
        <v>0.315</v>
      </c>
      <c r="D11" s="245">
        <v>0</v>
      </c>
      <c r="E11" s="235">
        <f t="shared" si="1"/>
        <v>0.81499999999999995</v>
      </c>
      <c r="F11" s="245">
        <f t="shared" si="4"/>
        <v>5.3550000000000004</v>
      </c>
      <c r="G11" s="244">
        <f t="shared" si="2"/>
        <v>0.48681818181818187</v>
      </c>
    </row>
    <row r="12" spans="1:9" ht="15.75" thickBot="1" x14ac:dyDescent="0.3">
      <c r="A12" s="51" t="s">
        <v>42</v>
      </c>
      <c r="B12" s="242">
        <f>1*B$1</f>
        <v>0.5</v>
      </c>
      <c r="C12" s="242">
        <f>1*C$1</f>
        <v>0.45</v>
      </c>
      <c r="D12" s="245">
        <v>0.05</v>
      </c>
      <c r="E12" s="235">
        <f t="shared" ref="E12" si="5">SUM(B12:D12)</f>
        <v>1</v>
      </c>
      <c r="F12" s="245">
        <f t="shared" si="4"/>
        <v>6.3550000000000004</v>
      </c>
      <c r="G12" s="244">
        <f>+F12/1100%</f>
        <v>0.57772727272727276</v>
      </c>
    </row>
    <row r="13" spans="1:9" ht="15.75" thickBot="1" x14ac:dyDescent="0.3">
      <c r="A13" s="51" t="s">
        <v>127</v>
      </c>
      <c r="B13" s="242">
        <f t="shared" ref="B13:C13" si="6">0*B$1</f>
        <v>0</v>
      </c>
      <c r="C13" s="242">
        <f t="shared" si="6"/>
        <v>0</v>
      </c>
      <c r="D13" s="245">
        <v>0</v>
      </c>
      <c r="E13" s="235">
        <f t="shared" ref="E13" si="7">SUM(B13:D13)</f>
        <v>0</v>
      </c>
      <c r="F13" s="245">
        <f>+E13+F12</f>
        <v>6.3550000000000004</v>
      </c>
      <c r="G13" s="244">
        <f>+F13/1100%</f>
        <v>0.57772727272727276</v>
      </c>
    </row>
    <row r="14" spans="1:9" ht="15.75" thickBot="1" x14ac:dyDescent="0.3">
      <c r="A14" s="51">
        <v>10</v>
      </c>
      <c r="B14" s="246"/>
      <c r="C14" s="246"/>
      <c r="D14" s="246"/>
      <c r="E14" s="246"/>
      <c r="F14" s="247"/>
      <c r="G14" s="248"/>
    </row>
  </sheetData>
  <mergeCells count="2">
    <mergeCell ref="F1:F2"/>
    <mergeCell ref="G1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2022-10-19T19:59:01Z</dcterms:modified>
</cp:coreProperties>
</file>