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cavila\Documents\2_Plan anticorrupcion\PAAC 2023\"/>
    </mc:Choice>
  </mc:AlternateContent>
  <bookViews>
    <workbookView xWindow="0" yWindow="0" windowWidth="24000" windowHeight="8835" tabRatio="840"/>
  </bookViews>
  <sheets>
    <sheet name="Mapa de Riesgo_Corrupción" sheetId="14" r:id="rId1"/>
    <sheet name="M1.Cal_Prob_Impacto_Corrupc" sheetId="12" r:id="rId2"/>
    <sheet name="Listas" sheetId="18" r:id="rId3"/>
  </sheets>
  <externalReferences>
    <externalReference r:id="rId4"/>
    <externalReference r:id="rId5"/>
    <externalReference r:id="rId6"/>
    <externalReference r:id="rId7"/>
  </externalReferences>
  <definedNames>
    <definedName name="_xlnm.Print_Titles" localSheetId="0">'Mapa de Riesgo_Corrupción'!$1:$12</definedName>
  </definedNames>
  <calcPr calcId="162913"/>
</workbook>
</file>

<file path=xl/calcChain.xml><?xml version="1.0" encoding="utf-8"?>
<calcChain xmlns="http://schemas.openxmlformats.org/spreadsheetml/2006/main">
  <c r="Q16" i="14" l="1"/>
  <c r="S16" i="14"/>
  <c r="U16" i="14"/>
  <c r="W16" i="14"/>
  <c r="Y16" i="14"/>
  <c r="AA16" i="14"/>
  <c r="AC16" i="14"/>
  <c r="AI34" i="14"/>
  <c r="AH34" i="14"/>
  <c r="AC34" i="14"/>
  <c r="AA34" i="14"/>
  <c r="Y34" i="14"/>
  <c r="W34" i="14"/>
  <c r="U34" i="14"/>
  <c r="S34" i="14"/>
  <c r="Q34" i="14"/>
  <c r="K34" i="14"/>
  <c r="J34" i="14"/>
  <c r="AD16" i="14" l="1"/>
  <c r="AD34" i="14"/>
  <c r="AE34" i="14" s="1"/>
  <c r="AI29" i="14" l="1"/>
  <c r="AH29" i="14"/>
  <c r="AC29" i="14"/>
  <c r="AA29" i="14"/>
  <c r="Y29" i="14"/>
  <c r="W29" i="14"/>
  <c r="U29" i="14"/>
  <c r="S29" i="14"/>
  <c r="Q29" i="14"/>
  <c r="K29" i="14"/>
  <c r="J29" i="14"/>
  <c r="AI24" i="14"/>
  <c r="AH24" i="14"/>
  <c r="AC24" i="14"/>
  <c r="AA24" i="14"/>
  <c r="Y24" i="14"/>
  <c r="W24" i="14"/>
  <c r="U24" i="14"/>
  <c r="S24" i="14"/>
  <c r="Q24" i="14"/>
  <c r="K24" i="14"/>
  <c r="J24" i="14"/>
  <c r="AI19" i="14"/>
  <c r="AH19" i="14"/>
  <c r="AC19" i="14"/>
  <c r="AA19" i="14"/>
  <c r="Y19" i="14"/>
  <c r="W19" i="14"/>
  <c r="U19" i="14"/>
  <c r="S19" i="14"/>
  <c r="Q19" i="14"/>
  <c r="K19" i="14"/>
  <c r="J19" i="14"/>
  <c r="AD19" i="14" l="1"/>
  <c r="AE19" i="14" s="1"/>
  <c r="AD24" i="14"/>
  <c r="AE24" i="14" s="1"/>
  <c r="AD29" i="14"/>
  <c r="AE29" i="14" s="1"/>
  <c r="AI17" i="14"/>
  <c r="AH17" i="14"/>
  <c r="AC17" i="14"/>
  <c r="AA17" i="14"/>
  <c r="Y17" i="14"/>
  <c r="W17" i="14"/>
  <c r="U17" i="14"/>
  <c r="S17" i="14"/>
  <c r="Q17" i="14"/>
  <c r="K17" i="14"/>
  <c r="J17" i="14"/>
  <c r="AD17" i="14" l="1"/>
  <c r="AE17" i="14" s="1"/>
  <c r="AC15" i="14"/>
  <c r="AA15" i="14"/>
  <c r="Y15" i="14"/>
  <c r="W15" i="14"/>
  <c r="U15" i="14"/>
  <c r="S15" i="14"/>
  <c r="Q15" i="14"/>
  <c r="AI14" i="14"/>
  <c r="AH14" i="14"/>
  <c r="AC14" i="14"/>
  <c r="AA14" i="14"/>
  <c r="Y14" i="14"/>
  <c r="W14" i="14"/>
  <c r="U14" i="14"/>
  <c r="S14" i="14"/>
  <c r="Q14" i="14"/>
  <c r="K14" i="14"/>
  <c r="J14" i="14"/>
  <c r="AD14" i="14" l="1"/>
  <c r="AD15" i="14"/>
  <c r="J13" i="14"/>
  <c r="AE14" i="14" l="1"/>
  <c r="W13" i="14"/>
  <c r="AC13" i="14"/>
  <c r="AA13" i="14"/>
  <c r="Y13" i="14"/>
  <c r="U13" i="14"/>
  <c r="S13" i="14"/>
  <c r="Q13" i="14"/>
  <c r="AD13" i="14" l="1"/>
  <c r="AE13" i="14" s="1"/>
  <c r="AI13" i="14"/>
  <c r="K13" i="14"/>
  <c r="AH13" i="14" l="1"/>
</calcChain>
</file>

<file path=xl/comments1.xml><?xml version="1.0" encoding="utf-8"?>
<comments xmlns="http://schemas.openxmlformats.org/spreadsheetml/2006/main">
  <authors>
    <author>Carolina Ramos</author>
    <author>Carmen Catalina Arango Barbaran</author>
  </authors>
  <commentList>
    <comment ref="C11"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1" authorId="1" shapeId="0">
      <text>
        <r>
          <rPr>
            <b/>
            <sz val="9"/>
            <color indexed="81"/>
            <rFont val="Tahoma"/>
            <family val="2"/>
          </rPr>
          <t xml:space="preserve">Determine si el tipo de control de detectivo o preventivo
 </t>
        </r>
      </text>
    </comment>
    <comment ref="AF11" authorId="1" shapeId="0">
      <text>
        <r>
          <rPr>
            <b/>
            <sz val="9"/>
            <color indexed="81"/>
            <rFont val="Tahoma"/>
            <family val="2"/>
          </rPr>
          <t xml:space="preserve">Analice nuevamente el nivel de probabilidad del riesgo tomando en cuenta los controles descritos. </t>
        </r>
      </text>
    </comment>
    <comment ref="AG11"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<sst xmlns="http://schemas.openxmlformats.org/spreadsheetml/2006/main" count="410" uniqueCount="249">
  <si>
    <t xml:space="preserve">Preventivo </t>
  </si>
  <si>
    <t>SI</t>
  </si>
  <si>
    <t>NO</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</si>
  <si>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</si>
  <si>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</si>
  <si>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</si>
  <si>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</si>
  <si>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</si>
  <si>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</si>
  <si>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</si>
  <si>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</si>
  <si>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Periodicidad</t>
  </si>
  <si>
    <t>CONTEXTO ESTRATÉGICO</t>
  </si>
  <si>
    <t>VALORACIÓN DEL RIESGO</t>
  </si>
  <si>
    <t>Tecnológicos</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</si>
  <si>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</si>
  <si>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</si>
  <si>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</si>
  <si>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</si>
  <si>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</si>
  <si>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</si>
  <si>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</si>
  <si>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</si>
  <si>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</si>
  <si>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</si>
  <si>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</si>
  <si>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</si>
  <si>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</si>
  <si>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</si>
  <si>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</si>
  <si>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</si>
  <si>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</si>
  <si>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</si>
  <si>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</si>
  <si>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</si>
  <si>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</si>
  <si>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</si>
  <si>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Reducirlo</t>
  </si>
  <si>
    <t xml:space="preserve">Factores </t>
  </si>
  <si>
    <t>Factores de Riesgo</t>
  </si>
  <si>
    <t>Externo</t>
  </si>
  <si>
    <t>Interno</t>
  </si>
  <si>
    <t>No de Riesgo</t>
  </si>
  <si>
    <t xml:space="preserve">Probabilidad 
Residual </t>
  </si>
  <si>
    <t>Impacto 
Residual</t>
  </si>
  <si>
    <t>Procesos</t>
  </si>
  <si>
    <t>Estratégicos</t>
  </si>
  <si>
    <t>Personal</t>
  </si>
  <si>
    <t>Tecnología</t>
  </si>
  <si>
    <t>Comunicación Interna</t>
  </si>
  <si>
    <t>Si</t>
  </si>
  <si>
    <t>No</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</si>
  <si>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</si>
  <si>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</si>
  <si>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</si>
  <si>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</si>
  <si>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</si>
  <si>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</si>
  <si>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</si>
  <si>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</si>
  <si>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</si>
  <si>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</si>
  <si>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</si>
  <si>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</si>
  <si>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</si>
  <si>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</si>
  <si>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</si>
  <si>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</si>
  <si>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</si>
  <si>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</si>
  <si>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</si>
  <si>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</si>
  <si>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</si>
  <si>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</si>
  <si>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Moderado</t>
  </si>
  <si>
    <t>Promedio</t>
  </si>
  <si>
    <t>PREGUNTA:
Si el riesgo de corrupción se materializa podría …</t>
  </si>
  <si>
    <t>Respuesta</t>
  </si>
  <si>
    <t>El control mitiga la probabilidad</t>
  </si>
  <si>
    <t>El control mitiga el impacto</t>
  </si>
  <si>
    <t>El control mitiga la probabilidad y el impacto</t>
  </si>
  <si>
    <t>Descripción del riesgo</t>
  </si>
  <si>
    <t>Acción u omisión</t>
  </si>
  <si>
    <t>Uso del Poder</t>
  </si>
  <si>
    <t>Desviar la gestión de lo público</t>
  </si>
  <si>
    <t>Beneficio privado</t>
  </si>
  <si>
    <t>Cumplimiento</t>
  </si>
  <si>
    <t>Imagen o reputacional</t>
  </si>
  <si>
    <t>Ambiental</t>
  </si>
  <si>
    <t>Seguridad y Salud en el Trabajo</t>
  </si>
  <si>
    <t>Detectivo</t>
  </si>
  <si>
    <t>Soporte</t>
  </si>
  <si>
    <t>Tiempo</t>
  </si>
  <si>
    <t>Económicos</t>
  </si>
  <si>
    <t>Políticos</t>
  </si>
  <si>
    <t xml:space="preserve">Sociales </t>
  </si>
  <si>
    <t>Medio Ambientales</t>
  </si>
  <si>
    <t>Financiero</t>
  </si>
  <si>
    <t>Opción de tratamiento</t>
  </si>
  <si>
    <t>Evitar</t>
  </si>
  <si>
    <t>Reducir</t>
  </si>
  <si>
    <t>PROCESO: GESTIÓN DE MEJORA CONTINUA</t>
  </si>
  <si>
    <t>PROCESO:</t>
  </si>
  <si>
    <t xml:space="preserve">OBJETIVO: </t>
  </si>
  <si>
    <t xml:space="preserve">Nivel </t>
  </si>
  <si>
    <t>Descriptor</t>
  </si>
  <si>
    <t>Casi seguro</t>
  </si>
  <si>
    <t>Probable</t>
  </si>
  <si>
    <t>Posible</t>
  </si>
  <si>
    <t>Improbable</t>
  </si>
  <si>
    <t>Rara vez</t>
  </si>
  <si>
    <t>Actividad</t>
  </si>
  <si>
    <t>No. de Riesgo</t>
  </si>
  <si>
    <t>No. De Riesgo</t>
  </si>
  <si>
    <t xml:space="preserve">No. De Riesgo: </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</si>
  <si>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</si>
  <si>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</si>
  <si>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</si>
  <si>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</si>
  <si>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</si>
  <si>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</si>
  <si>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</si>
  <si>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</si>
  <si>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</si>
  <si>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</si>
  <si>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</si>
  <si>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</si>
  <si>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¿Afecta al grupo de funcionarios del proceso?</t>
  </si>
  <si>
    <t>¿Afecta el cumplimiento de metas y objetivos de la dependencia?</t>
  </si>
  <si>
    <t>¿Afecta el cumplimiento de la misión de la Entidad?</t>
  </si>
  <si>
    <t>¿Genera pérdida de confianza en la Entidad, afectando su reputación?</t>
  </si>
  <si>
    <t>¿Genera pérdida de recursos económicos?</t>
  </si>
  <si>
    <t>¿Genera pérdida de la información de la Entidad?</t>
  </si>
  <si>
    <t>¿Da lugar a procesos sancionatorios?</t>
  </si>
  <si>
    <t>¿Da lugar a  procesos disciplinarios?</t>
  </si>
  <si>
    <t>¿Da lugar a procesos fiscales?</t>
  </si>
  <si>
    <t>¿Da lugar a procesos penales?</t>
  </si>
  <si>
    <t>¿Ocasiona lesiones físicas o pérdida de vidas humanas?</t>
  </si>
  <si>
    <t>¿Genera daño ambiental?</t>
  </si>
  <si>
    <t>Nivel Impacto</t>
  </si>
  <si>
    <t>Mayor</t>
  </si>
  <si>
    <t>Número de preguntas afirmativas</t>
  </si>
  <si>
    <t>Catastrófico</t>
  </si>
  <si>
    <t>Criterios parar calificar la probabilidad de Riesgos de Corrupción</t>
  </si>
  <si>
    <t>Criterios parar calificar el impacto de Riesgos de Corrupción</t>
  </si>
  <si>
    <t>Legales y reglamentarios</t>
  </si>
  <si>
    <t>Estratégico / Gerenciales</t>
  </si>
  <si>
    <t>¿Afecta la imagen a nivel regional?</t>
  </si>
  <si>
    <t>¿Afecta la imagen a nivel nacional?</t>
  </si>
  <si>
    <t>Gestión Financiera</t>
  </si>
  <si>
    <t>Evaluación Independiente</t>
  </si>
  <si>
    <t>Consecuencia(s)</t>
  </si>
  <si>
    <t>Directamente</t>
  </si>
  <si>
    <t>Indirectamente</t>
  </si>
  <si>
    <t>No disminuye</t>
  </si>
  <si>
    <t xml:space="preserve">Se espera que el evento ocurra en la mayoría de las circunstancias. </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</si>
  <si>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</si>
  <si>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</si>
  <si>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</si>
  <si>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</si>
  <si>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 xml:space="preserve">Elecciones de Servidores Públicos Distritales </t>
  </si>
  <si>
    <t>Control Político</t>
  </si>
  <si>
    <t>Internos
DEBILIDADES - FORTALEZAS</t>
  </si>
  <si>
    <t>ANÁLISIS DE RIESGO</t>
  </si>
  <si>
    <t>TRATAMIENTO DE RIESGOS</t>
  </si>
  <si>
    <t>Plan de tratamiento de riesgos</t>
  </si>
  <si>
    <t>¿Genera intervención de órganos de control?</t>
  </si>
  <si>
    <t>¿Da lugar al detrimento de calidad de vida de la comunidad por la pérdida de recursos públicos?</t>
  </si>
  <si>
    <t>Corrupción / Fraude</t>
  </si>
  <si>
    <t>Externos
AMENAZAS - OPORTUNIDADES</t>
  </si>
  <si>
    <t>Causas / 
Vulnerabilidades</t>
  </si>
  <si>
    <t>Seguridad de la Información /Seguridad Digital</t>
  </si>
  <si>
    <t>De 1 a 5</t>
  </si>
  <si>
    <t>De 6 a 10</t>
  </si>
  <si>
    <t>De 11 a 16</t>
  </si>
  <si>
    <t xml:space="preserve">MAPA DE RIEGOS DE CORRUPCIÓN </t>
  </si>
  <si>
    <t>MAPA DE RIEGOS DE CORRUPCIÓN</t>
  </si>
  <si>
    <t xml:space="preserve">Descripción del Riesgo de Corrupción </t>
  </si>
  <si>
    <t xml:space="preserve">Divulgar la información tanto interna como externa generada en la Corporación, hacia la ciudadanía , los diferentes grupos de interes y los usuarios internos, garantizando un correcto flujo y acceso a la misma y contribuyendo asi, a la proyecciòn y posicionamiento de la imagen institucional. </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</si>
  <si>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</si>
  <si>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</si>
  <si>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</si>
  <si>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Dirección Técnico Juridica.</t>
  </si>
  <si>
    <t>Mantener y desarrollar las actividades de control del procedimiento del proceso</t>
  </si>
  <si>
    <t>Evidencias establecidas en el procedimiento.</t>
  </si>
  <si>
    <t>Oficina Asesora de Comunicaciones</t>
  </si>
  <si>
    <t>VERSIÓN: 6</t>
  </si>
  <si>
    <t>VIGENCIA: 2022</t>
  </si>
  <si>
    <t>CÓDIGO: GMC-FO- 003</t>
  </si>
  <si>
    <t>Concentrar las labores de supervisión en poco personal.
Desconocimiento de la normativa aplicable a la supervisión contractual.
Retrasos en la gestión para la adquisición de bienes y servicios para la Corporación.</t>
  </si>
  <si>
    <t>Posibilidad de Inadecuada gestión contractual de los supervisores en los requerimientos realizadas a la Dirección Financiera, generando incumplimiento de las obligaciones contractuales, en beneficio propio o de un tercero.</t>
  </si>
  <si>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</si>
  <si>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este remite comunicación oficial  al funcionario asignado como Supervisor del Contrato, informándole la designación en la supervisión y su responsabilidades; por comunicación oficial se adjunta el link del Manual de Contratación y la Guía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</si>
  <si>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</si>
  <si>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</si>
  <si>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Director Financiero y Equipo Fondo Cuenta Concejo</t>
  </si>
  <si>
    <t>Semestral</t>
  </si>
  <si>
    <t>Recibida la cuenta de cobro por parte de los contratistas de la Dirección Financiera y por parte de los Supervisores de las demás dependencias de la Corporación; se   procede a verificar la documentación y soportes aportados (Ej.: Pago seguridad social, Informe de Supervisión Periódica, Facturas si aplica, Informe de Ejecución Mensual, entre otros), siendo correcto, se da visto bueno en el Formato Ejecución y Supervisión de Contratos y el Procedimiento Fondo Cuenta,  elabora oficio remisorio a la SDH. En caso de evidenciar observaciones, se devuelve al supervisor para los correspondientes ajustes.</t>
  </si>
  <si>
    <t>Recibido el Informe final de la ejecución del contrato por parte de los contratistas de la Dirección Financiera y por parte de los Supervisores de las demás dependencias de la Corporación, se procede a verificar la documentación y los soportes aportados (Ej.: Pago seguridad social, Informe de Ejecución y Supervisión Periódica, Facturas si aplica, informe final, entre otros); siendo correcta la documentación, el Procedimiento Fondo Cuenta, elabora oficio remisorio a la SDH. En caso de evidenciar observaciones, se devuelve al supervisor para los correspondientes ajustes.</t>
  </si>
  <si>
    <t xml:space="preserve">Capacitar a los  Supervisores de Contrato, Apoyos a la Supervisión y Contratistas con el propósito de orientar en la correcta presentación de la documentación y los aplicativos correspondientes. </t>
  </si>
  <si>
    <t>Registro de Asistencia</t>
  </si>
  <si>
    <t>Anual</t>
  </si>
  <si>
    <t>Que se presente omisión en los requisitos establecidos de tiempo y norma.</t>
  </si>
  <si>
    <t>No cumplir con los lineamientos establecidos en los actos administrativos que se expiden para llevar a cabo la elección de servidores públicos  secretario general de organismo de control y/o subsecretarios de despacho de las comisiones permanentes, o en la toma de decisiones en beneficio propio o de un tercero</t>
  </si>
  <si>
    <t>Pérdida de confianza en lo público
'Indagación y/o investigación administrativa, disciplinaria, fiscal o penal.</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</si>
  <si>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administrativo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presentarse desviaciones se comunicará lo sucedido a la autoridad competente para que inicie las investigaciones a que haya lugar. Así mismo, se adelantarán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</si>
  <si>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</si>
  <si>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</si>
  <si>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 , Secretaria General, Dirección Jurídica, Oficina de Comunicaciones.</t>
  </si>
  <si>
    <t>Falta de capacitacion al personal, acompañamiento y orientacion a la personas que ejectutan el proceso</t>
  </si>
  <si>
    <t xml:space="preserve">No cumplir con lo establecido en el procedimiento de Gestión Normativa para el sorteo de Ponentes, favoreciendo a un tercero. </t>
  </si>
  <si>
    <t>Incumplimiento de los requisitos para el sorteo de ponentes que facilita la obtención de beneficios propios o para un tercero</t>
  </si>
  <si>
    <t>Indagación y/o investigación administrativa, fiscal, disciplinaria o penal</t>
  </si>
  <si>
    <t>El presidente de la Corporación, en presencia del Secretario General de Organismo de Control, con el apoyo de recursos humanos, tecnológicos y físicos ( balotas o digital) ,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trasmite en tiempo real   y se graba para dejar evidencia de su realización.</t>
  </si>
  <si>
    <t>1. Convocar a los interesados para el sorteo de los proyectos de acuerdo.
2. Grabar en video y audio el sorteo, disponibles en la red interna de la Corporación.                                          3. Gestionar la designación de un asesor de mesa directiva, para que verifique la designación de ponentes, conforme al Reglamento Interno.                                                              4. El secretario general y/o los subsecretarios de despacho, junto con los profesionales de apoyo, verificar la designación de ponentes, conforme al Reglamento Interno y en caso de irregularidad, informar al Presidente para realización de nuevo sorteo.</t>
  </si>
  <si>
    <t>1. Correo electronico convocando a los interesados 
2. Memorandos de comunicación                        3. Memorando de solicitud de designación de asesor</t>
  </si>
  <si>
    <t>1. Secretaria general
2. Direccion adminsitrativa/sistemas</t>
  </si>
  <si>
    <t>Sesiones ordinarias (Febrero, Mayo, Agosto y Noviembre) y en sesiones extraordinarias año 2023</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</si>
  <si>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</si>
  <si>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</si>
  <si>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</si>
  <si>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Expedición de certificaciones de honorarios que no se ajusten a la asistencia real de los Honorables Concejales a las sesiones plenarias y comisiones, para beneficio propio o de un tercero.              vulnerabilidad en el sistema de resgitro por modificaciones al sistema que permiten que otras personas tengan acceso a la tarjeta o al pin de registro.</t>
  </si>
  <si>
    <t>Indagación y/o investigación administrativa, fiscal, disciplinaria o penal 
Detrimento patrimonial</t>
  </si>
  <si>
    <t>Antes del inicio de la sesion los encargados de cabina revisaran que no se encuentren tarjetas introducidas en el sistema de resgistro de  cada curul.
El profesional asignado por parte del secretario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Adicionalmente el secretario general y los subsecretarios de comisiones, verifican los soportes (llamados a lista de cada sesión) para expedir las certificaciones mensuales. El secretario general verifica las certificaciones de los subsecretarios de comisiones y realiza el consolidado  mensual de asistencia de Concejales, para efectos de reconocimiento y pago de honorarios.</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</si>
  <si>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</si>
  <si>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</si>
  <si>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</si>
  <si>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</si>
  <si>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diligenciar el formato de votacion.</t>
  </si>
  <si>
    <t>Expedición de registros de votaciones que no corresponden a las reales, con el fin de favorecer un interés propio o de terceros</t>
  </si>
  <si>
    <t>El profesional asignado por parte del secretario general o el subsecretario,  elabora el registro de votación una vez culminada la sesión, a la mayor brevedad posible el secretario general o subsecretario de comisión revisa y verifica la información para firmar el formato respectivo. En  caso de encontrar inconsistencias  ajusta la votacion de conformidad con la grabacion respectivos . Una vez firmado el formato de votacion  se publica en la red interna y la página Web, en cumplimiento de la ley 1712 de 2014 y la resolucion expedida por la mesa directiva del Concejo de Bogota para tal fin.</t>
  </si>
  <si>
    <t>Registro de votación expedido por sistemas de cada una de las sesiones o el llamado a lista firmado por el secretario o subsecretario.</t>
  </si>
  <si>
    <t>Secretario General de organismo de control, 
Subsecretarios de Comisiones permanentes</t>
  </si>
  <si>
    <t xml:space="preserve">Sesiones ordinarias (Febrero, Mayo, Agosto y Noviembre) y en sesiones extraordinarias por decreto </t>
  </si>
  <si>
    <t>Omisión en el registro de la votación que se lleve a cabo.</t>
  </si>
  <si>
    <t>NO verficar la grabacion de las sesiones  (audio -video)</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</si>
  <si>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</si>
  <si>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</si>
  <si>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</si>
  <si>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r>
      <t xml:space="preserve">En cada auditoría interna se realiza reunión con el Jefe de Control Interno para revisar el </t>
    </r>
    <r>
      <rPr>
        <u/>
        <sz val="11"/>
        <color theme="1"/>
        <rFont val="Arial"/>
        <family val="2"/>
      </rPr>
      <t xml:space="preserve">informe preliminar </t>
    </r>
    <r>
      <rPr>
        <sz val="11"/>
        <color theme="1"/>
        <rFont val="Arial"/>
        <family val="2"/>
      </rPr>
      <t>de auditoría  y en caso de encontrar diferencias, se realizan los ajustes correspondientes con el fin de que el Informe disponga de revisión por el lider del proceso.</t>
    </r>
  </si>
  <si>
    <t xml:space="preserve">Revisión del Informe Final con la intervensión del Jefe de la Oficina de Control Interno. </t>
  </si>
  <si>
    <t>Informe Final firmado por el Jefe de Control Interno.</t>
  </si>
  <si>
    <t>Jefe de la OCI y Auditor líder</t>
  </si>
  <si>
    <t>31  de diciembre de 2023</t>
  </si>
  <si>
    <t>PROCESO</t>
  </si>
  <si>
    <t>COMUNICACIONES E INFORMACIÓN</t>
  </si>
  <si>
    <t>GESTIÓN FINANCIERA</t>
  </si>
  <si>
    <t>GESTIÓN NORMATIVA</t>
  </si>
  <si>
    <t>EVALUACIÓN INDEPENDIENTE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</si>
</sst>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Light"/>
      <family val="2"/>
    </font>
    <font>
      <b/>
      <sz val="11"/>
      <color theme="1"/>
      <name val="Calibri Light"/>
      <family val="2"/>
    </font>
    <font>
      <b/>
      <sz val="18"/>
      <color theme="1"/>
      <name val="Calibri Light"/>
      <family val="2"/>
    </font>
    <font>
      <b/>
      <sz val="12"/>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11"/>
      <color theme="1"/>
      <name val="Calibri"/>
      <family val="2"/>
      <scheme val="minor"/>
    </font>
    <font>
      <sz val="11"/>
      <name val="Arial"/>
      <family val="2"/>
    </font>
    <font>
      <u/>
      <sz val="11"/>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174">
    <xf numFmtId="0" fontId="0" fillId="0" borderId="0" xfId="0"/>
    <xf numFmtId="0" fontId="1" fillId="0" borderId="1" xfId="0" applyFont="1" applyBorder="1"/>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7" borderId="0" xfId="0" applyFill="1"/>
    <xf numFmtId="0" fontId="0" fillId="0" borderId="0" xfId="0" applyAlignment="1">
      <alignment horizontal="center" vertical="center"/>
    </xf>
    <xf numFmtId="0" fontId="0" fillId="7" borderId="1" xfId="0"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4" borderId="1" xfId="0" applyFont="1" applyFill="1" applyBorder="1" applyAlignment="1">
      <alignment horizontal="justify" vertical="center" wrapText="1"/>
    </xf>
    <xf numFmtId="0" fontId="6" fillId="0" borderId="0" xfId="0" applyFont="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5"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0" fillId="3" borderId="1" xfId="0" applyFill="1" applyBorder="1"/>
    <xf numFmtId="0" fontId="1" fillId="0" borderId="0" xfId="0" applyFont="1"/>
    <xf numFmtId="0" fontId="0" fillId="0" borderId="0" xfId="0" applyAlignment="1">
      <alignment horizontal="left" vertical="center"/>
    </xf>
    <xf numFmtId="0" fontId="0" fillId="0" borderId="0" xfId="0" applyAlignment="1">
      <alignment horizontal="left"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0" fontId="11"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1"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quotePrefix="1" applyFont="1" applyBorder="1" applyAlignment="1">
      <alignment vertical="center" wrapText="1"/>
    </xf>
    <xf numFmtId="0" fontId="12" fillId="7" borderId="1" xfId="0" quotePrefix="1" applyFont="1" applyFill="1" applyBorder="1" applyAlignment="1">
      <alignment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vertical="center"/>
    </xf>
    <xf numFmtId="0" fontId="12" fillId="7" borderId="1" xfId="0" applyFont="1" applyFill="1" applyBorder="1" applyAlignment="1">
      <alignment vertical="center" wrapText="1"/>
    </xf>
    <xf numFmtId="0" fontId="12" fillId="7" borderId="1" xfId="0" applyFont="1" applyFill="1" applyBorder="1" applyAlignment="1">
      <alignment horizontal="center" vertical="center" wrapText="1"/>
    </xf>
    <xf numFmtId="17" fontId="12" fillId="0" borderId="1" xfId="0" applyNumberFormat="1" applyFont="1" applyBorder="1" applyAlignment="1">
      <alignment horizontal="center" vertical="center"/>
    </xf>
    <xf numFmtId="0" fontId="13" fillId="0" borderId="0" xfId="0" applyFont="1" applyAlignment="1">
      <alignment vertical="center"/>
    </xf>
    <xf numFmtId="0" fontId="15" fillId="7" borderId="5" xfId="0" applyFont="1" applyFill="1" applyBorder="1" applyAlignment="1">
      <alignment horizontal="justify" vertical="center" wrapText="1"/>
    </xf>
    <xf numFmtId="0" fontId="8" fillId="7" borderId="1" xfId="0" applyFont="1" applyFill="1" applyBorder="1" applyAlignment="1">
      <alignment vertical="center" wrapText="1"/>
    </xf>
    <xf numFmtId="0" fontId="8" fillId="7" borderId="1" xfId="0" applyFont="1" applyFill="1" applyBorder="1" applyAlignment="1">
      <alignment horizontal="center" vertical="center" wrapText="1"/>
    </xf>
    <xf numFmtId="0" fontId="8" fillId="0" borderId="1" xfId="0" applyFont="1" applyBorder="1" applyAlignment="1">
      <alignment horizontal="justify" vertical="center" wrapText="1"/>
    </xf>
    <xf numFmtId="43" fontId="8" fillId="0" borderId="1" xfId="1" applyFont="1" applyBorder="1" applyAlignment="1">
      <alignment horizontal="center" vertical="center" wrapText="1"/>
    </xf>
    <xf numFmtId="0" fontId="8" fillId="0" borderId="1" xfId="0" quotePrefix="1" applyFont="1" applyBorder="1" applyAlignment="1">
      <alignment horizontal="justify" vertical="center" wrapText="1"/>
    </xf>
    <xf numFmtId="0" fontId="15" fillId="7" borderId="1" xfId="0" applyFont="1" applyFill="1" applyBorder="1" applyAlignment="1">
      <alignment horizontal="justify"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15"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15" fillId="7" borderId="1" xfId="0" quotePrefix="1" applyFont="1" applyFill="1" applyBorder="1" applyAlignment="1">
      <alignment horizontal="justify" vertical="center" wrapText="1"/>
    </xf>
    <xf numFmtId="0" fontId="15" fillId="7" borderId="1" xfId="0" applyFont="1" applyFill="1" applyBorder="1" applyAlignment="1">
      <alignment horizontal="justify" vertical="center" wrapText="1"/>
    </xf>
    <xf numFmtId="0" fontId="15" fillId="7" borderId="5" xfId="0" quotePrefix="1"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8" fillId="0" borderId="5" xfId="0" quotePrefix="1" applyFont="1" applyBorder="1" applyAlignment="1">
      <alignment horizontal="center" vertical="center" wrapText="1"/>
    </xf>
    <xf numFmtId="0" fontId="8" fillId="0" borderId="12" xfId="0" quotePrefix="1" applyFont="1" applyBorder="1" applyAlignment="1">
      <alignment horizontal="center" vertical="center" wrapText="1"/>
    </xf>
    <xf numFmtId="0" fontId="8" fillId="0" borderId="6" xfId="0" quotePrefix="1" applyFont="1" applyBorder="1" applyAlignment="1">
      <alignment horizontal="center" vertical="center" wrapText="1"/>
    </xf>
    <xf numFmtId="0" fontId="8" fillId="0" borderId="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6" xfId="0" applyFont="1" applyBorder="1" applyAlignment="1">
      <alignment horizontal="justify" vertical="center" wrapText="1"/>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15" fillId="7" borderId="5" xfId="0" applyFont="1" applyFill="1" applyBorder="1" applyAlignment="1">
      <alignment horizontal="center" vertical="center" wrapText="1"/>
    </xf>
    <xf numFmtId="0" fontId="8" fillId="7" borderId="5" xfId="0" quotePrefix="1" applyFont="1" applyFill="1" applyBorder="1" applyAlignment="1">
      <alignment horizontal="justify" vertical="center" wrapText="1"/>
    </xf>
    <xf numFmtId="0" fontId="8" fillId="7" borderId="12" xfId="0" applyFont="1" applyFill="1" applyBorder="1" applyAlignment="1">
      <alignment horizontal="justify" vertical="center" wrapText="1"/>
    </xf>
    <xf numFmtId="0" fontId="8" fillId="7" borderId="6" xfId="0" applyFont="1" applyFill="1" applyBorder="1" applyAlignment="1">
      <alignment horizontal="justify" vertical="center" wrapText="1"/>
    </xf>
    <xf numFmtId="0" fontId="15" fillId="7" borderId="6" xfId="0" quotePrefix="1" applyFont="1" applyFill="1" applyBorder="1" applyAlignment="1">
      <alignment horizontal="center" vertical="center" wrapText="1"/>
    </xf>
    <xf numFmtId="0" fontId="8" fillId="7" borderId="6" xfId="0" quotePrefix="1" applyFont="1" applyFill="1" applyBorder="1" applyAlignment="1">
      <alignment horizontal="justify" vertical="center" wrapText="1"/>
    </xf>
    <xf numFmtId="43" fontId="8" fillId="0" borderId="5" xfId="1" applyFont="1" applyBorder="1" applyAlignment="1">
      <alignment horizontal="center" vertical="center" wrapText="1"/>
    </xf>
    <xf numFmtId="43" fontId="8" fillId="0" borderId="6" xfId="1" applyFont="1" applyBorder="1" applyAlignment="1">
      <alignment horizontal="center" vertical="center" wrapText="1"/>
    </xf>
    <xf numFmtId="0" fontId="15" fillId="7" borderId="1" xfId="0" quotePrefix="1" applyFont="1" applyFill="1" applyBorder="1" applyAlignment="1">
      <alignment horizontal="center" vertical="center" wrapText="1"/>
    </xf>
    <xf numFmtId="0" fontId="10" fillId="0" borderId="0" xfId="0" applyFont="1" applyAlignment="1">
      <alignment horizontal="center" vertical="center"/>
    </xf>
    <xf numFmtId="0" fontId="11" fillId="10" borderId="2"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6" borderId="11" xfId="0" applyFont="1" applyFill="1" applyBorder="1" applyAlignment="1">
      <alignment horizontal="center" vertical="center"/>
    </xf>
    <xf numFmtId="0" fontId="11" fillId="6" borderId="3" xfId="0" applyFont="1" applyFill="1" applyBorder="1" applyAlignment="1">
      <alignment horizontal="center" vertical="center"/>
    </xf>
    <xf numFmtId="0" fontId="11" fillId="4" borderId="1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9" borderId="3" xfId="0" applyFont="1" applyFill="1" applyBorder="1" applyAlignment="1">
      <alignment horizontal="center" vertical="center"/>
    </xf>
    <xf numFmtId="0" fontId="11" fillId="8" borderId="11"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8" fillId="7" borderId="1" xfId="0" quotePrefix="1" applyFont="1" applyFill="1" applyBorder="1" applyAlignment="1">
      <alignment horizontal="justify" vertical="center" wrapText="1"/>
    </xf>
    <xf numFmtId="0" fontId="8" fillId="7" borderId="1" xfId="0" applyFont="1" applyFill="1" applyBorder="1" applyAlignment="1">
      <alignment horizontal="justify" vertical="center" wrapText="1"/>
    </xf>
    <xf numFmtId="0" fontId="0" fillId="0" borderId="1" xfId="0" applyBorder="1" applyAlignment="1">
      <alignment horizontal="justify" vertical="center"/>
    </xf>
    <xf numFmtId="0" fontId="1" fillId="0" borderId="0" xfId="0" applyFont="1" applyAlignment="1">
      <alignment horizontal="left"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4" xfId="0" applyBorder="1" applyAlignment="1">
      <alignment horizontal="justify" vertical="center"/>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left" vertical="top"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2" xfId="0" applyFont="1" applyFill="1" applyBorder="1" applyAlignment="1">
      <alignment horizontal="center" vertical="center" wrapText="1"/>
    </xf>
  </cellXfs>
  <cellStyles count="2">
    <cellStyle name="Millares" xfId="1" builtinId="3"/>
    <cellStyle name="Normal" xfId="0" builtinId="0"/>
  </cellStyles>
  <dxfs count="50">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178654</xdr:rowOff>
    </xdr:from>
    <xdr:to>
      <xdr:col>0</xdr:col>
      <xdr:colOff>883103</xdr:colOff>
      <xdr:row>2</xdr:row>
      <xdr:rowOff>302479</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78654"/>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670111</xdr:colOff>
      <xdr:row>0</xdr:row>
      <xdr:rowOff>118782</xdr:rowOff>
    </xdr:from>
    <xdr:to>
      <xdr:col>1</xdr:col>
      <xdr:colOff>422461</xdr:colOff>
      <xdr:row>2</xdr:row>
      <xdr:rowOff>309282</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111" y="118782"/>
          <a:ext cx="752475" cy="885825"/>
        </a:xfrm>
        <a:prstGeom prst="rect">
          <a:avLst/>
        </a:prstGeom>
        <a:noFill/>
        <a:ln>
          <a:noFill/>
        </a:ln>
      </xdr:spPr>
    </xdr:pic>
    <xdr:clientData/>
  </xdr:twoCellAnchor>
  <xdr:twoCellAnchor editAs="oneCell">
    <xdr:from>
      <xdr:col>3</xdr:col>
      <xdr:colOff>1501140</xdr:colOff>
      <xdr:row>41</xdr:row>
      <xdr:rowOff>175260</xdr:rowOff>
    </xdr:from>
    <xdr:to>
      <xdr:col>8</xdr:col>
      <xdr:colOff>363220</xdr:colOff>
      <xdr:row>54</xdr:row>
      <xdr:rowOff>388620</xdr:rowOff>
    </xdr:to>
    <xdr:pic>
      <xdr:nvPicPr>
        <xdr:cNvPr id="4" name="Imagen 3" descr="Gráfico, Gráfico de barras&#10;&#10;Descripción generada automáticamente">
          <a:extLst>
            <a:ext uri="{FF2B5EF4-FFF2-40B4-BE49-F238E27FC236}">
              <a16:creationId xmlns:a16="http://schemas.microsoft.com/office/drawing/2014/main" xmlns="" id="{E4AE1CF3-B102-CE26-FD5F-0B9C40D1D696}"/>
            </a:ext>
          </a:extLst>
        </xdr:cNvPr>
        <xdr:cNvPicPr>
          <a:picLocks noChangeAspect="1"/>
        </xdr:cNvPicPr>
      </xdr:nvPicPr>
      <xdr:blipFill>
        <a:blip xmlns:r="http://schemas.openxmlformats.org/officeDocument/2006/relationships" r:embed="rId2"/>
        <a:stretch>
          <a:fillRect/>
        </a:stretch>
      </xdr:blipFill>
      <xdr:spPr>
        <a:xfrm>
          <a:off x="6979920" y="10287000"/>
          <a:ext cx="4653280" cy="26060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abrejo/Downloads/2023_14_MRC_Gestion%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abrejo/Downloads/2)%201-%20MAPA%20DE%20RIESGOS%20DE%20CORRUPCI&#211;N%20V%202023%20solo%201%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abrejo/Downloads/2)%20MAPA%20DE%20RIESGOS%20DE%20CORRUPCI&#211;N%20V%20202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abrejo/Downloads/2.MAPA%20DE%20RIESGOS%20DE%20CORRUPCI&#211;N%20V%202023%20PROCESO%20EVALUACIO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refreshError="1"/>
      <sheetData sheetId="1" refreshError="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refreshError="1"/>
      <sheetData sheetId="1" refreshError="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refreshError="1"/>
      <sheetData sheetId="1" refreshError="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refreshError="1"/>
      <sheetData sheetId="1" refreshError="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N109"/>
  <sheetViews>
    <sheetView tabSelected="1" topLeftCell="A22" zoomScale="110" zoomScaleNormal="110" workbookViewId="0">
      <selection activeCell="B17" sqref="B17:B33"/>
    </sheetView>
  </sheetViews>
  <sheetFormatPr baseColWidth="10" defaultColWidth="11.42578125" defaultRowHeight="12.75" x14ac:dyDescent="0.25"/>
  <cols>
    <col min="1" max="1" width="14.28515625" style="40" customWidth="1"/>
    <col min="2" max="2" width="20.5703125" style="40" customWidth="1"/>
    <col min="3" max="4" width="25" style="40" customWidth="1"/>
    <col min="5" max="5" width="33" style="40" customWidth="1"/>
    <col min="6" max="6" width="34" style="40" customWidth="1"/>
    <col min="7" max="7" width="23.7109375" style="40" customWidth="1"/>
    <col min="8" max="8" width="16.85546875" style="42" customWidth="1"/>
    <col min="9" max="9" width="15.7109375" style="42" customWidth="1"/>
    <col min="10" max="10" width="5.42578125" style="40" customWidth="1"/>
    <col min="11" max="11" width="12.140625" style="40" customWidth="1"/>
    <col min="12" max="12" width="58.28515625" style="40" customWidth="1"/>
    <col min="13" max="13" width="13.42578125" style="40" customWidth="1"/>
    <col min="14" max="14" width="14.140625" style="40" customWidth="1"/>
    <col min="15" max="15" width="13.28515625" style="40" customWidth="1"/>
    <col min="16" max="29" width="12.5703125" style="40" customWidth="1"/>
    <col min="30" max="30" width="13.85546875" style="40" customWidth="1"/>
    <col min="31" max="31" width="12.42578125" style="40" customWidth="1"/>
    <col min="32" max="33" width="16.5703125" style="40" customWidth="1"/>
    <col min="34" max="34" width="5.5703125" style="40" customWidth="1"/>
    <col min="35" max="35" width="25.28515625" style="40" customWidth="1"/>
    <col min="36" max="36" width="20.7109375" style="40" customWidth="1"/>
    <col min="37" max="38" width="27" style="40" customWidth="1"/>
    <col min="39" max="40" width="20.7109375" style="40" customWidth="1"/>
    <col min="41" max="16384" width="11.42578125" style="40"/>
  </cols>
  <sheetData>
    <row r="1" spans="1:40" ht="30" customHeight="1" x14ac:dyDescent="0.25">
      <c r="A1" s="125"/>
      <c r="B1" s="39"/>
      <c r="C1" s="126" t="s">
        <v>101</v>
      </c>
      <c r="D1" s="126"/>
      <c r="E1" s="126"/>
      <c r="F1" s="126"/>
      <c r="G1" s="126"/>
      <c r="H1" s="126"/>
      <c r="I1" s="126"/>
      <c r="J1" s="132" t="s">
        <v>188</v>
      </c>
      <c r="K1" s="132"/>
      <c r="L1" s="132"/>
      <c r="AM1" s="41"/>
      <c r="AN1" s="41"/>
    </row>
    <row r="2" spans="1:40" ht="30" customHeight="1" x14ac:dyDescent="0.25">
      <c r="A2" s="125"/>
      <c r="B2" s="68"/>
      <c r="C2" s="133" t="s">
        <v>175</v>
      </c>
      <c r="D2" s="134"/>
      <c r="E2" s="134"/>
      <c r="F2" s="134"/>
      <c r="G2" s="134"/>
      <c r="H2" s="134"/>
      <c r="I2" s="135"/>
      <c r="J2" s="132" t="s">
        <v>186</v>
      </c>
      <c r="K2" s="132"/>
      <c r="L2" s="132"/>
      <c r="AM2" s="41"/>
      <c r="AN2" s="41"/>
    </row>
    <row r="3" spans="1:40" ht="30" customHeight="1" x14ac:dyDescent="0.25">
      <c r="A3" s="125"/>
      <c r="B3" s="69"/>
      <c r="C3" s="136"/>
      <c r="D3" s="137"/>
      <c r="E3" s="137"/>
      <c r="F3" s="137"/>
      <c r="G3" s="137"/>
      <c r="H3" s="137"/>
      <c r="I3" s="138"/>
      <c r="J3" s="132" t="s">
        <v>187</v>
      </c>
      <c r="K3" s="132"/>
      <c r="L3" s="132"/>
      <c r="AM3" s="41"/>
      <c r="AN3" s="41"/>
    </row>
    <row r="4" spans="1:40" hidden="1" x14ac:dyDescent="0.25">
      <c r="A4" s="42"/>
      <c r="B4" s="45"/>
      <c r="C4" s="43"/>
      <c r="D4" s="43"/>
      <c r="E4" s="43"/>
      <c r="F4" s="43"/>
      <c r="H4" s="40"/>
      <c r="I4" s="40"/>
      <c r="AM4" s="41"/>
      <c r="AN4" s="41"/>
    </row>
    <row r="5" spans="1:40" ht="23.25" hidden="1" customHeight="1" x14ac:dyDescent="0.25">
      <c r="A5" s="44" t="s">
        <v>102</v>
      </c>
      <c r="B5" s="44"/>
      <c r="C5" s="125" t="s">
        <v>116</v>
      </c>
      <c r="D5" s="125"/>
      <c r="E5" s="125"/>
      <c r="F5" s="125"/>
      <c r="H5" s="40"/>
      <c r="I5" s="40"/>
      <c r="AK5" s="41"/>
      <c r="AL5" s="41"/>
      <c r="AM5" s="41"/>
      <c r="AN5" s="41"/>
    </row>
    <row r="6" spans="1:40" ht="60" hidden="1" customHeight="1" x14ac:dyDescent="0.25">
      <c r="A6" s="44" t="s">
        <v>103</v>
      </c>
      <c r="B6" s="44"/>
      <c r="C6" s="126" t="s">
        <v>178</v>
      </c>
      <c r="D6" s="126"/>
      <c r="E6" s="126"/>
      <c r="F6" s="126"/>
      <c r="H6" s="43"/>
      <c r="I6" s="43"/>
      <c r="J6" s="43"/>
      <c r="K6" s="43"/>
      <c r="L6" s="43"/>
    </row>
    <row r="7" spans="1:40" s="42" customFormat="1" x14ac:dyDescent="0.25">
      <c r="B7" s="45"/>
      <c r="V7" s="116"/>
      <c r="W7" s="116"/>
      <c r="X7" s="116"/>
      <c r="Y7" s="116"/>
      <c r="Z7" s="116"/>
      <c r="AE7" s="40"/>
      <c r="AF7" s="40"/>
      <c r="AG7" s="40"/>
      <c r="AH7" s="40"/>
      <c r="AI7" s="40"/>
      <c r="AJ7" s="40"/>
    </row>
    <row r="8" spans="1:40" s="42" customFormat="1" x14ac:dyDescent="0.25">
      <c r="B8" s="45"/>
      <c r="AE8" s="40"/>
      <c r="AF8" s="40"/>
      <c r="AG8" s="40"/>
      <c r="AH8" s="40"/>
      <c r="AI8" s="40"/>
      <c r="AJ8" s="40"/>
    </row>
    <row r="9" spans="1:40" s="42" customFormat="1" x14ac:dyDescent="0.25">
      <c r="B9" s="45"/>
      <c r="M9" s="46"/>
      <c r="N9" s="46"/>
      <c r="O9" s="46"/>
      <c r="P9" s="46"/>
      <c r="Q9" s="46"/>
      <c r="R9" s="46"/>
      <c r="S9" s="46"/>
      <c r="T9" s="46"/>
      <c r="U9" s="46"/>
      <c r="V9" s="46"/>
      <c r="W9" s="46"/>
      <c r="X9" s="46"/>
      <c r="Y9" s="46"/>
      <c r="Z9" s="46"/>
      <c r="AA9" s="46"/>
      <c r="AB9" s="46"/>
      <c r="AC9" s="46"/>
      <c r="AD9" s="46"/>
      <c r="AE9" s="40"/>
      <c r="AF9" s="40"/>
      <c r="AG9" s="40"/>
      <c r="AH9" s="40"/>
      <c r="AI9" s="40"/>
      <c r="AJ9" s="40"/>
    </row>
    <row r="10" spans="1:40" ht="15" customHeight="1" x14ac:dyDescent="0.25">
      <c r="C10" s="128" t="s">
        <v>12</v>
      </c>
      <c r="D10" s="129"/>
      <c r="E10" s="127"/>
      <c r="F10" s="127"/>
      <c r="G10" s="127"/>
      <c r="H10" s="130" t="s">
        <v>163</v>
      </c>
      <c r="I10" s="131"/>
      <c r="J10" s="131"/>
      <c r="K10" s="131"/>
      <c r="L10" s="117" t="s">
        <v>13</v>
      </c>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8"/>
      <c r="AJ10" s="119" t="s">
        <v>164</v>
      </c>
      <c r="AK10" s="120"/>
      <c r="AL10" s="120"/>
      <c r="AM10" s="120"/>
      <c r="AN10" s="120"/>
    </row>
    <row r="11" spans="1:40" s="41" customFormat="1" ht="15" customHeight="1" x14ac:dyDescent="0.25">
      <c r="A11" s="139" t="s">
        <v>112</v>
      </c>
      <c r="B11" s="49"/>
      <c r="C11" s="124" t="s">
        <v>38</v>
      </c>
      <c r="D11" s="124"/>
      <c r="E11" s="124" t="s">
        <v>170</v>
      </c>
      <c r="F11" s="124" t="s">
        <v>177</v>
      </c>
      <c r="G11" s="124" t="s">
        <v>151</v>
      </c>
      <c r="H11" s="141" t="s">
        <v>16</v>
      </c>
      <c r="I11" s="141" t="s">
        <v>17</v>
      </c>
      <c r="J11" s="141" t="s">
        <v>6</v>
      </c>
      <c r="K11" s="141"/>
      <c r="L11" s="124" t="s">
        <v>7</v>
      </c>
      <c r="M11" s="124" t="s">
        <v>8</v>
      </c>
      <c r="N11" s="124" t="s">
        <v>78</v>
      </c>
      <c r="O11" s="124" t="s">
        <v>79</v>
      </c>
      <c r="P11" s="124" t="s">
        <v>26</v>
      </c>
      <c r="Q11" s="124"/>
      <c r="R11" s="124"/>
      <c r="S11" s="124"/>
      <c r="T11" s="124"/>
      <c r="U11" s="124"/>
      <c r="V11" s="124"/>
      <c r="W11" s="124"/>
      <c r="X11" s="124"/>
      <c r="Y11" s="124"/>
      <c r="Z11" s="124"/>
      <c r="AA11" s="124"/>
      <c r="AB11" s="124"/>
      <c r="AC11" s="124"/>
      <c r="AD11" s="123" t="s">
        <v>35</v>
      </c>
      <c r="AE11" s="123" t="s">
        <v>75</v>
      </c>
      <c r="AF11" s="124" t="s">
        <v>43</v>
      </c>
      <c r="AG11" s="124" t="s">
        <v>44</v>
      </c>
      <c r="AH11" s="124" t="s">
        <v>9</v>
      </c>
      <c r="AI11" s="124"/>
      <c r="AJ11" s="139" t="s">
        <v>10</v>
      </c>
      <c r="AK11" s="121" t="s">
        <v>165</v>
      </c>
      <c r="AL11" s="122"/>
      <c r="AM11" s="122"/>
      <c r="AN11" s="122"/>
    </row>
    <row r="12" spans="1:40" s="41" customFormat="1" ht="106.5" customHeight="1" x14ac:dyDescent="0.25">
      <c r="A12" s="140" t="s">
        <v>42</v>
      </c>
      <c r="B12" s="47" t="s">
        <v>244</v>
      </c>
      <c r="C12" s="48" t="s">
        <v>162</v>
      </c>
      <c r="D12" s="48" t="s">
        <v>169</v>
      </c>
      <c r="E12" s="124"/>
      <c r="F12" s="124"/>
      <c r="G12" s="124"/>
      <c r="H12" s="141"/>
      <c r="I12" s="141"/>
      <c r="J12" s="141"/>
      <c r="K12" s="141"/>
      <c r="L12" s="124"/>
      <c r="M12" s="124"/>
      <c r="N12" s="124"/>
      <c r="O12" s="124"/>
      <c r="P12" s="124" t="s">
        <v>52</v>
      </c>
      <c r="Q12" s="124"/>
      <c r="R12" s="124" t="s">
        <v>53</v>
      </c>
      <c r="S12" s="124"/>
      <c r="T12" s="124" t="s">
        <v>54</v>
      </c>
      <c r="U12" s="124"/>
      <c r="V12" s="124" t="s">
        <v>55</v>
      </c>
      <c r="W12" s="124"/>
      <c r="X12" s="124" t="s">
        <v>56</v>
      </c>
      <c r="Y12" s="124"/>
      <c r="Z12" s="124" t="s">
        <v>57</v>
      </c>
      <c r="AA12" s="124"/>
      <c r="AB12" s="124" t="s">
        <v>58</v>
      </c>
      <c r="AC12" s="124"/>
      <c r="AD12" s="123"/>
      <c r="AE12" s="123"/>
      <c r="AF12" s="124"/>
      <c r="AG12" s="124"/>
      <c r="AH12" s="124"/>
      <c r="AI12" s="124"/>
      <c r="AJ12" s="140"/>
      <c r="AK12" s="48" t="s">
        <v>111</v>
      </c>
      <c r="AL12" s="48" t="s">
        <v>91</v>
      </c>
      <c r="AM12" s="49" t="s">
        <v>25</v>
      </c>
      <c r="AN12" s="48" t="s">
        <v>92</v>
      </c>
    </row>
    <row r="13" spans="1:40" s="60" customFormat="1" ht="100.5" customHeight="1" x14ac:dyDescent="0.25">
      <c r="A13" s="50">
        <v>1</v>
      </c>
      <c r="B13" s="70" t="s">
        <v>245</v>
      </c>
      <c r="C13" s="51"/>
      <c r="D13" s="51" t="s">
        <v>94</v>
      </c>
      <c r="E13" s="52" t="s">
        <v>179</v>
      </c>
      <c r="F13" s="53" t="s">
        <v>180</v>
      </c>
      <c r="G13" s="53" t="s">
        <v>181</v>
      </c>
      <c r="H13" s="50">
        <v>2</v>
      </c>
      <c r="I13" s="50">
        <v>3</v>
      </c>
      <c r="J13" s="54">
        <f>H13*I13</f>
        <v>6</v>
      </c>
      <c r="K13" s="55" t="str">
        <f>IF(AND(H13=1,I13=1),"BAJO",IF(AND(H13=1,I13=2),"BAJO",IF(AND(H13=2,I13=1),"BAJO",IF(AND(H13=2,I13=2),"BAJO",IF(AND(H13=3,I13=1),"BAJO",IF(AND(H13=1,I13=3),"MODERADO",IF(AND(H13=2,I13=3),"MODERADO",IF(AND(H13=3,I13=2),"MODERADO",IF(AND(H13=4,I13=1),"MODERADO",IF(AND(H13=5,I13=1),"ALTO",IF(AND(H13=4,I13=2),"ALTO",IF(AND(H13=3,I13=3),"ALTO",IF(AND(H13=2,I13=4),"ALTO",IF(AND(H13=1,I13=4),"ALTO",IF(AND(H13=5,I13=2),"ALTO",IF(AND(H13=4,I13=3),"ALTO","EXTREMO"))))))))))))))))</f>
        <v>MODERADO</v>
      </c>
      <c r="L13" s="51" t="s">
        <v>182</v>
      </c>
      <c r="M13" s="56" t="s">
        <v>0</v>
      </c>
      <c r="N13" s="51" t="s">
        <v>152</v>
      </c>
      <c r="O13" s="51" t="s">
        <v>154</v>
      </c>
      <c r="P13" s="57" t="s">
        <v>126</v>
      </c>
      <c r="Q13" s="58">
        <f>IF(P13="Asignado",Listas!$C$30,Listas!$C$31)</f>
        <v>15</v>
      </c>
      <c r="R13" s="57" t="s">
        <v>60</v>
      </c>
      <c r="S13" s="58">
        <f>IF(R13="Adecuado",Listas!$C$32,Listas!$C$33)</f>
        <v>15</v>
      </c>
      <c r="T13" s="57" t="s">
        <v>62</v>
      </c>
      <c r="U13" s="58">
        <f>IF(T13="Oportuna",Listas!$C$34,Listas!$C$35)</f>
        <v>15</v>
      </c>
      <c r="V13" s="57" t="s">
        <v>70</v>
      </c>
      <c r="W13" s="58">
        <f>IF(V13="Prevenir",Listas!$C$36,IF(V13="Detectar",Listas!$C$37,Listas!$C$38))</f>
        <v>15</v>
      </c>
      <c r="X13" s="57" t="s">
        <v>65</v>
      </c>
      <c r="Y13" s="58">
        <f>IF(X13="Confiable",Listas!$C$39,Listas!$C$40)</f>
        <v>15</v>
      </c>
      <c r="Z13" s="57" t="s">
        <v>67</v>
      </c>
      <c r="AA13" s="58">
        <f>IF(Z13="Se investigan y resuelven oportunamente",Listas!$C$41,Listas!$C$42)</f>
        <v>15</v>
      </c>
      <c r="AB13" s="57" t="s">
        <v>69</v>
      </c>
      <c r="AC13" s="58">
        <f>IF(AB13="Completa",Listas!$C$43,IF(AB13="Incompleta",Listas!$C$44,Listas!$C$45))</f>
        <v>10</v>
      </c>
      <c r="AD13" s="50">
        <f>Q13+S13+U13+W13+Y13+AA13+AC13</f>
        <v>100</v>
      </c>
      <c r="AE13" s="50">
        <f>AVERAGE(AD13:AD13)</f>
        <v>100</v>
      </c>
      <c r="AF13" s="50">
        <v>1</v>
      </c>
      <c r="AG13" s="50">
        <v>3</v>
      </c>
      <c r="AH13" s="54">
        <f>AF13*AG13</f>
        <v>3</v>
      </c>
      <c r="AI13" s="55" t="str">
        <f>IF(AND(AF13=1,AG13=1),"BAJO",IF(AND(AF13=1,AG13=2),"BAJO",IF(AND(AF13=2,AG13=1),"BAJO",IF(AND(AF13=2,AG13=2),"BAJO",IF(AND(AF13=3,AG13=1),"BAJO",IF(AND(AF13=1,AG13=3),"MODERADO",IF(AND(AF13=2,AG13=3),"MODERADO",IF(AND(AF13=3,AG13=2),"MODERADO",IF(AND(AF13=4,AG13=1),"MODERADO",IF(AND(AF13=5,AG13=1),"ALTO",IF(AND(AF13=4,AG13=2),"ALTO",IF(AND(AF13=3,AG13=3),"ALTO",IF(AND(AF13=2,AG13=4),"ALTO",IF(AND(AF13=1,AG13=4),"ALTO",IF(AND(AF13=5,AG13=2),"ALTO",IF(AND(AF13=4,AG13=3),"ALTO","EXTREMO"))))))))))))))))</f>
        <v>MODERADO</v>
      </c>
      <c r="AJ13" s="51" t="s">
        <v>100</v>
      </c>
      <c r="AK13" s="51" t="s">
        <v>183</v>
      </c>
      <c r="AL13" s="51" t="s">
        <v>184</v>
      </c>
      <c r="AM13" s="51" t="s">
        <v>185</v>
      </c>
      <c r="AN13" s="59">
        <v>45261</v>
      </c>
    </row>
    <row r="14" spans="1:40" ht="99.75" x14ac:dyDescent="0.25">
      <c r="A14" s="75">
        <v>2</v>
      </c>
      <c r="B14" s="72" t="s">
        <v>246</v>
      </c>
      <c r="C14" s="71" t="s">
        <v>45</v>
      </c>
      <c r="D14" s="71" t="s">
        <v>145</v>
      </c>
      <c r="E14" s="71" t="s">
        <v>189</v>
      </c>
      <c r="F14" s="115" t="s">
        <v>190</v>
      </c>
      <c r="G14" s="142" t="s">
        <v>191</v>
      </c>
      <c r="H14" s="75">
        <v>1</v>
      </c>
      <c r="I14" s="75">
        <v>4</v>
      </c>
      <c r="J14" s="76">
        <f>H14*I14</f>
        <v>4</v>
      </c>
      <c r="K14" s="77" t="str">
        <f>IF(AND(H14=1,I14=1),"BAJO",IF(AND(H14=1,I14=2),"BAJO",IF(AND(H14=2,I14=1),"BAJO",IF(AND(H14=2,I14=2),"BAJO",IF(AND(H14=3,I14=1),"BAJO",IF(AND(H14=1,I14=3),"MODERADO",IF(AND(H14=2,I14=3),"MODERADO",IF(AND(H14=3,I14=2),"MODERADO",IF(AND(H14=4,I14=1),"MODERADO",IF(AND(H14=5,I14=1),"ALTO",IF(AND(H14=4,I14=2),"ALTO",IF(AND(H14=3,I14=3),"ALTO",IF(AND(H14=2,I14=4),"ALTO",IF(AND(H14=1,I14=4),"ALTO",IF(AND(H14=5,I14=2),"ALTO",IF(AND(H14=4,I14=3),"ALTO","EXTREMO"))))))))))))))))</f>
        <v>ALTO</v>
      </c>
      <c r="L14" s="61" t="s">
        <v>192</v>
      </c>
      <c r="M14" s="38" t="s">
        <v>0</v>
      </c>
      <c r="N14" s="14" t="s">
        <v>152</v>
      </c>
      <c r="O14" s="14" t="s">
        <v>154</v>
      </c>
      <c r="P14" s="62" t="s">
        <v>126</v>
      </c>
      <c r="Q14" s="63">
        <f>IF(P14="Asignado",[1]Listas!$C$30,[1]Listas!$C$31)</f>
        <v>15</v>
      </c>
      <c r="R14" s="62" t="s">
        <v>60</v>
      </c>
      <c r="S14" s="63">
        <f>IF(R14="Adecuado",[1]Listas!$C$32,[1]Listas!$C$33)</f>
        <v>15</v>
      </c>
      <c r="T14" s="62" t="s">
        <v>62</v>
      </c>
      <c r="U14" s="63">
        <f>IF(T14="Oportuna",[1]Listas!$C$34,[1]Listas!$C$35)</f>
        <v>15</v>
      </c>
      <c r="V14" s="62" t="s">
        <v>70</v>
      </c>
      <c r="W14" s="63">
        <f>IF(V14="Prevenir",[1]Listas!$C$36,IF(V14="Detectar",[1]Listas!$C$37,[1]Listas!$C$38))</f>
        <v>15</v>
      </c>
      <c r="X14" s="62" t="s">
        <v>65</v>
      </c>
      <c r="Y14" s="63">
        <f>IF(X14="Confiable",[1]Listas!$C$39,[1]Listas!$C$40)</f>
        <v>15</v>
      </c>
      <c r="Z14" s="62" t="s">
        <v>67</v>
      </c>
      <c r="AA14" s="63">
        <f>IF(Z14="Se investigan y resuelven oportunamente",[1]Listas!$C$41,[1]Listas!$C$42)</f>
        <v>15</v>
      </c>
      <c r="AB14" s="62" t="s">
        <v>69</v>
      </c>
      <c r="AC14" s="63">
        <f>IF(AB14="Completa",[1]Listas!$C$43,IF(AB14="Incompleta",[1]Listas!$C$44,[1]Listas!$C$45))</f>
        <v>10</v>
      </c>
      <c r="AD14" s="38">
        <f>Q14+S14+U14+W14+Y14+AA14+AC14</f>
        <v>100</v>
      </c>
      <c r="AE14" s="75">
        <f>AVERAGE(AD14:AD16)</f>
        <v>100</v>
      </c>
      <c r="AF14" s="75">
        <v>1</v>
      </c>
      <c r="AG14" s="75">
        <v>4</v>
      </c>
      <c r="AH14" s="76">
        <f>AF14*AG14</f>
        <v>4</v>
      </c>
      <c r="AI14" s="77" t="str">
        <f>IF(AND(AF14=1,AG14=1),"BAJO",IF(AND(AF14=1,AG14=2),"BAJO",IF(AND(AF14=2,AG14=1),"BAJO",IF(AND(AF14=2,AG14=2),"BAJO",IF(AND(AF14=3,AG14=1),"BAJO",IF(AND(AF14=1,AG14=3),"MODERADO",IF(AND(AF14=2,AG14=3),"MODERADO",IF(AND(AF14=3,AG14=2),"MODERADO",IF(AND(AF14=4,AG14=1),"MODERADO",IF(AND(AF14=5,AG14=1),"ALTO",IF(AND(AF14=4,AG14=2),"ALTO",IF(AND(AF14=3,AG14=3),"ALTO",IF(AND(AF14=2,AG14=4),"ALTO",IF(AND(AF14=1,AG14=4),"ALTO",IF(AND(AF14=5,AG14=2),"ALTO",IF(AND(AF14=4,AG14=3),"ALTO","EXTREMO"))))))))))))))))</f>
        <v>ALTO</v>
      </c>
      <c r="AJ14" s="89" t="s">
        <v>100</v>
      </c>
      <c r="AK14" s="113" t="s">
        <v>193</v>
      </c>
      <c r="AL14" s="81" t="s">
        <v>194</v>
      </c>
      <c r="AM14" s="113" t="s">
        <v>195</v>
      </c>
      <c r="AN14" s="81" t="s">
        <v>196</v>
      </c>
    </row>
    <row r="15" spans="1:40" ht="156.75" x14ac:dyDescent="0.25">
      <c r="A15" s="75"/>
      <c r="B15" s="73"/>
      <c r="C15" s="71"/>
      <c r="D15" s="71"/>
      <c r="E15" s="71"/>
      <c r="F15" s="87"/>
      <c r="G15" s="143"/>
      <c r="H15" s="75"/>
      <c r="I15" s="75"/>
      <c r="J15" s="76"/>
      <c r="K15" s="77"/>
      <c r="L15" s="64" t="s">
        <v>197</v>
      </c>
      <c r="M15" s="38" t="s">
        <v>0</v>
      </c>
      <c r="N15" s="14" t="s">
        <v>152</v>
      </c>
      <c r="O15" s="14" t="s">
        <v>154</v>
      </c>
      <c r="P15" s="62" t="s">
        <v>126</v>
      </c>
      <c r="Q15" s="63">
        <f>IF(P15="Asignado",[1]Listas!$C$30,[1]Listas!$C$31)</f>
        <v>15</v>
      </c>
      <c r="R15" s="62" t="s">
        <v>60</v>
      </c>
      <c r="S15" s="63">
        <f>IF(R15="Adecuado",[1]Listas!$C$32,[1]Listas!$C$33)</f>
        <v>15</v>
      </c>
      <c r="T15" s="62" t="s">
        <v>62</v>
      </c>
      <c r="U15" s="63">
        <f>IF(T15="Oportuna",[1]Listas!$C$34,[1]Listas!$C$35)</f>
        <v>15</v>
      </c>
      <c r="V15" s="62" t="s">
        <v>70</v>
      </c>
      <c r="W15" s="63">
        <f>IF(V15="Prevenir",[1]Listas!$C$36,IF(V15="Detectar",[1]Listas!$C$37,[1]Listas!$C$38))</f>
        <v>15</v>
      </c>
      <c r="X15" s="62" t="s">
        <v>65</v>
      </c>
      <c r="Y15" s="63">
        <f>IF(X15="Confiable",[1]Listas!$C$39,[1]Listas!$C$40)</f>
        <v>15</v>
      </c>
      <c r="Z15" s="62" t="s">
        <v>67</v>
      </c>
      <c r="AA15" s="63">
        <f>IF(Z15="Se investigan y resuelven oportunamente",[1]Listas!$C$41,[1]Listas!$C$42)</f>
        <v>15</v>
      </c>
      <c r="AB15" s="62" t="s">
        <v>69</v>
      </c>
      <c r="AC15" s="63">
        <f>IF(AB15="Completa",[1]Listas!$C$43,IF(AB15="Incompleta",[1]Listas!$C$44,[1]Listas!$C$45))</f>
        <v>10</v>
      </c>
      <c r="AD15" s="38">
        <f t="shared" ref="AD15:AD16" si="0">Q15+S15+U15+W15+Y15+AA15+AC15</f>
        <v>100</v>
      </c>
      <c r="AE15" s="75"/>
      <c r="AF15" s="75"/>
      <c r="AG15" s="75"/>
      <c r="AH15" s="76"/>
      <c r="AI15" s="77"/>
      <c r="AJ15" s="89"/>
      <c r="AK15" s="114"/>
      <c r="AL15" s="83"/>
      <c r="AM15" s="114"/>
      <c r="AN15" s="83"/>
    </row>
    <row r="16" spans="1:40" ht="156.75" x14ac:dyDescent="0.25">
      <c r="A16" s="75"/>
      <c r="B16" s="73"/>
      <c r="C16" s="71"/>
      <c r="D16" s="71"/>
      <c r="E16" s="71"/>
      <c r="F16" s="87"/>
      <c r="G16" s="143"/>
      <c r="H16" s="75"/>
      <c r="I16" s="75"/>
      <c r="J16" s="76"/>
      <c r="K16" s="77"/>
      <c r="L16" s="64" t="s">
        <v>198</v>
      </c>
      <c r="M16" s="38" t="s">
        <v>0</v>
      </c>
      <c r="N16" s="14" t="s">
        <v>152</v>
      </c>
      <c r="O16" s="14" t="s">
        <v>154</v>
      </c>
      <c r="P16" s="62" t="s">
        <v>126</v>
      </c>
      <c r="Q16" s="63">
        <f>IF(P16="Asignado",[1]Listas!$C$30,[1]Listas!$C$31)</f>
        <v>15</v>
      </c>
      <c r="R16" s="62" t="s">
        <v>60</v>
      </c>
      <c r="S16" s="63">
        <f>IF(R16="Adecuado",[1]Listas!$C$32,[1]Listas!$C$33)</f>
        <v>15</v>
      </c>
      <c r="T16" s="62" t="s">
        <v>62</v>
      </c>
      <c r="U16" s="63">
        <f>IF(T16="Oportuna",[1]Listas!$C$34,[1]Listas!$C$35)</f>
        <v>15</v>
      </c>
      <c r="V16" s="62" t="s">
        <v>70</v>
      </c>
      <c r="W16" s="63">
        <f>IF(V16="Prevenir",[1]Listas!$C$36,IF(V16="Detectar",[1]Listas!$C$37,[1]Listas!$C$38))</f>
        <v>15</v>
      </c>
      <c r="X16" s="62" t="s">
        <v>65</v>
      </c>
      <c r="Y16" s="63">
        <f>IF(X16="Confiable",[1]Listas!$C$39,[1]Listas!$C$40)</f>
        <v>15</v>
      </c>
      <c r="Z16" s="62" t="s">
        <v>67</v>
      </c>
      <c r="AA16" s="63">
        <f>IF(Z16="Se investigan y resuelven oportunamente",[1]Listas!$C$41,[1]Listas!$C$42)</f>
        <v>15</v>
      </c>
      <c r="AB16" s="62" t="s">
        <v>69</v>
      </c>
      <c r="AC16" s="63">
        <f>IF(AB16="Completa",[1]Listas!$C$43,IF(AB16="Incompleta",[1]Listas!$C$44,[1]Listas!$C$45))</f>
        <v>10</v>
      </c>
      <c r="AD16" s="38">
        <f t="shared" si="0"/>
        <v>100</v>
      </c>
      <c r="AE16" s="75"/>
      <c r="AF16" s="75"/>
      <c r="AG16" s="75"/>
      <c r="AH16" s="76"/>
      <c r="AI16" s="77"/>
      <c r="AJ16" s="89"/>
      <c r="AK16" s="65" t="s">
        <v>199</v>
      </c>
      <c r="AL16" s="38" t="s">
        <v>200</v>
      </c>
      <c r="AM16" s="14" t="s">
        <v>195</v>
      </c>
      <c r="AN16" s="38" t="s">
        <v>201</v>
      </c>
    </row>
    <row r="17" spans="1:40" ht="57" customHeight="1" x14ac:dyDescent="0.25">
      <c r="A17" s="81">
        <v>3</v>
      </c>
      <c r="B17" s="73" t="s">
        <v>247</v>
      </c>
      <c r="C17" s="14" t="s">
        <v>48</v>
      </c>
      <c r="D17" s="14" t="s">
        <v>94</v>
      </c>
      <c r="E17" s="66" t="s">
        <v>202</v>
      </c>
      <c r="F17" s="92" t="s">
        <v>203</v>
      </c>
      <c r="G17" s="108" t="s">
        <v>204</v>
      </c>
      <c r="H17" s="81">
        <v>1</v>
      </c>
      <c r="I17" s="81">
        <v>5</v>
      </c>
      <c r="J17" s="101">
        <f>H17*I17</f>
        <v>5</v>
      </c>
      <c r="K17" s="104" t="str">
        <f>IF(AND(H17=1,I17=1),"BAJO",IF(AND(H17=1,I17=2),"BAJO",IF(AND(H17=2,I17=1),"BAJO",IF(AND(H17=2,I17=2),"BAJO",IF(AND(H17=3,I17=1),"BAJO",IF(AND(H17=1,I17=3),"MODERADO",IF(AND(H17=2,I17=3),"MODERADO",IF(AND(H17=3,I17=2),"MODERADO",IF(AND(H17=4,I17=1),"MODERADO",IF(AND(H17=5,I17=1),"ALTO",IF(AND(H17=4,I17=2),"ALTO",IF(AND(H17=3,I17=3),"ALTO",IF(AND(H17=2,I17=4),"ALTO",IF(AND(H17=1,I17=4),"ALTO",IF(AND(H17=5,I17=2),"ALTO",IF(AND(H17=4,I17=3),"ALTO","EXTREMO"))))))))))))))))</f>
        <v>EXTREMO</v>
      </c>
      <c r="L17" s="95" t="s">
        <v>205</v>
      </c>
      <c r="M17" s="81" t="s">
        <v>0</v>
      </c>
      <c r="N17" s="84" t="s">
        <v>152</v>
      </c>
      <c r="O17" s="84" t="s">
        <v>153</v>
      </c>
      <c r="P17" s="78" t="s">
        <v>126</v>
      </c>
      <c r="Q17" s="78">
        <f>IF(P17="Asignado",[2]Listas!$C$30,[2]Listas!$C$31)</f>
        <v>15</v>
      </c>
      <c r="R17" s="78" t="s">
        <v>60</v>
      </c>
      <c r="S17" s="78">
        <f>IF(R17="Adecuado",[2]Listas!$C$32,[2]Listas!$C$33)</f>
        <v>15</v>
      </c>
      <c r="T17" s="78" t="s">
        <v>62</v>
      </c>
      <c r="U17" s="78">
        <f>IF(T17="Oportuna",[2]Listas!$C$34,[2]Listas!$C$35)</f>
        <v>15</v>
      </c>
      <c r="V17" s="78" t="s">
        <v>70</v>
      </c>
      <c r="W17" s="78">
        <f>IF(V17="Prevenir",[2]Listas!$C$36,IF(V17="Detectar",[2]Listas!$C$37,[2]Listas!$C$38))</f>
        <v>15</v>
      </c>
      <c r="X17" s="78" t="s">
        <v>65</v>
      </c>
      <c r="Y17" s="78">
        <f>IF(X17="Confiable",[2]Listas!$C$39,[2]Listas!$C$40)</f>
        <v>15</v>
      </c>
      <c r="Z17" s="78" t="s">
        <v>67</v>
      </c>
      <c r="AA17" s="78">
        <f>IF(Z17="Se investigan y resuelven oportunamente",[2]Listas!$C$41,[2]Listas!$C$42)</f>
        <v>15</v>
      </c>
      <c r="AB17" s="78" t="s">
        <v>69</v>
      </c>
      <c r="AC17" s="78">
        <f>IF(AB17="Completa",[2]Listas!$C$43,IF(AB17="Incompleta",[2]Listas!$C$44,[2]Listas!$C$45))</f>
        <v>10</v>
      </c>
      <c r="AD17" s="81">
        <f>Q17+S17+U17+W17+Y17+AA17+AC17</f>
        <v>100</v>
      </c>
      <c r="AE17" s="81">
        <f>AVERAGE(AD17:AD18)</f>
        <v>100</v>
      </c>
      <c r="AF17" s="81">
        <v>1</v>
      </c>
      <c r="AG17" s="81">
        <v>3</v>
      </c>
      <c r="AH17" s="101">
        <f>AF17*AG17</f>
        <v>3</v>
      </c>
      <c r="AI17" s="104" t="str">
        <f>IF(AND(AF17=1,AG17=1),"BAJO",IF(AND(AF17=1,AG17=2),"BAJO",IF(AND(AF17=2,AG17=1),"BAJO",IF(AND(AF17=2,AG17=2),"BAJO",IF(AND(AF17=3,AG17=1),"BAJO",IF(AND(AF17=1,AG17=3),"MODERADO",IF(AND(AF17=2,AG17=3),"MODERADO",IF(AND(AF17=3,AG17=2),"MODERADO",IF(AND(AF17=4,AG17=1),"MODERADO",IF(AND(AF17=5,AG17=1),"ALTO",IF(AND(AF17=4,AG17=2),"ALTO",IF(AND(AF17=3,AG17=3),"ALTO",IF(AND(AF17=2,AG17=4),"ALTO",IF(AND(AF17=1,AG17=4),"ALTO",IF(AND(AF17=5,AG17=2),"ALTO",IF(AND(AF17=4,AG17=3),"ALTO","EXTREMO"))))))))))))))))</f>
        <v>MODERADO</v>
      </c>
      <c r="AJ17" s="98" t="s">
        <v>100</v>
      </c>
      <c r="AK17" s="98" t="s">
        <v>206</v>
      </c>
      <c r="AL17" s="98" t="s">
        <v>207</v>
      </c>
      <c r="AM17" s="98" t="s">
        <v>208</v>
      </c>
      <c r="AN17" s="81" t="s">
        <v>33</v>
      </c>
    </row>
    <row r="18" spans="1:40" ht="57" x14ac:dyDescent="0.25">
      <c r="A18" s="83"/>
      <c r="B18" s="73"/>
      <c r="C18" s="14" t="s">
        <v>48</v>
      </c>
      <c r="D18" s="14" t="s">
        <v>94</v>
      </c>
      <c r="E18" s="66" t="s">
        <v>209</v>
      </c>
      <c r="F18" s="111"/>
      <c r="G18" s="112"/>
      <c r="H18" s="83"/>
      <c r="I18" s="83"/>
      <c r="J18" s="103"/>
      <c r="K18" s="106"/>
      <c r="L18" s="97"/>
      <c r="M18" s="83"/>
      <c r="N18" s="86"/>
      <c r="O18" s="86"/>
      <c r="P18" s="80"/>
      <c r="Q18" s="80"/>
      <c r="R18" s="80"/>
      <c r="S18" s="80"/>
      <c r="T18" s="80"/>
      <c r="U18" s="80"/>
      <c r="V18" s="80"/>
      <c r="W18" s="80"/>
      <c r="X18" s="80"/>
      <c r="Y18" s="80"/>
      <c r="Z18" s="80"/>
      <c r="AA18" s="80"/>
      <c r="AB18" s="80"/>
      <c r="AC18" s="80"/>
      <c r="AD18" s="83"/>
      <c r="AE18" s="83"/>
      <c r="AF18" s="83"/>
      <c r="AG18" s="83"/>
      <c r="AH18" s="103"/>
      <c r="AI18" s="106"/>
      <c r="AJ18" s="100"/>
      <c r="AK18" s="100"/>
      <c r="AL18" s="100"/>
      <c r="AM18" s="100"/>
      <c r="AN18" s="83"/>
    </row>
    <row r="19" spans="1:40" ht="71.25" x14ac:dyDescent="0.25">
      <c r="A19" s="81">
        <v>4</v>
      </c>
      <c r="B19" s="73"/>
      <c r="C19" s="14" t="s">
        <v>45</v>
      </c>
      <c r="D19" s="14"/>
      <c r="E19" s="66" t="s">
        <v>210</v>
      </c>
      <c r="F19" s="107" t="s">
        <v>211</v>
      </c>
      <c r="G19" s="108" t="s">
        <v>212</v>
      </c>
      <c r="H19" s="81">
        <v>1</v>
      </c>
      <c r="I19" s="81">
        <v>4</v>
      </c>
      <c r="J19" s="101">
        <f>H19*I19</f>
        <v>4</v>
      </c>
      <c r="K19" s="104" t="str">
        <f>IF(AND(H19=1,I19=1),"BAJO",IF(AND(H19=1,I19=2),"BAJO",IF(AND(H19=2,I19=1),"BAJO",IF(AND(H19=2,I19=2),"BAJO",IF(AND(H19=3,I19=1),"BAJO",IF(AND(H19=1,I19=3),"MODERADO",IF(AND(H19=2,I19=3),"MODERADO",IF(AND(H19=3,I19=2),"MODERADO",IF(AND(H19=4,I19=1),"MODERADO",IF(AND(H19=5,I19=1),"ALTO",IF(AND(H19=4,I19=2),"ALTO",IF(AND(H19=3,I19=3),"ALTO",IF(AND(H19=2,I19=4),"ALTO",IF(AND(H19=1,I19=4),"ALTO",IF(AND(H19=5,I19=2),"ALTO",IF(AND(H19=4,I19=3),"ALTO","EXTREMO"))))))))))))))))</f>
        <v>ALTO</v>
      </c>
      <c r="L19" s="95" t="s">
        <v>213</v>
      </c>
      <c r="M19" s="81" t="s">
        <v>0</v>
      </c>
      <c r="N19" s="84" t="s">
        <v>152</v>
      </c>
      <c r="O19" s="84" t="s">
        <v>154</v>
      </c>
      <c r="P19" s="78" t="s">
        <v>126</v>
      </c>
      <c r="Q19" s="78">
        <f>IF(P19="Asignado",[3]Listas!$C$30,[3]Listas!$C$31)</f>
        <v>15</v>
      </c>
      <c r="R19" s="78" t="s">
        <v>60</v>
      </c>
      <c r="S19" s="78">
        <f>IF(R19="Adecuado",[3]Listas!$C$32,[3]Listas!$C$33)</f>
        <v>15</v>
      </c>
      <c r="T19" s="78" t="s">
        <v>62</v>
      </c>
      <c r="U19" s="78">
        <f>IF(T19="Oportuna",[3]Listas!$C$34,[3]Listas!$C$35)</f>
        <v>15</v>
      </c>
      <c r="V19" s="78" t="s">
        <v>70</v>
      </c>
      <c r="W19" s="78">
        <f>IF(V19="Prevenir",[3]Listas!$C$36,IF(V19="Detectar",[3]Listas!$C$37,[3]Listas!$C$38))</f>
        <v>15</v>
      </c>
      <c r="X19" s="78" t="s">
        <v>65</v>
      </c>
      <c r="Y19" s="78">
        <f>IF(X19="Confiable",[3]Listas!$C$39,[3]Listas!$C$40)</f>
        <v>15</v>
      </c>
      <c r="Z19" s="78" t="s">
        <v>67</v>
      </c>
      <c r="AA19" s="78">
        <f>IF(Z19="Se investigan y resuelven oportunamente",[3]Listas!$C$41,[3]Listas!$C$42)</f>
        <v>15</v>
      </c>
      <c r="AB19" s="78" t="s">
        <v>69</v>
      </c>
      <c r="AC19" s="78">
        <f>IF(AB19="Completa",[3]Listas!$C$43,IF(AB19="Incompleta",[3]Listas!$C$44,[3]Listas!$C$45))</f>
        <v>10</v>
      </c>
      <c r="AD19" s="81">
        <f>Q19+S19+U19+W19+Y19+AA19+AC19</f>
        <v>100</v>
      </c>
      <c r="AE19" s="81">
        <f>AVERAGE(AD19:AD23)</f>
        <v>100</v>
      </c>
      <c r="AF19" s="81">
        <v>1</v>
      </c>
      <c r="AG19" s="81">
        <v>4</v>
      </c>
      <c r="AH19" s="101">
        <f>AF19*AG19</f>
        <v>4</v>
      </c>
      <c r="AI19" s="104" t="str">
        <f>IF(AND(AF19=1,AG19=1),"BAJO",IF(AND(AF19=1,AG19=2),"BAJO",IF(AND(AF19=2,AG19=1),"BAJO",IF(AND(AF19=2,AG19=2),"BAJO",IF(AND(AF19=3,AG19=1),"BAJO",IF(AND(AF19=1,AG19=3),"MODERADO",IF(AND(AF19=2,AG19=3),"MODERADO",IF(AND(AF19=3,AG19=2),"MODERADO",IF(AND(AF19=4,AG19=1),"MODERADO",IF(AND(AF19=5,AG19=1),"ALTO",IF(AND(AF19=4,AG19=2),"ALTO",IF(AND(AF19=3,AG19=3),"ALTO",IF(AND(AF19=2,AG19=4),"ALTO",IF(AND(AF19=1,AG19=4),"ALTO",IF(AND(AF19=5,AG19=2),"ALTO",IF(AND(AF19=4,AG19=3),"ALTO","EXTREMO"))))))))))))))))</f>
        <v>ALTO</v>
      </c>
      <c r="AJ19" s="98" t="s">
        <v>100</v>
      </c>
      <c r="AK19" s="98" t="s">
        <v>214</v>
      </c>
      <c r="AL19" s="84" t="s">
        <v>215</v>
      </c>
      <c r="AM19" s="84" t="s">
        <v>216</v>
      </c>
      <c r="AN19" s="84" t="s">
        <v>217</v>
      </c>
    </row>
    <row r="20" spans="1:40" ht="42.75" x14ac:dyDescent="0.25">
      <c r="A20" s="82"/>
      <c r="B20" s="73"/>
      <c r="C20" s="14" t="s">
        <v>47</v>
      </c>
      <c r="D20" s="14"/>
      <c r="E20" s="66" t="s">
        <v>218</v>
      </c>
      <c r="F20" s="93"/>
      <c r="G20" s="109"/>
      <c r="H20" s="82"/>
      <c r="I20" s="82"/>
      <c r="J20" s="102"/>
      <c r="K20" s="105"/>
      <c r="L20" s="85"/>
      <c r="M20" s="82"/>
      <c r="N20" s="85"/>
      <c r="O20" s="85"/>
      <c r="P20" s="79"/>
      <c r="Q20" s="79"/>
      <c r="R20" s="79"/>
      <c r="S20" s="79"/>
      <c r="T20" s="79"/>
      <c r="U20" s="79"/>
      <c r="V20" s="79"/>
      <c r="W20" s="79"/>
      <c r="X20" s="79"/>
      <c r="Y20" s="79"/>
      <c r="Z20" s="79"/>
      <c r="AA20" s="79"/>
      <c r="AB20" s="79"/>
      <c r="AC20" s="79"/>
      <c r="AD20" s="82"/>
      <c r="AE20" s="82"/>
      <c r="AF20" s="82"/>
      <c r="AG20" s="82"/>
      <c r="AH20" s="102"/>
      <c r="AI20" s="105"/>
      <c r="AJ20" s="99"/>
      <c r="AK20" s="99"/>
      <c r="AL20" s="82"/>
      <c r="AM20" s="82"/>
      <c r="AN20" s="85"/>
    </row>
    <row r="21" spans="1:40" ht="14.25" customHeight="1" x14ac:dyDescent="0.25">
      <c r="A21" s="82"/>
      <c r="B21" s="73"/>
      <c r="C21" s="84" t="s">
        <v>47</v>
      </c>
      <c r="D21" s="84"/>
      <c r="E21" s="95" t="s">
        <v>219</v>
      </c>
      <c r="F21" s="93"/>
      <c r="G21" s="109"/>
      <c r="H21" s="82"/>
      <c r="I21" s="82"/>
      <c r="J21" s="102"/>
      <c r="K21" s="105"/>
      <c r="L21" s="85"/>
      <c r="M21" s="82"/>
      <c r="N21" s="85"/>
      <c r="O21" s="85"/>
      <c r="P21" s="79"/>
      <c r="Q21" s="79"/>
      <c r="R21" s="79"/>
      <c r="S21" s="79"/>
      <c r="T21" s="79"/>
      <c r="U21" s="79"/>
      <c r="V21" s="79"/>
      <c r="W21" s="79"/>
      <c r="X21" s="79"/>
      <c r="Y21" s="79"/>
      <c r="Z21" s="79"/>
      <c r="AA21" s="79"/>
      <c r="AB21" s="79"/>
      <c r="AC21" s="79"/>
      <c r="AD21" s="82"/>
      <c r="AE21" s="82"/>
      <c r="AF21" s="82"/>
      <c r="AG21" s="82"/>
      <c r="AH21" s="102"/>
      <c r="AI21" s="105"/>
      <c r="AJ21" s="99"/>
      <c r="AK21" s="99"/>
      <c r="AL21" s="82"/>
      <c r="AM21" s="82"/>
      <c r="AN21" s="85"/>
    </row>
    <row r="22" spans="1:40" ht="14.25" customHeight="1" x14ac:dyDescent="0.25">
      <c r="A22" s="82"/>
      <c r="B22" s="73"/>
      <c r="C22" s="85"/>
      <c r="D22" s="85"/>
      <c r="E22" s="96"/>
      <c r="F22" s="93"/>
      <c r="G22" s="109"/>
      <c r="H22" s="82"/>
      <c r="I22" s="82"/>
      <c r="J22" s="102"/>
      <c r="K22" s="105"/>
      <c r="L22" s="85"/>
      <c r="M22" s="82"/>
      <c r="N22" s="85"/>
      <c r="O22" s="85"/>
      <c r="P22" s="79"/>
      <c r="Q22" s="79"/>
      <c r="R22" s="79"/>
      <c r="S22" s="79"/>
      <c r="T22" s="79"/>
      <c r="U22" s="79"/>
      <c r="V22" s="79"/>
      <c r="W22" s="79"/>
      <c r="X22" s="79"/>
      <c r="Y22" s="79"/>
      <c r="Z22" s="79"/>
      <c r="AA22" s="79"/>
      <c r="AB22" s="79"/>
      <c r="AC22" s="79"/>
      <c r="AD22" s="82"/>
      <c r="AE22" s="82"/>
      <c r="AF22" s="82"/>
      <c r="AG22" s="82"/>
      <c r="AH22" s="102"/>
      <c r="AI22" s="105"/>
      <c r="AJ22" s="99"/>
      <c r="AK22" s="99"/>
      <c r="AL22" s="82"/>
      <c r="AM22" s="82"/>
      <c r="AN22" s="85"/>
    </row>
    <row r="23" spans="1:40" ht="45.75" customHeight="1" x14ac:dyDescent="0.25">
      <c r="A23" s="83"/>
      <c r="B23" s="73"/>
      <c r="C23" s="86"/>
      <c r="D23" s="86"/>
      <c r="E23" s="97"/>
      <c r="F23" s="94"/>
      <c r="G23" s="110"/>
      <c r="H23" s="83"/>
      <c r="I23" s="83"/>
      <c r="J23" s="103"/>
      <c r="K23" s="106"/>
      <c r="L23" s="86"/>
      <c r="M23" s="83"/>
      <c r="N23" s="86"/>
      <c r="O23" s="86"/>
      <c r="P23" s="80"/>
      <c r="Q23" s="80"/>
      <c r="R23" s="80"/>
      <c r="S23" s="80"/>
      <c r="T23" s="80"/>
      <c r="U23" s="80"/>
      <c r="V23" s="80"/>
      <c r="W23" s="80"/>
      <c r="X23" s="80"/>
      <c r="Y23" s="80"/>
      <c r="Z23" s="80"/>
      <c r="AA23" s="80"/>
      <c r="AB23" s="80"/>
      <c r="AC23" s="80"/>
      <c r="AD23" s="83"/>
      <c r="AE23" s="83"/>
      <c r="AF23" s="83"/>
      <c r="AG23" s="83"/>
      <c r="AH23" s="103"/>
      <c r="AI23" s="106"/>
      <c r="AJ23" s="100"/>
      <c r="AK23" s="100"/>
      <c r="AL23" s="83"/>
      <c r="AM23" s="83"/>
      <c r="AN23" s="86"/>
    </row>
    <row r="24" spans="1:40" ht="14.25" customHeight="1" x14ac:dyDescent="0.25">
      <c r="A24" s="75">
        <v>5</v>
      </c>
      <c r="B24" s="73"/>
      <c r="C24" s="84" t="s">
        <v>47</v>
      </c>
      <c r="D24" s="84"/>
      <c r="E24" s="84" t="s">
        <v>220</v>
      </c>
      <c r="F24" s="88" t="s">
        <v>221</v>
      </c>
      <c r="G24" s="91" t="s">
        <v>222</v>
      </c>
      <c r="H24" s="75">
        <v>1</v>
      </c>
      <c r="I24" s="75">
        <v>4</v>
      </c>
      <c r="J24" s="76">
        <f t="shared" ref="J24:J29" si="1">H24*I24</f>
        <v>4</v>
      </c>
      <c r="K24" s="77" t="str">
        <f t="shared" ref="K24:K29" si="2">IF(AND(H24=1,I24=1),"BAJO",IF(AND(H24=1,I24=2),"BAJO",IF(AND(H24=2,I24=1),"BAJO",IF(AND(H24=2,I24=2),"BAJO",IF(AND(H24=3,I24=1),"BAJO",IF(AND(H24=1,I24=3),"MODERADO",IF(AND(H24=2,I24=3),"MODERADO",IF(AND(H24=3,I24=2),"MODERADO",IF(AND(H24=4,I24=1),"MODERADO",IF(AND(H24=5,I24=1),"ALTO",IF(AND(H24=4,I24=2),"ALTO",IF(AND(H24=3,I24=3),"ALTO",IF(AND(H24=2,I24=4),"ALTO",IF(AND(H24=1,I24=4),"ALTO",IF(AND(H24=5,I24=2),"ALTO",IF(AND(H24=4,I24=3),"ALTO","EXTREMO"))))))))))))))))</f>
        <v>ALTO</v>
      </c>
      <c r="L24" s="95" t="s">
        <v>223</v>
      </c>
      <c r="M24" s="81" t="s">
        <v>0</v>
      </c>
      <c r="N24" s="84" t="s">
        <v>152</v>
      </c>
      <c r="O24" s="84" t="s">
        <v>154</v>
      </c>
      <c r="P24" s="78" t="s">
        <v>126</v>
      </c>
      <c r="Q24" s="78">
        <f>IF(P24="Asignado",[3]Listas!$C$30,[3]Listas!$C$31)</f>
        <v>15</v>
      </c>
      <c r="R24" s="78" t="s">
        <v>60</v>
      </c>
      <c r="S24" s="78">
        <f>IF(R24="Adecuado",[3]Listas!$C$32,[3]Listas!$C$33)</f>
        <v>15</v>
      </c>
      <c r="T24" s="78" t="s">
        <v>62</v>
      </c>
      <c r="U24" s="78">
        <f>IF(T24="Oportuna",[3]Listas!$C$34,[3]Listas!$C$35)</f>
        <v>15</v>
      </c>
      <c r="V24" s="78" t="s">
        <v>70</v>
      </c>
      <c r="W24" s="78">
        <f>IF(V24="Prevenir",[3]Listas!$C$36,IF(V24="Detectar",[3]Listas!$C$37,[3]Listas!$C$38))</f>
        <v>15</v>
      </c>
      <c r="X24" s="78" t="s">
        <v>65</v>
      </c>
      <c r="Y24" s="78">
        <f>IF(X24="Confiable",[3]Listas!$C$39,[3]Listas!$C$40)</f>
        <v>15</v>
      </c>
      <c r="Z24" s="78" t="s">
        <v>67</v>
      </c>
      <c r="AA24" s="78">
        <f>IF(Z24="Se investigan y resuelven oportunamente",[3]Listas!$C$41,[3]Listas!$C$42)</f>
        <v>15</v>
      </c>
      <c r="AB24" s="78" t="s">
        <v>69</v>
      </c>
      <c r="AC24" s="78">
        <f>IF(AB24="Completa",[3]Listas!$C$43,IF(AB24="Incompleta",[3]Listas!$C$44,[3]Listas!$C$45))</f>
        <v>10</v>
      </c>
      <c r="AD24" s="81">
        <f t="shared" ref="AD24:AD29" si="3">Q24+S24+U24+W24+Y24+AA24+AC24</f>
        <v>100</v>
      </c>
      <c r="AE24" s="75">
        <f>AVERAGE(AD24:AD28)</f>
        <v>100</v>
      </c>
      <c r="AF24" s="75">
        <v>1</v>
      </c>
      <c r="AG24" s="75">
        <v>4</v>
      </c>
      <c r="AH24" s="76">
        <f>+AF24*AG24</f>
        <v>4</v>
      </c>
      <c r="AI24" s="77" t="str">
        <f t="shared" ref="AI24:AI29" si="4">IF(AND(AF24=1,AG24=1),"BAJO",IF(AND(AF24=1,AG24=2),"BAJO",IF(AND(AF24=2,AG24=1),"BAJO",IF(AND(AF24=2,AG24=2),"BAJO",IF(AND(AF24=3,AG24=1),"BAJO",IF(AND(AF24=1,AG24=3),"MODERADO",IF(AND(AF24=2,AG24=3),"MODERADO",IF(AND(AF24=3,AG24=2),"MODERADO",IF(AND(AF24=4,AG24=1),"MODERADO",IF(AND(AF24=5,AG24=1),"ALTO",IF(AND(AF24=4,AG24=2),"ALTO",IF(AND(AF24=3,AG24=3),"ALTO",IF(AND(AF24=2,AG24=4),"ALTO",IF(AND(AF24=1,AG24=4),"ALTO",IF(AND(AF24=5,AG24=2),"ALTO",IF(AND(AF24=4,AG24=3),"ALTO","EXTREMO"))))))))))))))))</f>
        <v>ALTO</v>
      </c>
      <c r="AJ24" s="88" t="s">
        <v>100</v>
      </c>
      <c r="AK24" s="89" t="s">
        <v>224</v>
      </c>
      <c r="AL24" s="71" t="s">
        <v>225</v>
      </c>
      <c r="AM24" s="71" t="s">
        <v>226</v>
      </c>
      <c r="AN24" s="71" t="s">
        <v>227</v>
      </c>
    </row>
    <row r="25" spans="1:40" ht="14.25" customHeight="1" x14ac:dyDescent="0.25">
      <c r="A25" s="75"/>
      <c r="B25" s="73"/>
      <c r="C25" s="85"/>
      <c r="D25" s="85"/>
      <c r="E25" s="85"/>
      <c r="F25" s="88"/>
      <c r="G25" s="91"/>
      <c r="H25" s="75"/>
      <c r="I25" s="75"/>
      <c r="J25" s="76"/>
      <c r="K25" s="77"/>
      <c r="L25" s="96"/>
      <c r="M25" s="82"/>
      <c r="N25" s="85"/>
      <c r="O25" s="85"/>
      <c r="P25" s="79"/>
      <c r="Q25" s="79"/>
      <c r="R25" s="79"/>
      <c r="S25" s="79"/>
      <c r="T25" s="79"/>
      <c r="U25" s="79"/>
      <c r="V25" s="79"/>
      <c r="W25" s="79"/>
      <c r="X25" s="79"/>
      <c r="Y25" s="79"/>
      <c r="Z25" s="79"/>
      <c r="AA25" s="79"/>
      <c r="AB25" s="79"/>
      <c r="AC25" s="79"/>
      <c r="AD25" s="82"/>
      <c r="AE25" s="75"/>
      <c r="AF25" s="75"/>
      <c r="AG25" s="75"/>
      <c r="AH25" s="76"/>
      <c r="AI25" s="77"/>
      <c r="AJ25" s="88"/>
      <c r="AK25" s="89"/>
      <c r="AL25" s="71"/>
      <c r="AM25" s="71"/>
      <c r="AN25" s="71"/>
    </row>
    <row r="26" spans="1:40" ht="14.25" customHeight="1" x14ac:dyDescent="0.25">
      <c r="A26" s="75"/>
      <c r="B26" s="73"/>
      <c r="C26" s="85"/>
      <c r="D26" s="85"/>
      <c r="E26" s="85"/>
      <c r="F26" s="88"/>
      <c r="G26" s="91"/>
      <c r="H26" s="75"/>
      <c r="I26" s="75"/>
      <c r="J26" s="76"/>
      <c r="K26" s="77"/>
      <c r="L26" s="96"/>
      <c r="M26" s="82"/>
      <c r="N26" s="85"/>
      <c r="O26" s="85"/>
      <c r="P26" s="79"/>
      <c r="Q26" s="79"/>
      <c r="R26" s="79"/>
      <c r="S26" s="79"/>
      <c r="T26" s="79"/>
      <c r="U26" s="79"/>
      <c r="V26" s="79"/>
      <c r="W26" s="79"/>
      <c r="X26" s="79"/>
      <c r="Y26" s="79"/>
      <c r="Z26" s="79"/>
      <c r="AA26" s="79"/>
      <c r="AB26" s="79"/>
      <c r="AC26" s="79"/>
      <c r="AD26" s="82"/>
      <c r="AE26" s="75"/>
      <c r="AF26" s="75"/>
      <c r="AG26" s="75"/>
      <c r="AH26" s="76"/>
      <c r="AI26" s="77"/>
      <c r="AJ26" s="88"/>
      <c r="AK26" s="89"/>
      <c r="AL26" s="71"/>
      <c r="AM26" s="71"/>
      <c r="AN26" s="71"/>
    </row>
    <row r="27" spans="1:40" ht="14.25" customHeight="1" x14ac:dyDescent="0.25">
      <c r="A27" s="75"/>
      <c r="B27" s="73"/>
      <c r="C27" s="85"/>
      <c r="D27" s="85"/>
      <c r="E27" s="85"/>
      <c r="F27" s="88"/>
      <c r="G27" s="91"/>
      <c r="H27" s="75"/>
      <c r="I27" s="75"/>
      <c r="J27" s="76"/>
      <c r="K27" s="77"/>
      <c r="L27" s="96"/>
      <c r="M27" s="82"/>
      <c r="N27" s="85"/>
      <c r="O27" s="85"/>
      <c r="P27" s="79"/>
      <c r="Q27" s="79"/>
      <c r="R27" s="79"/>
      <c r="S27" s="79"/>
      <c r="T27" s="79"/>
      <c r="U27" s="79"/>
      <c r="V27" s="79"/>
      <c r="W27" s="79"/>
      <c r="X27" s="79"/>
      <c r="Y27" s="79"/>
      <c r="Z27" s="79"/>
      <c r="AA27" s="79"/>
      <c r="AB27" s="79"/>
      <c r="AC27" s="79"/>
      <c r="AD27" s="82"/>
      <c r="AE27" s="75"/>
      <c r="AF27" s="75"/>
      <c r="AG27" s="75"/>
      <c r="AH27" s="76"/>
      <c r="AI27" s="77"/>
      <c r="AJ27" s="88"/>
      <c r="AK27" s="89"/>
      <c r="AL27" s="71"/>
      <c r="AM27" s="71"/>
      <c r="AN27" s="71"/>
    </row>
    <row r="28" spans="1:40" ht="29.25" customHeight="1" x14ac:dyDescent="0.25">
      <c r="A28" s="75"/>
      <c r="B28" s="73"/>
      <c r="C28" s="86"/>
      <c r="D28" s="86"/>
      <c r="E28" s="86"/>
      <c r="F28" s="88"/>
      <c r="G28" s="91"/>
      <c r="H28" s="75"/>
      <c r="I28" s="75"/>
      <c r="J28" s="76"/>
      <c r="K28" s="77"/>
      <c r="L28" s="97"/>
      <c r="M28" s="83"/>
      <c r="N28" s="86"/>
      <c r="O28" s="86"/>
      <c r="P28" s="80"/>
      <c r="Q28" s="80"/>
      <c r="R28" s="80"/>
      <c r="S28" s="80"/>
      <c r="T28" s="80"/>
      <c r="U28" s="80"/>
      <c r="V28" s="80"/>
      <c r="W28" s="80"/>
      <c r="X28" s="80"/>
      <c r="Y28" s="80"/>
      <c r="Z28" s="80"/>
      <c r="AA28" s="80"/>
      <c r="AB28" s="80"/>
      <c r="AC28" s="80"/>
      <c r="AD28" s="83"/>
      <c r="AE28" s="75"/>
      <c r="AF28" s="75"/>
      <c r="AG28" s="75"/>
      <c r="AH28" s="76"/>
      <c r="AI28" s="77"/>
      <c r="AJ28" s="88"/>
      <c r="AK28" s="89"/>
      <c r="AL28" s="71"/>
      <c r="AM28" s="71"/>
      <c r="AN28" s="71"/>
    </row>
    <row r="29" spans="1:40" ht="42.75" x14ac:dyDescent="0.25">
      <c r="A29" s="75">
        <v>6</v>
      </c>
      <c r="B29" s="73"/>
      <c r="C29" s="14" t="s">
        <v>47</v>
      </c>
      <c r="D29" s="84"/>
      <c r="E29" s="64" t="s">
        <v>228</v>
      </c>
      <c r="F29" s="88" t="s">
        <v>229</v>
      </c>
      <c r="G29" s="90" t="s">
        <v>212</v>
      </c>
      <c r="H29" s="75">
        <v>1</v>
      </c>
      <c r="I29" s="75">
        <v>4</v>
      </c>
      <c r="J29" s="76">
        <f t="shared" si="1"/>
        <v>4</v>
      </c>
      <c r="K29" s="77" t="str">
        <f t="shared" si="2"/>
        <v>ALTO</v>
      </c>
      <c r="L29" s="92" t="s">
        <v>230</v>
      </c>
      <c r="M29" s="81" t="s">
        <v>0</v>
      </c>
      <c r="N29" s="84" t="s">
        <v>152</v>
      </c>
      <c r="O29" s="84" t="s">
        <v>154</v>
      </c>
      <c r="P29" s="78" t="s">
        <v>126</v>
      </c>
      <c r="Q29" s="78">
        <f>IF(P29="Asignado",[3]Listas!$C$30,[3]Listas!$C$31)</f>
        <v>15</v>
      </c>
      <c r="R29" s="78" t="s">
        <v>60</v>
      </c>
      <c r="S29" s="78">
        <f>IF(R29="Adecuado",[3]Listas!$C$32,[3]Listas!$C$33)</f>
        <v>15</v>
      </c>
      <c r="T29" s="78" t="s">
        <v>62</v>
      </c>
      <c r="U29" s="78">
        <f>IF(T29="Oportuna",[3]Listas!$C$34,[3]Listas!$C$35)</f>
        <v>15</v>
      </c>
      <c r="V29" s="78" t="s">
        <v>70</v>
      </c>
      <c r="W29" s="78">
        <f>IF(V29="Prevenir",[3]Listas!$C$36,IF(V29="Detectar",[3]Listas!$C$37,[3]Listas!$C$38))</f>
        <v>15</v>
      </c>
      <c r="X29" s="78" t="s">
        <v>65</v>
      </c>
      <c r="Y29" s="78">
        <f>IF(X29="Confiable",[3]Listas!$C$39,[3]Listas!$C$40)</f>
        <v>15</v>
      </c>
      <c r="Z29" s="78" t="s">
        <v>67</v>
      </c>
      <c r="AA29" s="78">
        <f>IF(Z29="Se investigan y resuelven oportunamente",[3]Listas!$C$41,[3]Listas!$C$42)</f>
        <v>15</v>
      </c>
      <c r="AB29" s="78" t="s">
        <v>69</v>
      </c>
      <c r="AC29" s="78">
        <f>IF(AB29="Completa",[3]Listas!$C$43,IF(AB29="Incompleta",[3]Listas!$C$44,[3]Listas!$C$45))</f>
        <v>10</v>
      </c>
      <c r="AD29" s="81">
        <f t="shared" si="3"/>
        <v>100</v>
      </c>
      <c r="AE29" s="75">
        <f>AVERAGE(AD29:AD33)</f>
        <v>100</v>
      </c>
      <c r="AF29" s="75">
        <v>1</v>
      </c>
      <c r="AG29" s="75">
        <v>4</v>
      </c>
      <c r="AH29" s="76">
        <f t="shared" ref="AH29" si="5">AF29*AG29</f>
        <v>4</v>
      </c>
      <c r="AI29" s="77" t="str">
        <f t="shared" si="4"/>
        <v>ALTO</v>
      </c>
      <c r="AJ29" s="88" t="s">
        <v>100</v>
      </c>
      <c r="AK29" s="89" t="s">
        <v>231</v>
      </c>
      <c r="AL29" s="71" t="s">
        <v>231</v>
      </c>
      <c r="AM29" s="71" t="s">
        <v>232</v>
      </c>
      <c r="AN29" s="71" t="s">
        <v>233</v>
      </c>
    </row>
    <row r="30" spans="1:40" ht="28.5" x14ac:dyDescent="0.25">
      <c r="A30" s="75"/>
      <c r="B30" s="73"/>
      <c r="C30" s="14" t="s">
        <v>47</v>
      </c>
      <c r="D30" s="85"/>
      <c r="E30" s="67" t="s">
        <v>234</v>
      </c>
      <c r="F30" s="88"/>
      <c r="G30" s="91"/>
      <c r="H30" s="75"/>
      <c r="I30" s="75"/>
      <c r="J30" s="76"/>
      <c r="K30" s="77"/>
      <c r="L30" s="93"/>
      <c r="M30" s="82"/>
      <c r="N30" s="85"/>
      <c r="O30" s="85"/>
      <c r="P30" s="79"/>
      <c r="Q30" s="79"/>
      <c r="R30" s="79"/>
      <c r="S30" s="79"/>
      <c r="T30" s="79"/>
      <c r="U30" s="79"/>
      <c r="V30" s="79"/>
      <c r="W30" s="79"/>
      <c r="X30" s="79"/>
      <c r="Y30" s="79"/>
      <c r="Z30" s="79"/>
      <c r="AA30" s="79"/>
      <c r="AB30" s="79"/>
      <c r="AC30" s="79"/>
      <c r="AD30" s="82"/>
      <c r="AE30" s="75"/>
      <c r="AF30" s="75"/>
      <c r="AG30" s="75"/>
      <c r="AH30" s="76"/>
      <c r="AI30" s="77"/>
      <c r="AJ30" s="88"/>
      <c r="AK30" s="89"/>
      <c r="AL30" s="71"/>
      <c r="AM30" s="71"/>
      <c r="AN30" s="71"/>
    </row>
    <row r="31" spans="1:40" ht="14.25" customHeight="1" x14ac:dyDescent="0.25">
      <c r="A31" s="75"/>
      <c r="B31" s="73"/>
      <c r="C31" s="84" t="s">
        <v>47</v>
      </c>
      <c r="D31" s="85"/>
      <c r="E31" s="84" t="s">
        <v>235</v>
      </c>
      <c r="F31" s="88"/>
      <c r="G31" s="91"/>
      <c r="H31" s="75"/>
      <c r="I31" s="75"/>
      <c r="J31" s="76"/>
      <c r="K31" s="77"/>
      <c r="L31" s="93"/>
      <c r="M31" s="82"/>
      <c r="N31" s="85"/>
      <c r="O31" s="85"/>
      <c r="P31" s="79"/>
      <c r="Q31" s="79"/>
      <c r="R31" s="79"/>
      <c r="S31" s="79"/>
      <c r="T31" s="79"/>
      <c r="U31" s="79"/>
      <c r="V31" s="79"/>
      <c r="W31" s="79"/>
      <c r="X31" s="79"/>
      <c r="Y31" s="79"/>
      <c r="Z31" s="79"/>
      <c r="AA31" s="79"/>
      <c r="AB31" s="79"/>
      <c r="AC31" s="79"/>
      <c r="AD31" s="82"/>
      <c r="AE31" s="75"/>
      <c r="AF31" s="75"/>
      <c r="AG31" s="75"/>
      <c r="AH31" s="76"/>
      <c r="AI31" s="77"/>
      <c r="AJ31" s="88"/>
      <c r="AK31" s="89"/>
      <c r="AL31" s="71"/>
      <c r="AM31" s="71"/>
      <c r="AN31" s="71"/>
    </row>
    <row r="32" spans="1:40" ht="14.25" customHeight="1" x14ac:dyDescent="0.25">
      <c r="A32" s="75"/>
      <c r="B32" s="73"/>
      <c r="C32" s="85"/>
      <c r="D32" s="85"/>
      <c r="E32" s="85"/>
      <c r="F32" s="88"/>
      <c r="G32" s="91"/>
      <c r="H32" s="75"/>
      <c r="I32" s="75"/>
      <c r="J32" s="76"/>
      <c r="K32" s="77"/>
      <c r="L32" s="93"/>
      <c r="M32" s="82"/>
      <c r="N32" s="85"/>
      <c r="O32" s="85"/>
      <c r="P32" s="79"/>
      <c r="Q32" s="79"/>
      <c r="R32" s="79"/>
      <c r="S32" s="79"/>
      <c r="T32" s="79"/>
      <c r="U32" s="79"/>
      <c r="V32" s="79"/>
      <c r="W32" s="79"/>
      <c r="X32" s="79"/>
      <c r="Y32" s="79"/>
      <c r="Z32" s="79"/>
      <c r="AA32" s="79"/>
      <c r="AB32" s="79"/>
      <c r="AC32" s="79"/>
      <c r="AD32" s="82"/>
      <c r="AE32" s="75"/>
      <c r="AF32" s="75"/>
      <c r="AG32" s="75"/>
      <c r="AH32" s="76"/>
      <c r="AI32" s="77"/>
      <c r="AJ32" s="88"/>
      <c r="AK32" s="89"/>
      <c r="AL32" s="71"/>
      <c r="AM32" s="71"/>
      <c r="AN32" s="71"/>
    </row>
    <row r="33" spans="1:40" ht="14.25" customHeight="1" x14ac:dyDescent="0.25">
      <c r="A33" s="75"/>
      <c r="B33" s="74"/>
      <c r="C33" s="86"/>
      <c r="D33" s="86"/>
      <c r="E33" s="86"/>
      <c r="F33" s="88"/>
      <c r="G33" s="91"/>
      <c r="H33" s="75"/>
      <c r="I33" s="75"/>
      <c r="J33" s="76"/>
      <c r="K33" s="77"/>
      <c r="L33" s="94"/>
      <c r="M33" s="83"/>
      <c r="N33" s="86"/>
      <c r="O33" s="86"/>
      <c r="P33" s="80"/>
      <c r="Q33" s="80"/>
      <c r="R33" s="80"/>
      <c r="S33" s="80"/>
      <c r="T33" s="80"/>
      <c r="U33" s="80"/>
      <c r="V33" s="80"/>
      <c r="W33" s="80"/>
      <c r="X33" s="80"/>
      <c r="Y33" s="80"/>
      <c r="Z33" s="80"/>
      <c r="AA33" s="80"/>
      <c r="AB33" s="80"/>
      <c r="AC33" s="80"/>
      <c r="AD33" s="83"/>
      <c r="AE33" s="75"/>
      <c r="AF33" s="75"/>
      <c r="AG33" s="75"/>
      <c r="AH33" s="76"/>
      <c r="AI33" s="77"/>
      <c r="AJ33" s="88"/>
      <c r="AK33" s="89"/>
      <c r="AL33" s="71"/>
      <c r="AM33" s="71"/>
      <c r="AN33" s="71"/>
    </row>
    <row r="34" spans="1:40" ht="14.25" customHeight="1" x14ac:dyDescent="0.25">
      <c r="A34" s="75">
        <v>7</v>
      </c>
      <c r="B34" s="72" t="s">
        <v>248</v>
      </c>
      <c r="C34" s="84" t="s">
        <v>47</v>
      </c>
      <c r="D34" s="84" t="s">
        <v>145</v>
      </c>
      <c r="E34" s="84" t="s">
        <v>236</v>
      </c>
      <c r="F34" s="87" t="s">
        <v>237</v>
      </c>
      <c r="G34" s="88" t="s">
        <v>238</v>
      </c>
      <c r="H34" s="75">
        <v>1</v>
      </c>
      <c r="I34" s="75">
        <v>3</v>
      </c>
      <c r="J34" s="76">
        <f>H34*I34</f>
        <v>3</v>
      </c>
      <c r="K34" s="77" t="str">
        <f>IF(AND(H34=1,I34=1),"BAJO",IF(AND(H34=1,I34=2),"BAJO",IF(AND(H34=2,I34=1),"BAJO",IF(AND(H34=2,I34=2),"BAJO",IF(AND(H34=3,I34=1),"BAJO",IF(AND(H34=1,I34=3),"MODERADO",IF(AND(H34=2,I34=3),"MODERADO",IF(AND(H34=3,I34=2),"MODERADO",IF(AND(H34=4,I34=1),"MODERADO",IF(AND(H34=5,I34=1),"ALTO",IF(AND(H34=4,I34=2),"ALTO",IF(AND(H34=3,I34=3),"ALTO",IF(AND(H34=2,I34=4),"ALTO",IF(AND(H34=1,I34=4),"ALTO",IF(AND(H34=5,I34=2),"ALTO",IF(AND(H34=4,I34=3),"ALTO","EXTREMO"))))))))))))))))</f>
        <v>MODERADO</v>
      </c>
      <c r="L34" s="84" t="s">
        <v>239</v>
      </c>
      <c r="M34" s="81" t="s">
        <v>0</v>
      </c>
      <c r="N34" s="84" t="s">
        <v>152</v>
      </c>
      <c r="O34" s="84" t="s">
        <v>152</v>
      </c>
      <c r="P34" s="78" t="s">
        <v>126</v>
      </c>
      <c r="Q34" s="78">
        <f>IF(P34="Asignado",[4]Listas!$C$30,[4]Listas!$C$31)</f>
        <v>15</v>
      </c>
      <c r="R34" s="78" t="s">
        <v>60</v>
      </c>
      <c r="S34" s="78">
        <f>IF(R34="Adecuado",[4]Listas!$C$32,[4]Listas!$C$33)</f>
        <v>15</v>
      </c>
      <c r="T34" s="78" t="s">
        <v>62</v>
      </c>
      <c r="U34" s="78">
        <f>IF(T34="Oportuna",[4]Listas!$C$34,[4]Listas!$C$35)</f>
        <v>15</v>
      </c>
      <c r="V34" s="78" t="s">
        <v>70</v>
      </c>
      <c r="W34" s="78">
        <f>IF(V34="Prevenir",[4]Listas!$C$36,IF(V34="Detectar",[4]Listas!$C$37,[4]Listas!$C$38))</f>
        <v>15</v>
      </c>
      <c r="X34" s="78" t="s">
        <v>65</v>
      </c>
      <c r="Y34" s="78">
        <f>IF(X34="Confiable",[4]Listas!$C$39,[4]Listas!$C$40)</f>
        <v>15</v>
      </c>
      <c r="Z34" s="78" t="s">
        <v>67</v>
      </c>
      <c r="AA34" s="78">
        <f>IF(Z34="Se investigan y resuelven oportunamente",[4]Listas!$C$41,[4]Listas!$C$42)</f>
        <v>15</v>
      </c>
      <c r="AB34" s="78" t="s">
        <v>69</v>
      </c>
      <c r="AC34" s="78">
        <f>IF(AB34="Completa",[4]Listas!$C$43,IF(AB34="Incompleta",[4]Listas!$C$44,[4]Listas!$C$45))</f>
        <v>10</v>
      </c>
      <c r="AD34" s="81">
        <f>Q34+S34+U34+W34+Y34+AA34+AC34</f>
        <v>100</v>
      </c>
      <c r="AE34" s="75">
        <f>AVERAGE(AD34:AD38)</f>
        <v>100</v>
      </c>
      <c r="AF34" s="75">
        <v>1</v>
      </c>
      <c r="AG34" s="75">
        <v>3</v>
      </c>
      <c r="AH34" s="76">
        <f>AF34*AG34</f>
        <v>3</v>
      </c>
      <c r="AI34" s="77" t="str">
        <f>IF(AND(AF34=1,AG34=1),"BAJO",IF(AND(AF34=1,AG34=2),"BAJO",IF(AND(AF34=2,AG34=1),"BAJO",IF(AND(AF34=2,AG34=2),"BAJO",IF(AND(AF34=3,AG34=1),"BAJO",IF(AND(AF34=1,AG34=3),"MODERADO",IF(AND(AF34=2,AG34=3),"MODERADO",IF(AND(AF34=3,AG34=2),"MODERADO",IF(AND(AF34=4,AG34=1),"MODERADO",IF(AND(AF34=5,AG34=1),"ALTO",IF(AND(AF34=4,AG34=2),"ALTO",IF(AND(AF34=3,AG34=3),"ALTO",IF(AND(AF34=2,AG34=4),"ALTO",IF(AND(AF34=1,AG34=4),"ALTO",IF(AND(AF34=5,AG34=2),"ALTO",IF(AND(AF34=4,AG34=3),"ALTO","EXTREMO"))))))))))))))))</f>
        <v>MODERADO</v>
      </c>
      <c r="AJ34" s="71" t="s">
        <v>100</v>
      </c>
      <c r="AK34" s="71" t="s">
        <v>240</v>
      </c>
      <c r="AL34" s="71" t="s">
        <v>241</v>
      </c>
      <c r="AM34" s="71" t="s">
        <v>242</v>
      </c>
      <c r="AN34" s="71" t="s">
        <v>243</v>
      </c>
    </row>
    <row r="35" spans="1:40" ht="14.25" customHeight="1" x14ac:dyDescent="0.25">
      <c r="A35" s="75"/>
      <c r="B35" s="73"/>
      <c r="C35" s="85"/>
      <c r="D35" s="85"/>
      <c r="E35" s="85"/>
      <c r="F35" s="87"/>
      <c r="G35" s="88"/>
      <c r="H35" s="75"/>
      <c r="I35" s="75"/>
      <c r="J35" s="76"/>
      <c r="K35" s="77"/>
      <c r="L35" s="85"/>
      <c r="M35" s="82"/>
      <c r="N35" s="85"/>
      <c r="O35" s="85"/>
      <c r="P35" s="79"/>
      <c r="Q35" s="79"/>
      <c r="R35" s="79"/>
      <c r="S35" s="79"/>
      <c r="T35" s="79"/>
      <c r="U35" s="79"/>
      <c r="V35" s="79"/>
      <c r="W35" s="79"/>
      <c r="X35" s="79"/>
      <c r="Y35" s="79"/>
      <c r="Z35" s="79"/>
      <c r="AA35" s="79"/>
      <c r="AB35" s="79"/>
      <c r="AC35" s="79"/>
      <c r="AD35" s="82"/>
      <c r="AE35" s="75"/>
      <c r="AF35" s="75"/>
      <c r="AG35" s="75"/>
      <c r="AH35" s="76"/>
      <c r="AI35" s="77"/>
      <c r="AJ35" s="71"/>
      <c r="AK35" s="71"/>
      <c r="AL35" s="71"/>
      <c r="AM35" s="71"/>
      <c r="AN35" s="71"/>
    </row>
    <row r="36" spans="1:40" ht="14.25" customHeight="1" x14ac:dyDescent="0.25">
      <c r="A36" s="75"/>
      <c r="B36" s="73"/>
      <c r="C36" s="85"/>
      <c r="D36" s="85"/>
      <c r="E36" s="85"/>
      <c r="F36" s="87"/>
      <c r="G36" s="88"/>
      <c r="H36" s="75"/>
      <c r="I36" s="75"/>
      <c r="J36" s="76"/>
      <c r="K36" s="77"/>
      <c r="L36" s="85"/>
      <c r="M36" s="82"/>
      <c r="N36" s="85"/>
      <c r="O36" s="85"/>
      <c r="P36" s="79"/>
      <c r="Q36" s="79"/>
      <c r="R36" s="79"/>
      <c r="S36" s="79"/>
      <c r="T36" s="79"/>
      <c r="U36" s="79"/>
      <c r="V36" s="79"/>
      <c r="W36" s="79"/>
      <c r="X36" s="79"/>
      <c r="Y36" s="79"/>
      <c r="Z36" s="79"/>
      <c r="AA36" s="79"/>
      <c r="AB36" s="79"/>
      <c r="AC36" s="79"/>
      <c r="AD36" s="82"/>
      <c r="AE36" s="75"/>
      <c r="AF36" s="75"/>
      <c r="AG36" s="75"/>
      <c r="AH36" s="76"/>
      <c r="AI36" s="77"/>
      <c r="AJ36" s="71"/>
      <c r="AK36" s="71"/>
      <c r="AL36" s="71"/>
      <c r="AM36" s="71"/>
      <c r="AN36" s="71"/>
    </row>
    <row r="37" spans="1:40" ht="14.25" customHeight="1" x14ac:dyDescent="0.25">
      <c r="A37" s="75"/>
      <c r="B37" s="73"/>
      <c r="C37" s="85"/>
      <c r="D37" s="85"/>
      <c r="E37" s="85"/>
      <c r="F37" s="87"/>
      <c r="G37" s="88"/>
      <c r="H37" s="75"/>
      <c r="I37" s="75"/>
      <c r="J37" s="76"/>
      <c r="K37" s="77"/>
      <c r="L37" s="85"/>
      <c r="M37" s="82"/>
      <c r="N37" s="85"/>
      <c r="O37" s="85"/>
      <c r="P37" s="79"/>
      <c r="Q37" s="79"/>
      <c r="R37" s="79"/>
      <c r="S37" s="79"/>
      <c r="T37" s="79"/>
      <c r="U37" s="79"/>
      <c r="V37" s="79"/>
      <c r="W37" s="79"/>
      <c r="X37" s="79"/>
      <c r="Y37" s="79"/>
      <c r="Z37" s="79"/>
      <c r="AA37" s="79"/>
      <c r="AB37" s="79"/>
      <c r="AC37" s="79"/>
      <c r="AD37" s="82"/>
      <c r="AE37" s="75"/>
      <c r="AF37" s="75"/>
      <c r="AG37" s="75"/>
      <c r="AH37" s="76"/>
      <c r="AI37" s="77"/>
      <c r="AJ37" s="71"/>
      <c r="AK37" s="71"/>
      <c r="AL37" s="71"/>
      <c r="AM37" s="71"/>
      <c r="AN37" s="71"/>
    </row>
    <row r="38" spans="1:40" ht="63" customHeight="1" x14ac:dyDescent="0.25">
      <c r="A38" s="75"/>
      <c r="B38" s="74"/>
      <c r="C38" s="86"/>
      <c r="D38" s="86"/>
      <c r="E38" s="86"/>
      <c r="F38" s="87"/>
      <c r="G38" s="88"/>
      <c r="H38" s="75"/>
      <c r="I38" s="75"/>
      <c r="J38" s="76"/>
      <c r="K38" s="77"/>
      <c r="L38" s="86"/>
      <c r="M38" s="83"/>
      <c r="N38" s="86"/>
      <c r="O38" s="86"/>
      <c r="P38" s="80"/>
      <c r="Q38" s="80"/>
      <c r="R38" s="80"/>
      <c r="S38" s="80"/>
      <c r="T38" s="80"/>
      <c r="U38" s="80"/>
      <c r="V38" s="80"/>
      <c r="W38" s="80"/>
      <c r="X38" s="80"/>
      <c r="Y38" s="80"/>
      <c r="Z38" s="80"/>
      <c r="AA38" s="80"/>
      <c r="AB38" s="80"/>
      <c r="AC38" s="80"/>
      <c r="AD38" s="83"/>
      <c r="AE38" s="75"/>
      <c r="AF38" s="75"/>
      <c r="AG38" s="75"/>
      <c r="AH38" s="76"/>
      <c r="AI38" s="77"/>
      <c r="AJ38" s="71"/>
      <c r="AK38" s="71"/>
      <c r="AL38" s="71"/>
      <c r="AM38" s="71"/>
      <c r="AN38" s="71"/>
    </row>
    <row r="105" ht="33.75" customHeight="1" x14ac:dyDescent="0.25"/>
    <row r="107" ht="33.75" customHeight="1" x14ac:dyDescent="0.25"/>
    <row r="109" ht="33.75" customHeight="1" x14ac:dyDescent="0.25"/>
  </sheetData>
  <dataConsolidate/>
  <mergeCells count="256">
    <mergeCell ref="AD11:AD12"/>
    <mergeCell ref="A11:A12"/>
    <mergeCell ref="C11:D11"/>
    <mergeCell ref="E11:E12"/>
    <mergeCell ref="F11:F12"/>
    <mergeCell ref="G11:G12"/>
    <mergeCell ref="Z12:AA12"/>
    <mergeCell ref="AB12:AC12"/>
    <mergeCell ref="O11:O12"/>
    <mergeCell ref="P11:AC11"/>
    <mergeCell ref="P12:Q12"/>
    <mergeCell ref="G14:G16"/>
    <mergeCell ref="H14:H16"/>
    <mergeCell ref="I14:I16"/>
    <mergeCell ref="J14:J16"/>
    <mergeCell ref="K14:K16"/>
    <mergeCell ref="I17:I18"/>
    <mergeCell ref="J17:J18"/>
    <mergeCell ref="K17:K18"/>
    <mergeCell ref="J19:J23"/>
    <mergeCell ref="K19:K23"/>
    <mergeCell ref="A1:A3"/>
    <mergeCell ref="C1:I1"/>
    <mergeCell ref="E10:G10"/>
    <mergeCell ref="C10:D10"/>
    <mergeCell ref="H10:K10"/>
    <mergeCell ref="C5:F5"/>
    <mergeCell ref="C6:F6"/>
    <mergeCell ref="J1:L1"/>
    <mergeCell ref="J2:L2"/>
    <mergeCell ref="J3:L3"/>
    <mergeCell ref="C2:I3"/>
    <mergeCell ref="A14:A16"/>
    <mergeCell ref="C14:C16"/>
    <mergeCell ref="D14:D16"/>
    <mergeCell ref="E14:E16"/>
    <mergeCell ref="F14:F16"/>
    <mergeCell ref="V7:Z7"/>
    <mergeCell ref="L10:AI10"/>
    <mergeCell ref="AJ10:AN10"/>
    <mergeCell ref="AK11:AN11"/>
    <mergeCell ref="AE11:AE12"/>
    <mergeCell ref="AF11:AF12"/>
    <mergeCell ref="N11:N12"/>
    <mergeCell ref="L11:L12"/>
    <mergeCell ref="M11:M12"/>
    <mergeCell ref="R12:S12"/>
    <mergeCell ref="T12:U12"/>
    <mergeCell ref="V12:W12"/>
    <mergeCell ref="X12:Y12"/>
    <mergeCell ref="AJ11:AJ12"/>
    <mergeCell ref="AH11:AI12"/>
    <mergeCell ref="AG11:AG12"/>
    <mergeCell ref="I11:I12"/>
    <mergeCell ref="J11:K12"/>
    <mergeCell ref="H11:H12"/>
    <mergeCell ref="AJ14:AJ16"/>
    <mergeCell ref="AK14:AK15"/>
    <mergeCell ref="AL14:AL15"/>
    <mergeCell ref="AM14:AM15"/>
    <mergeCell ref="AN14:AN15"/>
    <mergeCell ref="AE14:AE16"/>
    <mergeCell ref="AF14:AF16"/>
    <mergeCell ref="AG14:AG16"/>
    <mergeCell ref="AH14:AH16"/>
    <mergeCell ref="AI14:AI16"/>
    <mergeCell ref="U17:U18"/>
    <mergeCell ref="L17:L18"/>
    <mergeCell ref="M17:M18"/>
    <mergeCell ref="N17:N18"/>
    <mergeCell ref="O17:O18"/>
    <mergeCell ref="P17:P18"/>
    <mergeCell ref="F17:F18"/>
    <mergeCell ref="G17:G18"/>
    <mergeCell ref="H17:H18"/>
    <mergeCell ref="AK17:AK18"/>
    <mergeCell ref="AL17:AL18"/>
    <mergeCell ref="A17:A18"/>
    <mergeCell ref="AM17:AM18"/>
    <mergeCell ref="AN17:AN18"/>
    <mergeCell ref="AF17:AF18"/>
    <mergeCell ref="AG17:AG18"/>
    <mergeCell ref="AH17:AH18"/>
    <mergeCell ref="AI17:AI18"/>
    <mergeCell ref="AJ17:AJ18"/>
    <mergeCell ref="AA17:AA18"/>
    <mergeCell ref="AB17:AB18"/>
    <mergeCell ref="AC17:AC18"/>
    <mergeCell ref="AD17:AD18"/>
    <mergeCell ref="AE17:AE18"/>
    <mergeCell ref="V17:V18"/>
    <mergeCell ref="W17:W18"/>
    <mergeCell ref="X17:X18"/>
    <mergeCell ref="Y17:Y18"/>
    <mergeCell ref="Z17:Z18"/>
    <mergeCell ref="Q17:Q18"/>
    <mergeCell ref="R17:R18"/>
    <mergeCell ref="S17:S18"/>
    <mergeCell ref="T17:T18"/>
    <mergeCell ref="S19:S23"/>
    <mergeCell ref="T19:T23"/>
    <mergeCell ref="U19:U23"/>
    <mergeCell ref="L19:L23"/>
    <mergeCell ref="M19:M23"/>
    <mergeCell ref="N19:N23"/>
    <mergeCell ref="O19:O23"/>
    <mergeCell ref="P19:P23"/>
    <mergeCell ref="A19:A23"/>
    <mergeCell ref="F19:F23"/>
    <mergeCell ref="G19:G23"/>
    <mergeCell ref="H19:H23"/>
    <mergeCell ref="I19:I23"/>
    <mergeCell ref="AK19:AK23"/>
    <mergeCell ref="AL19:AL23"/>
    <mergeCell ref="AM19:AM23"/>
    <mergeCell ref="AN19:AN23"/>
    <mergeCell ref="C21:C23"/>
    <mergeCell ref="D21:D23"/>
    <mergeCell ref="E21:E23"/>
    <mergeCell ref="AF19:AF23"/>
    <mergeCell ref="AG19:AG23"/>
    <mergeCell ref="AH19:AH23"/>
    <mergeCell ref="AI19:AI23"/>
    <mergeCell ref="AJ19:AJ23"/>
    <mergeCell ref="AA19:AA23"/>
    <mergeCell ref="AB19:AB23"/>
    <mergeCell ref="AC19:AC23"/>
    <mergeCell ref="AD19:AD23"/>
    <mergeCell ref="AE19:AE23"/>
    <mergeCell ref="V19:V23"/>
    <mergeCell ref="W19:W23"/>
    <mergeCell ref="X19:X23"/>
    <mergeCell ref="Y19:Y23"/>
    <mergeCell ref="Z19:Z23"/>
    <mergeCell ref="Q19:Q23"/>
    <mergeCell ref="R19:R23"/>
    <mergeCell ref="G24:G28"/>
    <mergeCell ref="H24:H28"/>
    <mergeCell ref="I24:I28"/>
    <mergeCell ref="J24:J28"/>
    <mergeCell ref="K24:K28"/>
    <mergeCell ref="A24:A28"/>
    <mergeCell ref="C24:C28"/>
    <mergeCell ref="D24:D28"/>
    <mergeCell ref="E24:E28"/>
    <mergeCell ref="F24:F28"/>
    <mergeCell ref="Q24:Q28"/>
    <mergeCell ref="R24:R28"/>
    <mergeCell ref="S24:S28"/>
    <mergeCell ref="T24:T28"/>
    <mergeCell ref="U24:U28"/>
    <mergeCell ref="L24:L28"/>
    <mergeCell ref="M24:M28"/>
    <mergeCell ref="N24:N28"/>
    <mergeCell ref="O24:O28"/>
    <mergeCell ref="P24:P28"/>
    <mergeCell ref="AA24:AA28"/>
    <mergeCell ref="AB24:AB28"/>
    <mergeCell ref="AC24:AC28"/>
    <mergeCell ref="AD24:AD28"/>
    <mergeCell ref="AE24:AE28"/>
    <mergeCell ref="V24:V28"/>
    <mergeCell ref="W24:W28"/>
    <mergeCell ref="X24:X28"/>
    <mergeCell ref="Y24:Y28"/>
    <mergeCell ref="Z24:Z28"/>
    <mergeCell ref="R29:R33"/>
    <mergeCell ref="S29:S33"/>
    <mergeCell ref="T29:T33"/>
    <mergeCell ref="AK24:AK28"/>
    <mergeCell ref="AL24:AL28"/>
    <mergeCell ref="AM24:AM28"/>
    <mergeCell ref="AN24:AN28"/>
    <mergeCell ref="A29:A33"/>
    <mergeCell ref="D29:D33"/>
    <mergeCell ref="F29:F33"/>
    <mergeCell ref="G29:G33"/>
    <mergeCell ref="H29:H33"/>
    <mergeCell ref="I29:I33"/>
    <mergeCell ref="J29:J33"/>
    <mergeCell ref="K29:K33"/>
    <mergeCell ref="L29:L33"/>
    <mergeCell ref="M29:M33"/>
    <mergeCell ref="N29:N33"/>
    <mergeCell ref="O29:O33"/>
    <mergeCell ref="AF24:AF28"/>
    <mergeCell ref="AG24:AG28"/>
    <mergeCell ref="AH24:AH28"/>
    <mergeCell ref="AI24:AI28"/>
    <mergeCell ref="AJ24:AJ28"/>
    <mergeCell ref="C31:C33"/>
    <mergeCell ref="E31:E33"/>
    <mergeCell ref="AJ29:AJ33"/>
    <mergeCell ref="AK29:AK33"/>
    <mergeCell ref="AL29:AL33"/>
    <mergeCell ref="AM29:AM33"/>
    <mergeCell ref="AN29:AN33"/>
    <mergeCell ref="AE29:AE33"/>
    <mergeCell ref="AF29:AF33"/>
    <mergeCell ref="AG29:AG33"/>
    <mergeCell ref="AH29:AH33"/>
    <mergeCell ref="AI29:AI33"/>
    <mergeCell ref="Z29:Z33"/>
    <mergeCell ref="AA29:AA33"/>
    <mergeCell ref="AB29:AB33"/>
    <mergeCell ref="AC29:AC33"/>
    <mergeCell ref="AD29:AD33"/>
    <mergeCell ref="U29:U33"/>
    <mergeCell ref="V29:V33"/>
    <mergeCell ref="W29:W33"/>
    <mergeCell ref="X29:X33"/>
    <mergeCell ref="Y29:Y33"/>
    <mergeCell ref="P29:P33"/>
    <mergeCell ref="Q29:Q33"/>
    <mergeCell ref="S34:S38"/>
    <mergeCell ref="T34:T38"/>
    <mergeCell ref="U34:U38"/>
    <mergeCell ref="A34:A38"/>
    <mergeCell ref="C34:C38"/>
    <mergeCell ref="D34:D38"/>
    <mergeCell ref="E34:E38"/>
    <mergeCell ref="F34:F38"/>
    <mergeCell ref="G34:G38"/>
    <mergeCell ref="H34:H38"/>
    <mergeCell ref="I34:I38"/>
    <mergeCell ref="J34:J38"/>
    <mergeCell ref="K34:K38"/>
    <mergeCell ref="L34:L38"/>
    <mergeCell ref="M34:M38"/>
    <mergeCell ref="N34:N38"/>
    <mergeCell ref="O34:O38"/>
    <mergeCell ref="P34:P38"/>
    <mergeCell ref="AK34:AK38"/>
    <mergeCell ref="AL34:AL38"/>
    <mergeCell ref="AM34:AM38"/>
    <mergeCell ref="AN34:AN38"/>
    <mergeCell ref="B14:B16"/>
    <mergeCell ref="B17:B33"/>
    <mergeCell ref="B34:B38"/>
    <mergeCell ref="AF34:AF38"/>
    <mergeCell ref="AG34:AG38"/>
    <mergeCell ref="AH34:AH38"/>
    <mergeCell ref="AI34:AI38"/>
    <mergeCell ref="AJ34:AJ38"/>
    <mergeCell ref="AA34:AA38"/>
    <mergeCell ref="AB34:AB38"/>
    <mergeCell ref="AC34:AC38"/>
    <mergeCell ref="AD34:AD38"/>
    <mergeCell ref="AE34:AE38"/>
    <mergeCell ref="V34:V38"/>
    <mergeCell ref="W34:W38"/>
    <mergeCell ref="X34:X38"/>
    <mergeCell ref="Y34:Y38"/>
    <mergeCell ref="Z34:Z38"/>
    <mergeCell ref="Q34:Q38"/>
    <mergeCell ref="R34:R38"/>
  </mergeCells>
  <conditionalFormatting sqref="K13">
    <cfRule type="expression" dxfId="49" priority="72">
      <formula>K13="EXTREMO"</formula>
    </cfRule>
    <cfRule type="expression" dxfId="48" priority="73">
      <formula>K13="MODERADO"</formula>
    </cfRule>
    <cfRule type="expression" dxfId="47" priority="74">
      <formula>K13="ALTO"</formula>
    </cfRule>
    <cfRule type="expression" dxfId="46" priority="75">
      <formula>K13="BAJO"</formula>
    </cfRule>
  </conditionalFormatting>
  <conditionalFormatting sqref="K13">
    <cfRule type="expression" dxfId="45" priority="71">
      <formula>K13=" "</formula>
    </cfRule>
  </conditionalFormatting>
  <conditionalFormatting sqref="AI13">
    <cfRule type="expression" dxfId="44" priority="52">
      <formula>AI13="EXTREMO"</formula>
    </cfRule>
    <cfRule type="expression" dxfId="43" priority="53">
      <formula>AI13="MODERADO"</formula>
    </cfRule>
    <cfRule type="expression" dxfId="42" priority="54">
      <formula>AI13="ALTO"</formula>
    </cfRule>
    <cfRule type="expression" dxfId="41" priority="55">
      <formula>AI13="BAJO"</formula>
    </cfRule>
  </conditionalFormatting>
  <conditionalFormatting sqref="AI13">
    <cfRule type="expression" dxfId="40" priority="51">
      <formula>AI13=" "</formula>
    </cfRule>
  </conditionalFormatting>
  <conditionalFormatting sqref="K14">
    <cfRule type="expression" dxfId="39" priority="47">
      <formula>K14="EXTREMO"</formula>
    </cfRule>
    <cfRule type="expression" dxfId="38" priority="48">
      <formula>K14="MODERADO"</formula>
    </cfRule>
    <cfRule type="expression" dxfId="37" priority="49">
      <formula>K14="ALTO"</formula>
    </cfRule>
    <cfRule type="expression" dxfId="36" priority="50">
      <formula>K14="BAJO"</formula>
    </cfRule>
  </conditionalFormatting>
  <conditionalFormatting sqref="K14">
    <cfRule type="expression" dxfId="35" priority="46">
      <formula>K14=" "</formula>
    </cfRule>
  </conditionalFormatting>
  <conditionalFormatting sqref="AI14">
    <cfRule type="expression" dxfId="34" priority="42">
      <formula>AI14="EXTREMO"</formula>
    </cfRule>
    <cfRule type="expression" dxfId="33" priority="43">
      <formula>AI14="MODERADO"</formula>
    </cfRule>
    <cfRule type="expression" dxfId="32" priority="44">
      <formula>AI14="ALTO"</formula>
    </cfRule>
    <cfRule type="expression" dxfId="31" priority="45">
      <formula>AI14="BAJO"</formula>
    </cfRule>
  </conditionalFormatting>
  <conditionalFormatting sqref="AI14">
    <cfRule type="expression" dxfId="30" priority="41">
      <formula>AI14=" "</formula>
    </cfRule>
  </conditionalFormatting>
  <conditionalFormatting sqref="AI34">
    <cfRule type="expression" dxfId="29" priority="1">
      <formula>AI34=" "</formula>
    </cfRule>
  </conditionalFormatting>
  <conditionalFormatting sqref="K17">
    <cfRule type="expression" dxfId="28" priority="37">
      <formula>K17="EXTREMO"</formula>
    </cfRule>
    <cfRule type="expression" dxfId="27" priority="38">
      <formula>K17="MODERADO"</formula>
    </cfRule>
    <cfRule type="expression" dxfId="26" priority="39">
      <formula>K17="ALTO"</formula>
    </cfRule>
    <cfRule type="expression" dxfId="25" priority="40">
      <formula>K17="BAJO"</formula>
    </cfRule>
  </conditionalFormatting>
  <conditionalFormatting sqref="K17">
    <cfRule type="expression" dxfId="24" priority="36">
      <formula>K17=" "</formula>
    </cfRule>
  </conditionalFormatting>
  <conditionalFormatting sqref="AI17">
    <cfRule type="expression" dxfId="23" priority="32">
      <formula>AI17="EXTREMO"</formula>
    </cfRule>
    <cfRule type="expression" dxfId="22" priority="33">
      <formula>AI17="MODERADO"</formula>
    </cfRule>
    <cfRule type="expression" dxfId="21" priority="34">
      <formula>AI17="ALTO"</formula>
    </cfRule>
    <cfRule type="expression" dxfId="20" priority="35">
      <formula>AI17="BAJO"</formula>
    </cfRule>
  </conditionalFormatting>
  <conditionalFormatting sqref="AI17">
    <cfRule type="expression" dxfId="19" priority="31">
      <formula>AI17=" "</formula>
    </cfRule>
  </conditionalFormatting>
  <conditionalFormatting sqref="K19 K24 K29 AI29">
    <cfRule type="expression" dxfId="18" priority="27">
      <formula>K19="EXTREMO"</formula>
    </cfRule>
    <cfRule type="expression" dxfId="17" priority="28">
      <formula>K19="MODERADO"</formula>
    </cfRule>
    <cfRule type="expression" dxfId="16" priority="29">
      <formula>K19="ALTO"</formula>
    </cfRule>
    <cfRule type="expression" dxfId="15" priority="30">
      <formula>K19="BAJO"</formula>
    </cfRule>
  </conditionalFormatting>
  <conditionalFormatting sqref="K19 K24 K29 AI29">
    <cfRule type="expression" dxfId="14" priority="26">
      <formula>K19=" "</formula>
    </cfRule>
  </conditionalFormatting>
  <conditionalFormatting sqref="AI19 AI24">
    <cfRule type="expression" dxfId="13" priority="22">
      <formula>AI19="EXTREMO"</formula>
    </cfRule>
    <cfRule type="expression" dxfId="12" priority="23">
      <formula>AI19="MODERADO"</formula>
    </cfRule>
    <cfRule type="expression" dxfId="11" priority="24">
      <formula>AI19="ALTO"</formula>
    </cfRule>
    <cfRule type="expression" dxfId="10" priority="25">
      <formula>AI19="BAJO"</formula>
    </cfRule>
  </conditionalFormatting>
  <conditionalFormatting sqref="AI19 AI24">
    <cfRule type="expression" dxfId="9" priority="21">
      <formula>AI19=" "</formula>
    </cfRule>
  </conditionalFormatting>
  <conditionalFormatting sqref="K34">
    <cfRule type="expression" dxfId="8" priority="7">
      <formula>K34="EXTREMO"</formula>
    </cfRule>
    <cfRule type="expression" dxfId="7" priority="8">
      <formula>K34="MODERADO"</formula>
    </cfRule>
    <cfRule type="expression" dxfId="6" priority="9">
      <formula>K34="ALTO"</formula>
    </cfRule>
    <cfRule type="expression" dxfId="5" priority="10">
      <formula>K34="BAJO"</formula>
    </cfRule>
  </conditionalFormatting>
  <conditionalFormatting sqref="K34">
    <cfRule type="expression" dxfId="4" priority="6">
      <formula>K34=" "</formula>
    </cfRule>
  </conditionalFormatting>
  <conditionalFormatting sqref="AI34">
    <cfRule type="expression" dxfId="3" priority="2">
      <formula>AI34="EXTREMO"</formula>
    </cfRule>
    <cfRule type="expression" dxfId="2" priority="3">
      <formula>AI34="MODERADO"</formula>
    </cfRule>
    <cfRule type="expression" dxfId="1" priority="4">
      <formula>AI34="ALTO"</formula>
    </cfRule>
    <cfRule type="expression" dxfId="0" priority="5">
      <formula>AI34="BAJO"</formula>
    </cfRule>
  </conditionalFormatting>
  <dataValidations count="2">
    <dataValidation allowBlank="1" showInputMessage="1" showErrorMessage="1" prompt="Se incluyó a partír de la Guía de riesgos borrador del DAFP" sqref="P12"/>
    <dataValidation allowBlank="1" showInputMessage="1" showErrorMessage="1" prompt="Estructura:_x000a__x000a_Responsable +_x000a_Periodicidad +_x000a_Proposito +_x000a_Cómo se realiza +_x000a_Qué pasa con las desviaciones +_x000a_Evidencia" sqref="L11:L12"/>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71">
        <x14:dataValidation type="list" allowBlank="1" showInputMessage="1" showErrorMessage="1">
          <x14:formula1>
            <xm:f>Listas!$A$21:$A$26</xm:f>
          </x14:formula1>
          <xm:sqref>D13</xm:sqref>
        </x14:dataValidation>
        <x14:dataValidation type="list" allowBlank="1" showInputMessage="1" showErrorMessage="1">
          <x14:formula1>
            <xm:f>Listas!$B$43:$B$45</xm:f>
          </x14:formula1>
          <xm:sqref>AB13</xm:sqref>
        </x14:dataValidation>
        <x14:dataValidation type="list" allowBlank="1" showInputMessage="1" showErrorMessage="1">
          <x14:formula1>
            <xm:f>Listas!$B$41:$B$42</xm:f>
          </x14:formula1>
          <xm:sqref>Z13</xm:sqref>
        </x14:dataValidation>
        <x14:dataValidation type="list" allowBlank="1" showInputMessage="1" showErrorMessage="1">
          <x14:formula1>
            <xm:f>Listas!$B$39:$B$40</xm:f>
          </x14:formula1>
          <xm:sqref>X13</xm:sqref>
        </x14:dataValidation>
        <x14:dataValidation type="list" allowBlank="1" showInputMessage="1" showErrorMessage="1">
          <x14:formula1>
            <xm:f>Listas!$B$36:$B$38</xm:f>
          </x14:formula1>
          <xm:sqref>V13</xm:sqref>
        </x14:dataValidation>
        <x14:dataValidation type="list" allowBlank="1" showInputMessage="1" showErrorMessage="1">
          <x14:formula1>
            <xm:f>Listas!$B$34:$B$35</xm:f>
          </x14:formula1>
          <xm:sqref>T13</xm:sqref>
        </x14:dataValidation>
        <x14:dataValidation type="list" allowBlank="1" showInputMessage="1" showErrorMessage="1">
          <x14:formula1>
            <xm:f>Listas!$B$32:$B$33</xm:f>
          </x14:formula1>
          <xm:sqref>R13</xm:sqref>
        </x14:dataValidation>
        <x14:dataValidation type="list" allowBlank="1" showInputMessage="1" showErrorMessage="1">
          <x14:formula1>
            <xm:f>Listas!$B$30:$B$31</xm:f>
          </x14:formula1>
          <xm:sqref>P13</xm:sqref>
        </x14:dataValidation>
        <x14:dataValidation type="list" allowBlank="1" showInputMessage="1" showErrorMessage="1">
          <x14:formula1>
            <xm:f>Listas!$F$9:$F$10</xm:f>
          </x14:formula1>
          <xm:sqref>M13</xm:sqref>
        </x14:dataValidation>
        <x14:dataValidation type="list" allowBlank="1" showInputMessage="1" showErrorMessage="1" prompt="1 - Rara vez_x000a_2 - Improbable_x000a_3 - Posible_x000a_4 - Probable_x000a_5 - Casi Seguro">
          <x14:formula1>
            <xm:f>Listas!$F$2:$F$6</xm:f>
          </x14:formula1>
          <xm:sqref>H13 AF13</xm:sqref>
        </x14:dataValidation>
        <x14:dataValidation type="list" allowBlank="1" showInputMessage="1" showErrorMessage="1" prompt="1 - Insignificante_x000a_2 - Menor_x000a_3 - Moderado_x000a_4 - Mayor_x000a_5 - Catastrófico">
          <x14:formula1>
            <xm:f>Listas!$G$2:$G$6</xm:f>
          </x14:formula1>
          <xm:sqref>I13 AG13</xm:sqref>
        </x14:dataValidation>
        <x14:dataValidation type="list" allowBlank="1" showInputMessage="1" showErrorMessage="1">
          <x14:formula1>
            <xm:f>Listas!$B$46:$D$46</xm:f>
          </x14:formula1>
          <xm:sqref>N13:O13</xm:sqref>
        </x14:dataValidation>
        <x14:dataValidation type="list" allowBlank="1" showInputMessage="1" showErrorMessage="1">
          <x14:formula1>
            <xm:f>Listas!$D$20:$D$24</xm:f>
          </x14:formula1>
          <xm:sqref>AJ13</xm:sqref>
        </x14:dataValidation>
        <x14:dataValidation type="list" allowBlank="1" showInputMessage="1" showErrorMessage="1">
          <x14:formula1>
            <xm:f>Listas!$B$21:$B$26</xm:f>
          </x14:formula1>
          <xm:sqref>C13</xm:sqref>
        </x14:dataValidation>
        <x14:dataValidation type="list" allowBlank="1" showInputMessage="1" showErrorMessage="1">
          <x14:formula1>
            <xm:f>Listas!$A$2:$A$16</xm:f>
          </x14:formula1>
          <xm:sqref>C5:F5</xm:sqref>
        </x14:dataValidation>
        <x14:dataValidation type="list" allowBlank="1" showInputMessage="1" showErrorMessage="1">
          <x14:formula1>
            <xm:f>[1]Listas!#REF!</xm:f>
          </x14:formula1>
          <xm:sqref>AJ14:AJ16</xm:sqref>
        </x14:dataValidation>
        <x14:dataValidation type="list" allowBlank="1" showInputMessage="1" showErrorMessage="1">
          <x14:formula1>
            <xm:f>[1]Listas!#REF!</xm:f>
          </x14:formula1>
          <xm:sqref>N14:O16</xm:sqref>
        </x14:dataValidation>
        <x14:dataValidation type="list" allowBlank="1" showInputMessage="1" showErrorMessage="1" prompt="1 - Insignificante_x000a_2 - Menor_x000a_3 - Moderado_x000a_4 - Mayor_x000a_5 - Catastrófico">
          <x14:formula1>
            <xm:f>[1]Listas!#REF!</xm:f>
          </x14:formula1>
          <xm:sqref>I14:I16 AG14:AG16</xm:sqref>
        </x14:dataValidation>
        <x14:dataValidation type="list" allowBlank="1" showInputMessage="1" showErrorMessage="1" prompt="1 - Rara vez_x000a_2 - Improbable_x000a_3 - Posible_x000a_4 - Probable_x000a_5 - Casi Seguro">
          <x14:formula1>
            <xm:f>[1]Listas!#REF!</xm:f>
          </x14:formula1>
          <xm:sqref>H14:H16 AF14:AF16</xm:sqref>
        </x14:dataValidation>
        <x14:dataValidation type="list" allowBlank="1" showInputMessage="1" showErrorMessage="1">
          <x14:formula1>
            <xm:f>[1]Listas!#REF!</xm:f>
          </x14:formula1>
          <xm:sqref>M14:M16</xm:sqref>
        </x14:dataValidation>
        <x14:dataValidation type="list" allowBlank="1" showInputMessage="1" showErrorMessage="1">
          <x14:formula1>
            <xm:f>[1]Listas!#REF!</xm:f>
          </x14:formula1>
          <xm:sqref>P14:P16</xm:sqref>
        </x14:dataValidation>
        <x14:dataValidation type="list" allowBlank="1" showInputMessage="1" showErrorMessage="1">
          <x14:formula1>
            <xm:f>[1]Listas!#REF!</xm:f>
          </x14:formula1>
          <xm:sqref>R14:R16</xm:sqref>
        </x14:dataValidation>
        <x14:dataValidation type="list" allowBlank="1" showInputMessage="1" showErrorMessage="1">
          <x14:formula1>
            <xm:f>[1]Listas!#REF!</xm:f>
          </x14:formula1>
          <xm:sqref>T14:T16</xm:sqref>
        </x14:dataValidation>
        <x14:dataValidation type="list" allowBlank="1" showInputMessage="1" showErrorMessage="1">
          <x14:formula1>
            <xm:f>[1]Listas!#REF!</xm:f>
          </x14:formula1>
          <xm:sqref>V14:V16</xm:sqref>
        </x14:dataValidation>
        <x14:dataValidation type="list" allowBlank="1" showInputMessage="1" showErrorMessage="1">
          <x14:formula1>
            <xm:f>[1]Listas!#REF!</xm:f>
          </x14:formula1>
          <xm:sqref>X14:X16</xm:sqref>
        </x14:dataValidation>
        <x14:dataValidation type="list" allowBlank="1" showInputMessage="1" showErrorMessage="1">
          <x14:formula1>
            <xm:f>[1]Listas!#REF!</xm:f>
          </x14:formula1>
          <xm:sqref>Z14:Z16</xm:sqref>
        </x14:dataValidation>
        <x14:dataValidation type="list" allowBlank="1" showInputMessage="1" showErrorMessage="1">
          <x14:formula1>
            <xm:f>[1]Listas!#REF!</xm:f>
          </x14:formula1>
          <xm:sqref>AB14:AB16</xm:sqref>
        </x14:dataValidation>
        <x14:dataValidation type="list" allowBlank="1" showInputMessage="1" showErrorMessage="1">
          <x14:formula1>
            <xm:f>[1]Listas!#REF!</xm:f>
          </x14:formula1>
          <xm:sqref>C14</xm:sqref>
        </x14:dataValidation>
        <x14:dataValidation type="list" allowBlank="1" showInputMessage="1" showErrorMessage="1">
          <x14:formula1>
            <xm:f>[1]Listas!#REF!</xm:f>
          </x14:formula1>
          <xm:sqref>D14</xm:sqref>
        </x14:dataValidation>
        <x14:dataValidation type="list" allowBlank="1" showInputMessage="1" showErrorMessage="1">
          <x14:formula1>
            <xm:f>[2]Listas!#REF!</xm:f>
          </x14:formula1>
          <xm:sqref>AJ17:AJ18</xm:sqref>
        </x14:dataValidation>
        <x14:dataValidation type="list" allowBlank="1" showInputMessage="1" showErrorMessage="1">
          <x14:formula1>
            <xm:f>[2]Listas!#REF!</xm:f>
          </x14:formula1>
          <xm:sqref>N17:O17</xm:sqref>
        </x14:dataValidation>
        <x14:dataValidation type="list" allowBlank="1" showInputMessage="1" showErrorMessage="1" prompt="1 - Insignificante_x000a_2 - Menor_x000a_3 - Moderado_x000a_4 - Mayor_x000a_5 - Catastrófico">
          <x14:formula1>
            <xm:f>[2]Listas!#REF!</xm:f>
          </x14:formula1>
          <xm:sqref>I17:I18 AG17:AG18</xm:sqref>
        </x14:dataValidation>
        <x14:dataValidation type="list" allowBlank="1" showInputMessage="1" showErrorMessage="1" prompt="1 - Rara vez_x000a_2 - Improbable_x000a_3 - Posible_x000a_4 - Probable_x000a_5 - Casi Seguro">
          <x14:formula1>
            <xm:f>[2]Listas!#REF!</xm:f>
          </x14:formula1>
          <xm:sqref>H17:H18 AF17:AF18</xm:sqref>
        </x14:dataValidation>
        <x14:dataValidation type="list" allowBlank="1" showInputMessage="1" showErrorMessage="1">
          <x14:formula1>
            <xm:f>[2]Listas!#REF!</xm:f>
          </x14:formula1>
          <xm:sqref>M17</xm:sqref>
        </x14:dataValidation>
        <x14:dataValidation type="list" allowBlank="1" showInputMessage="1" showErrorMessage="1">
          <x14:formula1>
            <xm:f>[2]Listas!#REF!</xm:f>
          </x14:formula1>
          <xm:sqref>P17</xm:sqref>
        </x14:dataValidation>
        <x14:dataValidation type="list" allowBlank="1" showInputMessage="1" showErrorMessage="1">
          <x14:formula1>
            <xm:f>[2]Listas!#REF!</xm:f>
          </x14:formula1>
          <xm:sqref>R17</xm:sqref>
        </x14:dataValidation>
        <x14:dataValidation type="list" allowBlank="1" showInputMessage="1" showErrorMessage="1">
          <x14:formula1>
            <xm:f>[2]Listas!#REF!</xm:f>
          </x14:formula1>
          <xm:sqref>T17</xm:sqref>
        </x14:dataValidation>
        <x14:dataValidation type="list" allowBlank="1" showInputMessage="1" showErrorMessage="1">
          <x14:formula1>
            <xm:f>[2]Listas!#REF!</xm:f>
          </x14:formula1>
          <xm:sqref>V17</xm:sqref>
        </x14:dataValidation>
        <x14:dataValidation type="list" allowBlank="1" showInputMessage="1" showErrorMessage="1">
          <x14:formula1>
            <xm:f>[2]Listas!#REF!</xm:f>
          </x14:formula1>
          <xm:sqref>X17</xm:sqref>
        </x14:dataValidation>
        <x14:dataValidation type="list" allowBlank="1" showInputMessage="1" showErrorMessage="1">
          <x14:formula1>
            <xm:f>[2]Listas!#REF!</xm:f>
          </x14:formula1>
          <xm:sqref>Z17</xm:sqref>
        </x14:dataValidation>
        <x14:dataValidation type="list" allowBlank="1" showInputMessage="1" showErrorMessage="1">
          <x14:formula1>
            <xm:f>[2]Listas!#REF!</xm:f>
          </x14:formula1>
          <xm:sqref>AB17</xm:sqref>
        </x14:dataValidation>
        <x14:dataValidation type="list" allowBlank="1" showInputMessage="1" showErrorMessage="1">
          <x14:formula1>
            <xm:f>[2]Listas!#REF!</xm:f>
          </x14:formula1>
          <xm:sqref>D17:D18</xm:sqref>
        </x14:dataValidation>
        <x14:dataValidation type="list" allowBlank="1" showInputMessage="1" showErrorMessage="1">
          <x14:formula1>
            <xm:f>[2]Listas!#REF!</xm:f>
          </x14:formula1>
          <xm:sqref>C17:C18</xm:sqref>
        </x14:dataValidation>
        <x14:dataValidation type="list" allowBlank="1" showInputMessage="1" showErrorMessage="1">
          <x14:formula1>
            <xm:f>[3]Listas!#REF!</xm:f>
          </x14:formula1>
          <xm:sqref>C19:C21 C24 C29:C31</xm:sqref>
        </x14:dataValidation>
        <x14:dataValidation type="list" allowBlank="1" showInputMessage="1" showErrorMessage="1">
          <x14:formula1>
            <xm:f>[3]Listas!#REF!</xm:f>
          </x14:formula1>
          <xm:sqref>AJ19:AJ33</xm:sqref>
        </x14:dataValidation>
        <x14:dataValidation type="list" allowBlank="1" showInputMessage="1" showErrorMessage="1">
          <x14:formula1>
            <xm:f>[3]Listas!#REF!</xm:f>
          </x14:formula1>
          <xm:sqref>N19:O19 N24:O24 N29:O29</xm:sqref>
        </x14:dataValidation>
        <x14:dataValidation type="list" allowBlank="1" showInputMessage="1" showErrorMessage="1" prompt="1 - Insignificante_x000a_2 - Menor_x000a_3 - Moderado_x000a_4 - Mayor_x000a_5 - Catastrófico">
          <x14:formula1>
            <xm:f>[3]Listas!#REF!</xm:f>
          </x14:formula1>
          <xm:sqref>I19:I33 AG19:AG33</xm:sqref>
        </x14:dataValidation>
        <x14:dataValidation type="list" allowBlank="1" showInputMessage="1" showErrorMessage="1" prompt="1 - Rara vez_x000a_2 - Improbable_x000a_3 - Posible_x000a_4 - Probable_x000a_5 - Casi Seguro">
          <x14:formula1>
            <xm:f>[3]Listas!#REF!</xm:f>
          </x14:formula1>
          <xm:sqref>H19:H33 AF19:AF33</xm:sqref>
        </x14:dataValidation>
        <x14:dataValidation type="list" allowBlank="1" showInputMessage="1" showErrorMessage="1">
          <x14:formula1>
            <xm:f>[3]Listas!#REF!</xm:f>
          </x14:formula1>
          <xm:sqref>M19 M24 M29</xm:sqref>
        </x14:dataValidation>
        <x14:dataValidation type="list" allowBlank="1" showInputMessage="1" showErrorMessage="1">
          <x14:formula1>
            <xm:f>[3]Listas!#REF!</xm:f>
          </x14:formula1>
          <xm:sqref>P19 P24 P29</xm:sqref>
        </x14:dataValidation>
        <x14:dataValidation type="list" allowBlank="1" showInputMessage="1" showErrorMessage="1">
          <x14:formula1>
            <xm:f>[3]Listas!#REF!</xm:f>
          </x14:formula1>
          <xm:sqref>R19 R24 R29</xm:sqref>
        </x14:dataValidation>
        <x14:dataValidation type="list" allowBlank="1" showInputMessage="1" showErrorMessage="1">
          <x14:formula1>
            <xm:f>[3]Listas!#REF!</xm:f>
          </x14:formula1>
          <xm:sqref>T19 T24 T29</xm:sqref>
        </x14:dataValidation>
        <x14:dataValidation type="list" allowBlank="1" showInputMessage="1" showErrorMessage="1">
          <x14:formula1>
            <xm:f>[3]Listas!#REF!</xm:f>
          </x14:formula1>
          <xm:sqref>V19 V24 V29</xm:sqref>
        </x14:dataValidation>
        <x14:dataValidation type="list" allowBlank="1" showInputMessage="1" showErrorMessage="1">
          <x14:formula1>
            <xm:f>[3]Listas!#REF!</xm:f>
          </x14:formula1>
          <xm:sqref>X19 X24 X29</xm:sqref>
        </x14:dataValidation>
        <x14:dataValidation type="list" allowBlank="1" showInputMessage="1" showErrorMessage="1">
          <x14:formula1>
            <xm:f>[3]Listas!#REF!</xm:f>
          </x14:formula1>
          <xm:sqref>Z19 Z24 Z29</xm:sqref>
        </x14:dataValidation>
        <x14:dataValidation type="list" allowBlank="1" showInputMessage="1" showErrorMessage="1">
          <x14:formula1>
            <xm:f>[3]Listas!#REF!</xm:f>
          </x14:formula1>
          <xm:sqref>AB19 AB24 AB29</xm:sqref>
        </x14:dataValidation>
        <x14:dataValidation type="list" allowBlank="1" showInputMessage="1" showErrorMessage="1">
          <x14:formula1>
            <xm:f>[3]Listas!#REF!</xm:f>
          </x14:formula1>
          <xm:sqref>D19:D21 D24 D29</xm:sqref>
        </x14:dataValidation>
        <x14:dataValidation type="list" allowBlank="1" showInputMessage="1" showErrorMessage="1">
          <x14:formula1>
            <xm:f>[4]Listas!#REF!</xm:f>
          </x14:formula1>
          <xm:sqref>C34</xm:sqref>
        </x14:dataValidation>
        <x14:dataValidation type="list" allowBlank="1" showInputMessage="1" showErrorMessage="1">
          <x14:formula1>
            <xm:f>[4]Listas!#REF!</xm:f>
          </x14:formula1>
          <xm:sqref>AJ34:AJ38</xm:sqref>
        </x14:dataValidation>
        <x14:dataValidation type="list" allowBlank="1" showInputMessage="1" showErrorMessage="1">
          <x14:formula1>
            <xm:f>[4]Listas!#REF!</xm:f>
          </x14:formula1>
          <xm:sqref>N34:O34</xm:sqref>
        </x14:dataValidation>
        <x14:dataValidation type="list" allowBlank="1" showInputMessage="1" showErrorMessage="1" prompt="1 - Insignificante_x000a_2 - Menor_x000a_3 - Moderado_x000a_4 - Mayor_x000a_5 - Catastrófico">
          <x14:formula1>
            <xm:f>[4]Listas!#REF!</xm:f>
          </x14:formula1>
          <xm:sqref>I34:I38 AG34:AG38</xm:sqref>
        </x14:dataValidation>
        <x14:dataValidation type="list" allowBlank="1" showInputMessage="1" showErrorMessage="1" prompt="1 - Rara vez_x000a_2 - Improbable_x000a_3 - Posible_x000a_4 - Probable_x000a_5 - Casi Seguro">
          <x14:formula1>
            <xm:f>[4]Listas!#REF!</xm:f>
          </x14:formula1>
          <xm:sqref>H34:H38 AF34:AF38</xm:sqref>
        </x14:dataValidation>
        <x14:dataValidation type="list" allowBlank="1" showInputMessage="1" showErrorMessage="1">
          <x14:formula1>
            <xm:f>[4]Listas!#REF!</xm:f>
          </x14:formula1>
          <xm:sqref>M34</xm:sqref>
        </x14:dataValidation>
        <x14:dataValidation type="list" allowBlank="1" showInputMessage="1" showErrorMessage="1">
          <x14:formula1>
            <xm:f>[4]Listas!#REF!</xm:f>
          </x14:formula1>
          <xm:sqref>P34</xm:sqref>
        </x14:dataValidation>
        <x14:dataValidation type="list" allowBlank="1" showInputMessage="1" showErrorMessage="1">
          <x14:formula1>
            <xm:f>[4]Listas!#REF!</xm:f>
          </x14:formula1>
          <xm:sqref>R34</xm:sqref>
        </x14:dataValidation>
        <x14:dataValidation type="list" allowBlank="1" showInputMessage="1" showErrorMessage="1">
          <x14:formula1>
            <xm:f>[4]Listas!#REF!</xm:f>
          </x14:formula1>
          <xm:sqref>T34</xm:sqref>
        </x14:dataValidation>
        <x14:dataValidation type="list" allowBlank="1" showInputMessage="1" showErrorMessage="1">
          <x14:formula1>
            <xm:f>[4]Listas!#REF!</xm:f>
          </x14:formula1>
          <xm:sqref>V34</xm:sqref>
        </x14:dataValidation>
        <x14:dataValidation type="list" allowBlank="1" showInputMessage="1" showErrorMessage="1">
          <x14:formula1>
            <xm:f>[4]Listas!#REF!</xm:f>
          </x14:formula1>
          <xm:sqref>X34</xm:sqref>
        </x14:dataValidation>
        <x14:dataValidation type="list" allowBlank="1" showInputMessage="1" showErrorMessage="1">
          <x14:formula1>
            <xm:f>[4]Listas!#REF!</xm:f>
          </x14:formula1>
          <xm:sqref>Z34</xm:sqref>
        </x14:dataValidation>
        <x14:dataValidation type="list" allowBlank="1" showInputMessage="1" showErrorMessage="1">
          <x14:formula1>
            <xm:f>[4]Listas!#REF!</xm:f>
          </x14:formula1>
          <xm:sqref>AB34</xm:sqref>
        </x14:dataValidation>
        <x14:dataValidation type="list" allowBlank="1" showInputMessage="1" showErrorMessage="1">
          <x14:formula1>
            <xm:f>[4]Listas!#REF!</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5" sqref="A5"/>
    </sheetView>
  </sheetViews>
  <sheetFormatPr baseColWidth="10" defaultRowHeight="15" x14ac:dyDescent="0.25"/>
  <cols>
    <col min="1" max="1" width="15" customWidth="1"/>
    <col min="2" max="2" width="20.85546875" customWidth="1"/>
    <col min="3" max="3" width="44" customWidth="1"/>
    <col min="4" max="4" width="33.85546875" customWidth="1"/>
    <col min="6" max="9" width="13" customWidth="1"/>
  </cols>
  <sheetData>
    <row r="1" spans="1:14" ht="26.25" customHeight="1" x14ac:dyDescent="0.25">
      <c r="A1" s="75"/>
      <c r="B1" s="75"/>
      <c r="C1" s="146" t="s">
        <v>101</v>
      </c>
      <c r="D1" s="147"/>
      <c r="E1" s="147"/>
      <c r="F1" s="147"/>
      <c r="G1" s="147"/>
      <c r="H1" s="147"/>
      <c r="I1" s="147"/>
      <c r="J1" s="147"/>
      <c r="K1" s="147"/>
      <c r="L1" s="147"/>
      <c r="M1" s="147"/>
      <c r="N1" s="148"/>
    </row>
    <row r="2" spans="1:14" ht="28.5" customHeight="1" x14ac:dyDescent="0.25">
      <c r="A2" s="75"/>
      <c r="B2" s="75"/>
      <c r="C2" s="149" t="s">
        <v>176</v>
      </c>
      <c r="D2" s="150"/>
      <c r="E2" s="150"/>
      <c r="F2" s="150"/>
      <c r="G2" s="150"/>
      <c r="H2" s="150"/>
      <c r="I2" s="150"/>
      <c r="J2" s="150"/>
      <c r="K2" s="150"/>
      <c r="L2" s="150"/>
      <c r="M2" s="150"/>
      <c r="N2" s="151"/>
    </row>
    <row r="3" spans="1:14" ht="28.5" customHeight="1" x14ac:dyDescent="0.25">
      <c r="A3" s="75"/>
      <c r="B3" s="75"/>
      <c r="C3" s="152"/>
      <c r="D3" s="153"/>
      <c r="E3" s="153"/>
      <c r="F3" s="153"/>
      <c r="G3" s="153"/>
      <c r="H3" s="153"/>
      <c r="I3" s="153"/>
      <c r="J3" s="153"/>
      <c r="K3" s="153"/>
      <c r="L3" s="153"/>
      <c r="M3" s="153"/>
      <c r="N3" s="154"/>
    </row>
    <row r="4" spans="1:14" ht="15" customHeight="1" x14ac:dyDescent="0.25">
      <c r="A4" s="23"/>
      <c r="B4" s="22"/>
      <c r="C4" s="22"/>
      <c r="D4" s="22"/>
      <c r="E4" s="22"/>
      <c r="F4" s="22"/>
      <c r="G4" s="24"/>
      <c r="H4" s="24"/>
      <c r="I4" s="24"/>
    </row>
    <row r="5" spans="1:14" ht="45" x14ac:dyDescent="0.25">
      <c r="A5" s="25" t="s">
        <v>113</v>
      </c>
      <c r="B5" s="155" t="s">
        <v>81</v>
      </c>
      <c r="C5" s="156"/>
      <c r="D5" s="156"/>
      <c r="E5" s="157"/>
      <c r="F5" s="26" t="s">
        <v>82</v>
      </c>
      <c r="G5" s="26" t="s">
        <v>83</v>
      </c>
      <c r="H5" s="26" t="s">
        <v>84</v>
      </c>
      <c r="I5" s="26" t="s">
        <v>85</v>
      </c>
    </row>
    <row r="6" spans="1:14" x14ac:dyDescent="0.25">
      <c r="A6" s="5">
        <v>1</v>
      </c>
      <c r="B6" s="144"/>
      <c r="C6" s="144"/>
      <c r="D6" s="144"/>
      <c r="E6" s="144"/>
      <c r="F6" s="6"/>
      <c r="G6" s="6"/>
      <c r="H6" s="6"/>
      <c r="I6" s="6"/>
    </row>
    <row r="7" spans="1:14" x14ac:dyDescent="0.25">
      <c r="A7" s="5">
        <v>3</v>
      </c>
      <c r="B7" s="144"/>
      <c r="C7" s="144"/>
      <c r="D7" s="144"/>
      <c r="E7" s="144"/>
      <c r="F7" s="6"/>
      <c r="G7" s="6"/>
      <c r="H7" s="6"/>
      <c r="I7" s="6"/>
    </row>
    <row r="8" spans="1:14" x14ac:dyDescent="0.25">
      <c r="A8" s="5">
        <v>5</v>
      </c>
      <c r="B8" s="144"/>
      <c r="C8" s="144"/>
      <c r="D8" s="144"/>
      <c r="E8" s="144"/>
      <c r="F8" s="6"/>
      <c r="G8" s="6"/>
      <c r="H8" s="6"/>
      <c r="I8" s="6"/>
    </row>
    <row r="9" spans="1:14" x14ac:dyDescent="0.25">
      <c r="A9" s="5">
        <v>7</v>
      </c>
      <c r="B9" s="144"/>
      <c r="C9" s="144"/>
      <c r="D9" s="144"/>
      <c r="E9" s="144"/>
      <c r="F9" s="6"/>
      <c r="G9" s="6"/>
      <c r="H9" s="6"/>
      <c r="I9" s="6"/>
    </row>
    <row r="10" spans="1:14" x14ac:dyDescent="0.25">
      <c r="A10" s="5">
        <v>5</v>
      </c>
      <c r="B10" s="144"/>
      <c r="C10" s="144"/>
      <c r="D10" s="144"/>
      <c r="E10" s="144"/>
      <c r="F10" s="6"/>
      <c r="G10" s="6"/>
      <c r="H10" s="6"/>
      <c r="I10" s="6"/>
    </row>
    <row r="11" spans="1:14" ht="23.25" x14ac:dyDescent="0.25">
      <c r="A11" s="4"/>
      <c r="B11" s="12"/>
      <c r="C11" s="12"/>
      <c r="D11" s="12"/>
      <c r="E11" s="12"/>
      <c r="F11" s="12"/>
      <c r="G11" s="16"/>
      <c r="H11" s="16"/>
      <c r="I11" s="16"/>
    </row>
    <row r="12" spans="1:14" ht="23.25" x14ac:dyDescent="0.25">
      <c r="A12" s="145" t="s">
        <v>143</v>
      </c>
      <c r="B12" s="145"/>
      <c r="C12" s="145"/>
      <c r="D12" s="145"/>
      <c r="E12" s="145"/>
      <c r="F12" s="145"/>
      <c r="G12" s="16"/>
      <c r="H12" s="16"/>
      <c r="I12" s="16"/>
    </row>
    <row r="13" spans="1:14" ht="23.25" x14ac:dyDescent="0.25">
      <c r="G13" s="16"/>
      <c r="H13" s="16"/>
      <c r="I13" s="16"/>
    </row>
    <row r="14" spans="1:14" ht="23.25" x14ac:dyDescent="0.25">
      <c r="A14" s="34" t="s">
        <v>104</v>
      </c>
      <c r="B14" s="34" t="s">
        <v>105</v>
      </c>
      <c r="C14" s="34" t="s">
        <v>105</v>
      </c>
      <c r="G14" s="16"/>
      <c r="H14" s="16"/>
      <c r="I14" s="16"/>
    </row>
    <row r="15" spans="1:14" ht="30" x14ac:dyDescent="0.25">
      <c r="A15" s="18">
        <v>5</v>
      </c>
      <c r="B15" s="18" t="s">
        <v>106</v>
      </c>
      <c r="C15" s="19" t="s">
        <v>155</v>
      </c>
      <c r="G15" s="16"/>
      <c r="H15" s="16"/>
      <c r="I15" s="16"/>
    </row>
    <row r="16" spans="1:14" ht="30" x14ac:dyDescent="0.25">
      <c r="A16" s="18">
        <v>4</v>
      </c>
      <c r="B16" s="18" t="s">
        <v>107</v>
      </c>
      <c r="C16" s="19" t="s">
        <v>156</v>
      </c>
      <c r="G16" s="16"/>
      <c r="H16" s="16"/>
      <c r="I16" s="16"/>
    </row>
    <row r="17" spans="1:15" ht="23.25" x14ac:dyDescent="0.25">
      <c r="A17" s="18">
        <v>3</v>
      </c>
      <c r="B17" s="18" t="s">
        <v>108</v>
      </c>
      <c r="C17" s="19" t="s">
        <v>157</v>
      </c>
      <c r="G17" s="16"/>
      <c r="H17" s="16"/>
      <c r="I17" s="16"/>
    </row>
    <row r="18" spans="1:15" ht="23.25" x14ac:dyDescent="0.25">
      <c r="A18" s="18">
        <v>2</v>
      </c>
      <c r="B18" s="18" t="s">
        <v>109</v>
      </c>
      <c r="C18" s="19" t="s">
        <v>158</v>
      </c>
      <c r="G18" s="16"/>
      <c r="H18" s="16"/>
      <c r="I18" s="16"/>
    </row>
    <row r="19" spans="1:15" ht="30" x14ac:dyDescent="0.25">
      <c r="A19" s="18">
        <v>1</v>
      </c>
      <c r="B19" s="18" t="s">
        <v>110</v>
      </c>
      <c r="C19" s="20" t="s">
        <v>159</v>
      </c>
      <c r="G19" s="16"/>
      <c r="H19" s="16"/>
      <c r="I19" s="16"/>
    </row>
    <row r="20" spans="1:15" ht="23.25" x14ac:dyDescent="0.25">
      <c r="A20" s="4"/>
      <c r="B20" s="12"/>
      <c r="C20" s="12"/>
      <c r="D20" s="12"/>
      <c r="E20" s="12"/>
      <c r="F20" s="12"/>
      <c r="G20" s="16"/>
      <c r="H20" s="16"/>
      <c r="I20" s="16"/>
    </row>
    <row r="21" spans="1:15" ht="23.25" x14ac:dyDescent="0.25">
      <c r="A21" s="145" t="s">
        <v>144</v>
      </c>
      <c r="B21" s="145"/>
      <c r="C21" s="145"/>
      <c r="D21" s="145"/>
      <c r="E21" s="145"/>
      <c r="F21" s="145"/>
      <c r="G21" s="16"/>
      <c r="H21" s="16"/>
      <c r="I21" s="16"/>
    </row>
    <row r="22" spans="1:15" ht="23.25" x14ac:dyDescent="0.25">
      <c r="A22" s="4"/>
      <c r="B22" s="12"/>
      <c r="C22" s="12"/>
      <c r="D22" s="12"/>
      <c r="E22" s="12"/>
      <c r="F22" s="12"/>
      <c r="G22" s="16"/>
      <c r="H22" s="16"/>
      <c r="I22" s="16"/>
    </row>
    <row r="23" spans="1:15" x14ac:dyDescent="0.25">
      <c r="A23" s="7"/>
      <c r="B23" s="7"/>
      <c r="C23" s="7"/>
      <c r="D23" s="7"/>
      <c r="E23" s="7"/>
      <c r="F23" s="158" t="s">
        <v>114</v>
      </c>
      <c r="G23" s="158"/>
      <c r="H23" s="158" t="s">
        <v>114</v>
      </c>
      <c r="I23" s="158"/>
      <c r="J23" s="158" t="s">
        <v>114</v>
      </c>
      <c r="K23" s="158"/>
      <c r="L23" s="158" t="s">
        <v>114</v>
      </c>
      <c r="M23" s="158"/>
      <c r="N23" s="158" t="s">
        <v>114</v>
      </c>
      <c r="O23" s="158"/>
    </row>
    <row r="24" spans="1:15" x14ac:dyDescent="0.25">
      <c r="A24" s="7"/>
      <c r="B24" s="7"/>
      <c r="C24" s="7"/>
      <c r="D24" s="7"/>
      <c r="E24" s="7"/>
      <c r="F24" s="162" t="s">
        <v>77</v>
      </c>
      <c r="G24" s="163"/>
      <c r="H24" s="162" t="s">
        <v>77</v>
      </c>
      <c r="I24" s="163"/>
      <c r="J24" s="162" t="s">
        <v>77</v>
      </c>
      <c r="K24" s="163"/>
      <c r="L24" s="162" t="s">
        <v>77</v>
      </c>
      <c r="M24" s="163"/>
      <c r="N24" s="162" t="s">
        <v>77</v>
      </c>
      <c r="O24" s="163"/>
    </row>
    <row r="25" spans="1:15" ht="27.75" customHeight="1" x14ac:dyDescent="0.25">
      <c r="A25" s="25" t="s">
        <v>113</v>
      </c>
      <c r="B25" s="159" t="s">
        <v>76</v>
      </c>
      <c r="C25" s="160"/>
      <c r="D25" s="160"/>
      <c r="E25" s="161"/>
      <c r="F25" s="25" t="s">
        <v>50</v>
      </c>
      <c r="G25" s="25" t="s">
        <v>51</v>
      </c>
      <c r="H25" s="25" t="s">
        <v>50</v>
      </c>
      <c r="I25" s="25" t="s">
        <v>51</v>
      </c>
      <c r="J25" s="25" t="s">
        <v>50</v>
      </c>
      <c r="K25" s="25" t="s">
        <v>51</v>
      </c>
      <c r="L25" s="25" t="s">
        <v>50</v>
      </c>
      <c r="M25" s="25" t="s">
        <v>51</v>
      </c>
      <c r="N25" s="25" t="s">
        <v>50</v>
      </c>
      <c r="O25" s="25" t="s">
        <v>51</v>
      </c>
    </row>
    <row r="26" spans="1:15" x14ac:dyDescent="0.25">
      <c r="A26" s="5">
        <v>1</v>
      </c>
      <c r="B26" s="164" t="s">
        <v>127</v>
      </c>
      <c r="C26" s="165"/>
      <c r="D26" s="165"/>
      <c r="E26" s="166"/>
      <c r="F26" s="6"/>
      <c r="G26" s="6"/>
      <c r="H26" s="6"/>
      <c r="I26" s="6"/>
      <c r="J26" s="6"/>
      <c r="K26" s="6"/>
      <c r="L26" s="6"/>
      <c r="M26" s="6"/>
      <c r="N26" s="9"/>
      <c r="O26" s="9"/>
    </row>
    <row r="27" spans="1:15" x14ac:dyDescent="0.25">
      <c r="A27" s="5">
        <v>2</v>
      </c>
      <c r="B27" s="164" t="s">
        <v>128</v>
      </c>
      <c r="C27" s="165"/>
      <c r="D27" s="165"/>
      <c r="E27" s="166"/>
      <c r="F27" s="6"/>
      <c r="G27" s="6"/>
      <c r="H27" s="6"/>
      <c r="I27" s="6"/>
      <c r="J27" s="6"/>
      <c r="K27" s="6"/>
      <c r="L27" s="6"/>
      <c r="M27" s="6"/>
      <c r="N27" s="9"/>
      <c r="O27" s="9"/>
    </row>
    <row r="28" spans="1:15" x14ac:dyDescent="0.25">
      <c r="A28" s="5">
        <v>3</v>
      </c>
      <c r="B28" s="164" t="s">
        <v>129</v>
      </c>
      <c r="C28" s="165"/>
      <c r="D28" s="165"/>
      <c r="E28" s="166"/>
      <c r="F28" s="6"/>
      <c r="G28" s="6"/>
      <c r="H28" s="6"/>
      <c r="I28" s="6"/>
      <c r="J28" s="6"/>
      <c r="K28" s="6"/>
      <c r="L28" s="6"/>
      <c r="M28" s="6"/>
      <c r="N28" s="9"/>
      <c r="O28" s="9"/>
    </row>
    <row r="29" spans="1:15" x14ac:dyDescent="0.25">
      <c r="A29" s="5">
        <v>4</v>
      </c>
      <c r="B29" s="164" t="s">
        <v>130</v>
      </c>
      <c r="C29" s="165"/>
      <c r="D29" s="165"/>
      <c r="E29" s="166"/>
      <c r="F29" s="6"/>
      <c r="G29" s="6"/>
      <c r="H29" s="6"/>
      <c r="I29" s="6"/>
      <c r="J29" s="6"/>
      <c r="K29" s="6"/>
      <c r="L29" s="6"/>
      <c r="M29" s="6"/>
      <c r="N29" s="9"/>
      <c r="O29" s="9"/>
    </row>
    <row r="30" spans="1:15" ht="14.45" customHeight="1" x14ac:dyDescent="0.25">
      <c r="A30" s="5">
        <v>5</v>
      </c>
      <c r="B30" s="164" t="s">
        <v>131</v>
      </c>
      <c r="C30" s="165"/>
      <c r="D30" s="165"/>
      <c r="E30" s="166"/>
      <c r="F30" s="6"/>
      <c r="G30" s="6"/>
      <c r="H30" s="6"/>
      <c r="I30" s="6"/>
      <c r="J30" s="6"/>
      <c r="K30" s="6"/>
      <c r="L30" s="6"/>
      <c r="M30" s="6"/>
      <c r="N30" s="9"/>
      <c r="O30" s="9"/>
    </row>
    <row r="31" spans="1:15" ht="14.45" customHeight="1" x14ac:dyDescent="0.25">
      <c r="A31" s="5">
        <v>6</v>
      </c>
      <c r="B31" s="164" t="s">
        <v>167</v>
      </c>
      <c r="C31" s="165"/>
      <c r="D31" s="165"/>
      <c r="E31" s="166"/>
      <c r="F31" s="6"/>
      <c r="G31" s="6"/>
      <c r="H31" s="6"/>
      <c r="I31" s="6"/>
      <c r="J31" s="6"/>
      <c r="K31" s="6"/>
      <c r="L31" s="6"/>
      <c r="M31" s="6"/>
      <c r="N31" s="9"/>
      <c r="O31" s="9"/>
    </row>
    <row r="32" spans="1:15" x14ac:dyDescent="0.25">
      <c r="A32" s="5">
        <v>7</v>
      </c>
      <c r="B32" s="164" t="s">
        <v>132</v>
      </c>
      <c r="C32" s="165"/>
      <c r="D32" s="165"/>
      <c r="E32" s="166"/>
      <c r="F32" s="6"/>
      <c r="G32" s="6"/>
      <c r="H32" s="6"/>
      <c r="I32" s="6"/>
      <c r="J32" s="6"/>
      <c r="K32" s="6"/>
      <c r="L32" s="6"/>
      <c r="M32" s="6"/>
      <c r="N32" s="9"/>
      <c r="O32" s="9"/>
    </row>
    <row r="33" spans="1:15" x14ac:dyDescent="0.25">
      <c r="A33" s="5">
        <v>8</v>
      </c>
      <c r="B33" s="164" t="s">
        <v>166</v>
      </c>
      <c r="C33" s="165"/>
      <c r="D33" s="165"/>
      <c r="E33" s="166"/>
      <c r="F33" s="6"/>
      <c r="G33" s="6"/>
      <c r="H33" s="6"/>
      <c r="I33" s="6"/>
      <c r="J33" s="6"/>
      <c r="K33" s="6"/>
      <c r="L33" s="6"/>
      <c r="M33" s="6"/>
      <c r="N33" s="9"/>
      <c r="O33" s="9"/>
    </row>
    <row r="34" spans="1:15" x14ac:dyDescent="0.25">
      <c r="A34" s="5">
        <v>9</v>
      </c>
      <c r="B34" s="164" t="s">
        <v>133</v>
      </c>
      <c r="C34" s="165"/>
      <c r="D34" s="165"/>
      <c r="E34" s="166"/>
      <c r="F34" s="6"/>
      <c r="G34" s="6"/>
      <c r="H34" s="6"/>
      <c r="I34" s="6"/>
      <c r="J34" s="6"/>
      <c r="K34" s="6"/>
      <c r="L34" s="6"/>
      <c r="M34" s="6"/>
      <c r="N34" s="9"/>
      <c r="O34" s="9"/>
    </row>
    <row r="35" spans="1:15" x14ac:dyDescent="0.25">
      <c r="A35" s="5">
        <v>10</v>
      </c>
      <c r="B35" s="164" t="s">
        <v>134</v>
      </c>
      <c r="C35" s="165"/>
      <c r="D35" s="165"/>
      <c r="E35" s="166"/>
      <c r="F35" s="6"/>
      <c r="G35" s="6"/>
      <c r="H35" s="6"/>
      <c r="I35" s="6"/>
      <c r="J35" s="6"/>
      <c r="K35" s="6"/>
      <c r="L35" s="6"/>
      <c r="M35" s="6"/>
      <c r="N35" s="9"/>
      <c r="O35" s="9"/>
    </row>
    <row r="36" spans="1:15" ht="14.45" customHeight="1" x14ac:dyDescent="0.25">
      <c r="A36" s="5">
        <v>11</v>
      </c>
      <c r="B36" s="164" t="s">
        <v>135</v>
      </c>
      <c r="C36" s="165"/>
      <c r="D36" s="165"/>
      <c r="E36" s="166"/>
      <c r="F36" s="6"/>
      <c r="G36" s="6"/>
      <c r="H36" s="6"/>
      <c r="I36" s="6"/>
      <c r="J36" s="6"/>
      <c r="K36" s="6"/>
      <c r="L36" s="6"/>
      <c r="M36" s="6"/>
      <c r="N36" s="9"/>
      <c r="O36" s="9"/>
    </row>
    <row r="37" spans="1:15" ht="14.45" customHeight="1" x14ac:dyDescent="0.25">
      <c r="A37" s="5">
        <v>12</v>
      </c>
      <c r="B37" s="164" t="s">
        <v>136</v>
      </c>
      <c r="C37" s="165"/>
      <c r="D37" s="165"/>
      <c r="E37" s="166"/>
      <c r="F37" s="6"/>
      <c r="G37" s="6"/>
      <c r="H37" s="6"/>
      <c r="I37" s="6"/>
      <c r="J37" s="6"/>
      <c r="K37" s="6"/>
      <c r="L37" s="6"/>
      <c r="M37" s="6"/>
      <c r="N37" s="9"/>
      <c r="O37" s="9"/>
    </row>
    <row r="38" spans="1:15" x14ac:dyDescent="0.25">
      <c r="A38" s="5">
        <v>13</v>
      </c>
      <c r="B38" s="164" t="s">
        <v>137</v>
      </c>
      <c r="C38" s="165"/>
      <c r="D38" s="165"/>
      <c r="E38" s="166"/>
      <c r="F38" s="6"/>
      <c r="G38" s="6"/>
      <c r="H38" s="6"/>
      <c r="I38" s="6"/>
      <c r="J38" s="6"/>
      <c r="K38" s="6"/>
      <c r="L38" s="6"/>
      <c r="M38" s="6"/>
      <c r="N38" s="9"/>
      <c r="O38" s="9"/>
    </row>
    <row r="39" spans="1:15" x14ac:dyDescent="0.25">
      <c r="A39" s="5">
        <v>14</v>
      </c>
      <c r="B39" s="164" t="s">
        <v>147</v>
      </c>
      <c r="C39" s="165"/>
      <c r="D39" s="165"/>
      <c r="E39" s="166"/>
      <c r="F39" s="6"/>
      <c r="G39" s="6"/>
      <c r="H39" s="6"/>
      <c r="I39" s="6"/>
      <c r="J39" s="6"/>
      <c r="K39" s="6"/>
      <c r="L39" s="6"/>
      <c r="M39" s="6"/>
      <c r="N39" s="9"/>
      <c r="O39" s="9"/>
    </row>
    <row r="40" spans="1:15" x14ac:dyDescent="0.25">
      <c r="A40" s="5">
        <v>15</v>
      </c>
      <c r="B40" s="164" t="s">
        <v>148</v>
      </c>
      <c r="C40" s="165"/>
      <c r="D40" s="165"/>
      <c r="E40" s="166"/>
      <c r="F40" s="6"/>
      <c r="G40" s="6"/>
      <c r="H40" s="6"/>
      <c r="I40" s="6"/>
      <c r="J40" s="6"/>
      <c r="K40" s="6"/>
      <c r="L40" s="6"/>
      <c r="M40" s="6"/>
      <c r="N40" s="9"/>
      <c r="O40" s="9"/>
    </row>
    <row r="41" spans="1:15" ht="14.45" customHeight="1" x14ac:dyDescent="0.25">
      <c r="A41" s="5">
        <v>16</v>
      </c>
      <c r="B41" s="164" t="s">
        <v>138</v>
      </c>
      <c r="C41" s="165"/>
      <c r="D41" s="165"/>
      <c r="E41" s="166"/>
      <c r="F41" s="6"/>
      <c r="G41" s="6"/>
      <c r="H41" s="6"/>
      <c r="I41" s="6"/>
      <c r="J41" s="6"/>
      <c r="K41" s="6"/>
      <c r="L41" s="6"/>
      <c r="M41" s="6"/>
      <c r="N41" s="9"/>
      <c r="O41" s="9"/>
    </row>
    <row r="42" spans="1:15" ht="15.75" x14ac:dyDescent="0.25">
      <c r="F42" s="10"/>
      <c r="G42" s="11"/>
      <c r="H42" s="11"/>
      <c r="I42" s="11"/>
      <c r="J42" s="10"/>
      <c r="K42" s="11"/>
      <c r="L42" s="11"/>
      <c r="M42" s="11"/>
      <c r="N42" s="10"/>
      <c r="O42" s="11"/>
    </row>
    <row r="43" spans="1:15" x14ac:dyDescent="0.25">
      <c r="F43" s="8"/>
      <c r="G43" s="8"/>
      <c r="H43" s="8"/>
      <c r="I43" s="8"/>
      <c r="J43" s="8"/>
      <c r="K43" s="8"/>
      <c r="L43" s="8"/>
      <c r="M43" s="8"/>
      <c r="N43" s="8"/>
      <c r="O43" s="8"/>
    </row>
    <row r="44" spans="1:15" x14ac:dyDescent="0.25">
      <c r="A44" s="18" t="s">
        <v>139</v>
      </c>
      <c r="B44" s="18" t="s">
        <v>105</v>
      </c>
      <c r="C44" s="18" t="s">
        <v>141</v>
      </c>
    </row>
    <row r="45" spans="1:15" x14ac:dyDescent="0.25">
      <c r="A45" s="18">
        <v>3</v>
      </c>
      <c r="B45" s="18" t="s">
        <v>74</v>
      </c>
      <c r="C45" s="18" t="s">
        <v>172</v>
      </c>
    </row>
    <row r="46" spans="1:15" x14ac:dyDescent="0.25">
      <c r="A46" s="18">
        <v>4</v>
      </c>
      <c r="B46" s="18" t="s">
        <v>140</v>
      </c>
      <c r="C46" s="18" t="s">
        <v>173</v>
      </c>
    </row>
    <row r="47" spans="1:15" x14ac:dyDescent="0.25">
      <c r="A47" s="18">
        <v>5</v>
      </c>
      <c r="B47" s="18" t="s">
        <v>142</v>
      </c>
      <c r="C47" s="18" t="s">
        <v>174</v>
      </c>
    </row>
    <row r="55" ht="48.75" customHeight="1" x14ac:dyDescent="0.25"/>
    <row r="56" ht="44.25" customHeight="1" x14ac:dyDescent="0.25"/>
  </sheetData>
  <mergeCells count="38">
    <mergeCell ref="B40:E40"/>
    <mergeCell ref="B41:E41"/>
    <mergeCell ref="B36:E36"/>
    <mergeCell ref="B26:E26"/>
    <mergeCell ref="B27:E27"/>
    <mergeCell ref="B28:E28"/>
    <mergeCell ref="B29:E29"/>
    <mergeCell ref="B30:E30"/>
    <mergeCell ref="B31:E31"/>
    <mergeCell ref="B33:E33"/>
    <mergeCell ref="B34:E34"/>
    <mergeCell ref="B32:E32"/>
    <mergeCell ref="B35:E35"/>
    <mergeCell ref="B38:E38"/>
    <mergeCell ref="B39:E39"/>
    <mergeCell ref="B37:E37"/>
    <mergeCell ref="N24:O24"/>
    <mergeCell ref="J23:K23"/>
    <mergeCell ref="L23:M23"/>
    <mergeCell ref="J24:K24"/>
    <mergeCell ref="L24:M24"/>
    <mergeCell ref="N23:O23"/>
    <mergeCell ref="F23:G23"/>
    <mergeCell ref="B25:E25"/>
    <mergeCell ref="H23:I23"/>
    <mergeCell ref="F24:G24"/>
    <mergeCell ref="H24:I24"/>
    <mergeCell ref="B9:E9"/>
    <mergeCell ref="B10:E10"/>
    <mergeCell ref="A12:F12"/>
    <mergeCell ref="A21:F21"/>
    <mergeCell ref="C1:N1"/>
    <mergeCell ref="C2:N3"/>
    <mergeCell ref="B8:E8"/>
    <mergeCell ref="A1:B3"/>
    <mergeCell ref="B5:E5"/>
    <mergeCell ref="B6:E6"/>
    <mergeCell ref="B7:E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D1" workbookViewId="0">
      <selection activeCell="E28" sqref="E28"/>
    </sheetView>
  </sheetViews>
  <sheetFormatPr baseColWidth="10" defaultRowHeight="15" x14ac:dyDescent="0.25"/>
  <cols>
    <col min="1" max="1" width="39.140625" style="17" customWidth="1"/>
    <col min="2" max="2" width="37.5703125" customWidth="1"/>
    <col min="3" max="3" width="20.85546875" customWidth="1"/>
    <col min="4" max="4" width="38.85546875" bestFit="1" customWidth="1"/>
    <col min="5" max="5" width="27.28515625" customWidth="1"/>
    <col min="6" max="7" width="16.42578125" customWidth="1"/>
    <col min="8" max="8" width="15" bestFit="1" customWidth="1"/>
    <col min="9" max="9" width="23.28515625" bestFit="1" customWidth="1"/>
    <col min="10" max="10" width="11" bestFit="1" customWidth="1"/>
    <col min="11" max="11" width="5.85546875" bestFit="1" customWidth="1"/>
    <col min="12" max="12" width="11.7109375" bestFit="1" customWidth="1"/>
    <col min="13" max="13" width="5.85546875" bestFit="1" customWidth="1"/>
    <col min="14" max="14" width="10.85546875" bestFit="1" customWidth="1"/>
    <col min="15" max="15" width="5.85546875" bestFit="1" customWidth="1"/>
    <col min="16" max="16" width="12.28515625" bestFit="1" customWidth="1"/>
    <col min="17" max="17" width="5.85546875" bestFit="1" customWidth="1"/>
    <col min="18" max="18" width="12.140625" bestFit="1" customWidth="1"/>
    <col min="19" max="19" width="5.85546875" bestFit="1" customWidth="1"/>
    <col min="20" max="20" width="24.140625" bestFit="1" customWidth="1"/>
  </cols>
  <sheetData>
    <row r="1" spans="1:20" x14ac:dyDescent="0.25">
      <c r="A1" s="29" t="s">
        <v>5</v>
      </c>
      <c r="D1" s="30" t="s">
        <v>15</v>
      </c>
      <c r="F1" s="30" t="s">
        <v>16</v>
      </c>
      <c r="G1" s="30" t="s">
        <v>17</v>
      </c>
      <c r="I1" s="30" t="s">
        <v>11</v>
      </c>
      <c r="J1" s="167" t="s">
        <v>18</v>
      </c>
      <c r="K1" s="168"/>
      <c r="L1" s="168"/>
      <c r="M1" s="168"/>
      <c r="N1" s="168"/>
      <c r="O1" s="168"/>
      <c r="P1" s="168"/>
      <c r="Q1" s="168"/>
      <c r="R1" s="168"/>
      <c r="S1" s="168"/>
      <c r="T1" s="1" t="s">
        <v>36</v>
      </c>
    </row>
    <row r="2" spans="1:20" x14ac:dyDescent="0.25">
      <c r="A2" s="28" t="s">
        <v>115</v>
      </c>
      <c r="D2" s="27" t="s">
        <v>146</v>
      </c>
      <c r="F2" s="18">
        <v>1</v>
      </c>
      <c r="G2" s="18">
        <v>1</v>
      </c>
      <c r="I2" s="18" t="s">
        <v>28</v>
      </c>
      <c r="J2" s="32" t="s">
        <v>19</v>
      </c>
      <c r="K2" s="1" t="s">
        <v>27</v>
      </c>
      <c r="L2" s="1" t="s">
        <v>20</v>
      </c>
      <c r="M2" s="1" t="s">
        <v>27</v>
      </c>
      <c r="N2" s="1" t="s">
        <v>24</v>
      </c>
      <c r="O2" s="1" t="s">
        <v>27</v>
      </c>
      <c r="P2" s="1" t="s">
        <v>25</v>
      </c>
      <c r="Q2" s="1" t="s">
        <v>27</v>
      </c>
      <c r="R2" s="1" t="s">
        <v>11</v>
      </c>
      <c r="S2" s="1" t="s">
        <v>27</v>
      </c>
      <c r="T2" s="21" t="s">
        <v>37</v>
      </c>
    </row>
    <row r="3" spans="1:20" x14ac:dyDescent="0.25">
      <c r="A3" s="28" t="s">
        <v>116</v>
      </c>
      <c r="D3" s="27" t="s">
        <v>3</v>
      </c>
      <c r="F3" s="18">
        <v>2</v>
      </c>
      <c r="G3" s="18">
        <v>2</v>
      </c>
      <c r="I3" s="18" t="s">
        <v>29</v>
      </c>
      <c r="J3" s="33" t="s">
        <v>1</v>
      </c>
      <c r="K3" s="6">
        <v>20</v>
      </c>
      <c r="L3" s="6" t="s">
        <v>21</v>
      </c>
      <c r="M3" s="6">
        <v>20</v>
      </c>
      <c r="N3" s="6" t="s">
        <v>1</v>
      </c>
      <c r="O3" s="6">
        <v>20</v>
      </c>
      <c r="P3" s="6" t="s">
        <v>1</v>
      </c>
      <c r="Q3" s="6">
        <v>20</v>
      </c>
      <c r="R3" s="6" t="s">
        <v>1</v>
      </c>
      <c r="S3" s="6">
        <v>20</v>
      </c>
      <c r="T3" s="2"/>
    </row>
    <row r="4" spans="1:20" ht="30" x14ac:dyDescent="0.25">
      <c r="A4" s="28" t="s">
        <v>117</v>
      </c>
      <c r="D4" s="27" t="s">
        <v>4</v>
      </c>
      <c r="F4" s="18">
        <v>3</v>
      </c>
      <c r="G4" s="18">
        <v>3</v>
      </c>
      <c r="I4" s="18" t="s">
        <v>30</v>
      </c>
      <c r="J4" s="33" t="s">
        <v>2</v>
      </c>
      <c r="K4" s="6">
        <v>0</v>
      </c>
      <c r="L4" s="6" t="s">
        <v>22</v>
      </c>
      <c r="M4" s="6">
        <v>10</v>
      </c>
      <c r="N4" s="6" t="s">
        <v>2</v>
      </c>
      <c r="O4" s="6">
        <v>0</v>
      </c>
      <c r="P4" s="6" t="s">
        <v>2</v>
      </c>
      <c r="Q4" s="6">
        <v>0</v>
      </c>
      <c r="R4" s="6" t="s">
        <v>2</v>
      </c>
      <c r="S4" s="6">
        <v>0</v>
      </c>
      <c r="T4" s="2"/>
    </row>
    <row r="5" spans="1:20" x14ac:dyDescent="0.25">
      <c r="A5" s="28" t="s">
        <v>118</v>
      </c>
      <c r="D5" s="27" t="s">
        <v>14</v>
      </c>
      <c r="F5" s="18">
        <v>4</v>
      </c>
      <c r="G5" s="18">
        <v>4</v>
      </c>
      <c r="I5" s="18" t="s">
        <v>31</v>
      </c>
      <c r="J5" s="33"/>
      <c r="K5" s="6"/>
      <c r="L5" s="6" t="s">
        <v>23</v>
      </c>
      <c r="M5" s="6">
        <v>0</v>
      </c>
      <c r="N5" s="6"/>
      <c r="O5" s="6"/>
      <c r="P5" s="6"/>
      <c r="Q5" s="6"/>
      <c r="R5" s="6"/>
      <c r="S5" s="6"/>
      <c r="T5" s="2"/>
    </row>
    <row r="6" spans="1:20" ht="30" x14ac:dyDescent="0.25">
      <c r="A6" s="28" t="s">
        <v>160</v>
      </c>
      <c r="D6" s="27" t="s">
        <v>86</v>
      </c>
      <c r="F6" s="18">
        <v>5</v>
      </c>
      <c r="G6" s="18">
        <v>5</v>
      </c>
      <c r="I6" s="18" t="s">
        <v>32</v>
      </c>
    </row>
    <row r="7" spans="1:20" x14ac:dyDescent="0.25">
      <c r="A7" s="28" t="s">
        <v>161</v>
      </c>
      <c r="D7" s="27" t="s">
        <v>87</v>
      </c>
      <c r="I7" s="18" t="s">
        <v>33</v>
      </c>
    </row>
    <row r="8" spans="1:20" x14ac:dyDescent="0.25">
      <c r="A8" s="28" t="s">
        <v>119</v>
      </c>
      <c r="D8" s="27" t="s">
        <v>168</v>
      </c>
      <c r="F8" s="30" t="s">
        <v>8</v>
      </c>
      <c r="I8" s="18" t="s">
        <v>34</v>
      </c>
    </row>
    <row r="9" spans="1:20" x14ac:dyDescent="0.25">
      <c r="A9" s="28" t="s">
        <v>120</v>
      </c>
      <c r="D9" s="27" t="s">
        <v>171</v>
      </c>
      <c r="F9" s="18" t="s">
        <v>0</v>
      </c>
    </row>
    <row r="10" spans="1:20" x14ac:dyDescent="0.25">
      <c r="A10" s="28" t="s">
        <v>121</v>
      </c>
      <c r="D10" s="27" t="s">
        <v>88</v>
      </c>
      <c r="F10" s="18" t="s">
        <v>90</v>
      </c>
    </row>
    <row r="11" spans="1:20" x14ac:dyDescent="0.25">
      <c r="A11" s="28" t="s">
        <v>122</v>
      </c>
      <c r="D11" s="27" t="s">
        <v>89</v>
      </c>
    </row>
    <row r="12" spans="1:20" x14ac:dyDescent="0.25">
      <c r="A12" s="28" t="s">
        <v>123</v>
      </c>
    </row>
    <row r="13" spans="1:20" x14ac:dyDescent="0.25">
      <c r="A13" s="28" t="s">
        <v>124</v>
      </c>
    </row>
    <row r="14" spans="1:20" x14ac:dyDescent="0.25">
      <c r="A14" s="28" t="s">
        <v>125</v>
      </c>
    </row>
    <row r="15" spans="1:20" x14ac:dyDescent="0.25">
      <c r="A15" s="28" t="s">
        <v>149</v>
      </c>
    </row>
    <row r="16" spans="1:20" x14ac:dyDescent="0.25">
      <c r="A16" s="28" t="s">
        <v>150</v>
      </c>
    </row>
    <row r="19" spans="1:5" x14ac:dyDescent="0.25">
      <c r="A19" s="169" t="s">
        <v>39</v>
      </c>
      <c r="B19" s="169"/>
      <c r="D19" s="31" t="s">
        <v>98</v>
      </c>
    </row>
    <row r="20" spans="1:5" x14ac:dyDescent="0.25">
      <c r="A20" s="1" t="s">
        <v>40</v>
      </c>
      <c r="B20" s="1" t="s">
        <v>41</v>
      </c>
      <c r="C20" s="35"/>
      <c r="D20" s="18" t="s">
        <v>99</v>
      </c>
    </row>
    <row r="21" spans="1:5" x14ac:dyDescent="0.25">
      <c r="A21" s="2" t="s">
        <v>93</v>
      </c>
      <c r="B21" s="2" t="s">
        <v>97</v>
      </c>
      <c r="C21" s="36"/>
      <c r="D21" s="18" t="s">
        <v>100</v>
      </c>
    </row>
    <row r="22" spans="1:5" x14ac:dyDescent="0.25">
      <c r="A22" s="2" t="s">
        <v>94</v>
      </c>
      <c r="B22" s="2" t="s">
        <v>47</v>
      </c>
      <c r="C22" s="36"/>
      <c r="D22" s="18"/>
    </row>
    <row r="23" spans="1:5" x14ac:dyDescent="0.25">
      <c r="A23" s="2" t="s">
        <v>95</v>
      </c>
      <c r="B23" s="2" t="s">
        <v>45</v>
      </c>
      <c r="C23" s="36"/>
      <c r="D23" s="18"/>
    </row>
    <row r="24" spans="1:5" x14ac:dyDescent="0.25">
      <c r="A24" s="2" t="s">
        <v>14</v>
      </c>
      <c r="B24" s="3" t="s">
        <v>48</v>
      </c>
      <c r="C24" s="37"/>
      <c r="D24" s="18"/>
    </row>
    <row r="25" spans="1:5" x14ac:dyDescent="0.25">
      <c r="A25" s="2" t="s">
        <v>96</v>
      </c>
      <c r="B25" s="2" t="s">
        <v>46</v>
      </c>
      <c r="C25" s="36"/>
    </row>
    <row r="26" spans="1:5" x14ac:dyDescent="0.25">
      <c r="A26" s="2" t="s">
        <v>145</v>
      </c>
      <c r="B26" s="2" t="s">
        <v>49</v>
      </c>
      <c r="C26" s="36"/>
    </row>
    <row r="29" spans="1:5" ht="28.5" customHeight="1" x14ac:dyDescent="0.25">
      <c r="A29" s="170"/>
      <c r="B29" s="170"/>
      <c r="C29" s="170"/>
      <c r="D29" s="170"/>
      <c r="E29" s="170"/>
    </row>
    <row r="30" spans="1:5" ht="30" customHeight="1" x14ac:dyDescent="0.25">
      <c r="A30" s="171" t="s">
        <v>52</v>
      </c>
      <c r="B30" s="14" t="s">
        <v>126</v>
      </c>
      <c r="C30" s="13">
        <v>15</v>
      </c>
    </row>
    <row r="31" spans="1:5" x14ac:dyDescent="0.25">
      <c r="A31" s="172"/>
      <c r="B31" s="14" t="s">
        <v>59</v>
      </c>
      <c r="C31" s="13">
        <v>0</v>
      </c>
    </row>
    <row r="32" spans="1:5" ht="45" customHeight="1" x14ac:dyDescent="0.25">
      <c r="A32" s="171" t="s">
        <v>53</v>
      </c>
      <c r="B32" s="14" t="s">
        <v>60</v>
      </c>
      <c r="C32" s="13">
        <v>15</v>
      </c>
    </row>
    <row r="33" spans="1:4" x14ac:dyDescent="0.25">
      <c r="A33" s="172"/>
      <c r="B33" s="14" t="s">
        <v>61</v>
      </c>
      <c r="C33" s="13">
        <v>0</v>
      </c>
    </row>
    <row r="34" spans="1:4" ht="75" customHeight="1" x14ac:dyDescent="0.25">
      <c r="A34" s="171" t="s">
        <v>54</v>
      </c>
      <c r="B34" s="14" t="s">
        <v>62</v>
      </c>
      <c r="C34" s="13">
        <v>15</v>
      </c>
    </row>
    <row r="35" spans="1:4" x14ac:dyDescent="0.25">
      <c r="A35" s="172"/>
      <c r="B35" s="14" t="s">
        <v>63</v>
      </c>
      <c r="C35" s="13">
        <v>0</v>
      </c>
    </row>
    <row r="36" spans="1:4" ht="75" customHeight="1" x14ac:dyDescent="0.25">
      <c r="A36" s="171" t="s">
        <v>55</v>
      </c>
      <c r="B36" s="14" t="s">
        <v>70</v>
      </c>
      <c r="C36" s="14">
        <v>15</v>
      </c>
    </row>
    <row r="37" spans="1:4" x14ac:dyDescent="0.25">
      <c r="A37" s="173"/>
      <c r="B37" s="14" t="s">
        <v>71</v>
      </c>
      <c r="C37" s="14">
        <v>10</v>
      </c>
    </row>
    <row r="38" spans="1:4" x14ac:dyDescent="0.25">
      <c r="A38" s="172"/>
      <c r="B38" s="14" t="s">
        <v>64</v>
      </c>
      <c r="C38" s="14">
        <v>0</v>
      </c>
    </row>
    <row r="39" spans="1:4" ht="60" customHeight="1" x14ac:dyDescent="0.25">
      <c r="A39" s="171" t="s">
        <v>56</v>
      </c>
      <c r="B39" s="14" t="s">
        <v>65</v>
      </c>
      <c r="C39" s="13">
        <v>15</v>
      </c>
    </row>
    <row r="40" spans="1:4" x14ac:dyDescent="0.25">
      <c r="A40" s="172"/>
      <c r="B40" s="14" t="s">
        <v>66</v>
      </c>
      <c r="C40" s="13">
        <v>0</v>
      </c>
    </row>
    <row r="41" spans="1:4" ht="75" customHeight="1" x14ac:dyDescent="0.25">
      <c r="A41" s="171" t="s">
        <v>57</v>
      </c>
      <c r="B41" s="14" t="s">
        <v>67</v>
      </c>
      <c r="C41" s="13">
        <v>15</v>
      </c>
    </row>
    <row r="42" spans="1:4" ht="28.5" x14ac:dyDescent="0.25">
      <c r="A42" s="172"/>
      <c r="B42" s="14" t="s">
        <v>68</v>
      </c>
      <c r="C42" s="13">
        <v>0</v>
      </c>
    </row>
    <row r="43" spans="1:4" ht="60" customHeight="1" x14ac:dyDescent="0.25">
      <c r="A43" s="171" t="s">
        <v>58</v>
      </c>
      <c r="B43" s="14" t="s">
        <v>69</v>
      </c>
      <c r="C43" s="13">
        <v>10</v>
      </c>
    </row>
    <row r="44" spans="1:4" x14ac:dyDescent="0.25">
      <c r="A44" s="173"/>
      <c r="B44" s="14" t="s">
        <v>72</v>
      </c>
      <c r="C44" s="13">
        <v>5</v>
      </c>
    </row>
    <row r="45" spans="1:4" x14ac:dyDescent="0.25">
      <c r="A45" s="172"/>
      <c r="B45" s="14" t="s">
        <v>73</v>
      </c>
      <c r="C45" s="13">
        <v>0</v>
      </c>
    </row>
    <row r="46" spans="1:4" ht="30" x14ac:dyDescent="0.25">
      <c r="A46" s="15" t="s">
        <v>80</v>
      </c>
      <c r="B46" s="14" t="s">
        <v>152</v>
      </c>
      <c r="C46" s="14" t="s">
        <v>153</v>
      </c>
      <c r="D46" s="14" t="s">
        <v>154</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C3ECA-5554-47EC-BD71-EAF7C121366E}">
  <ds:schemaRefs>
    <ds:schemaRef ds:uri="http://schemas.microsoft.com/office/2006/metadata/properties"/>
    <ds:schemaRef ds:uri="http://purl.org/dc/elements/1.1/"/>
    <ds:schemaRef ds:uri="b88267a5-0852-4714-9a11-4aa7c350c1c2"/>
    <ds:schemaRef ds:uri="http://www.w3.org/XML/1998/namespace"/>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3CC8C-1082-4006-8E59-38AE0BF1F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Mapa de Riesgo_Corrupción</vt:lpstr>
      <vt:lpstr>M1.Cal_Prob_Impacto_Corrupc</vt:lpstr>
      <vt:lpstr>Listas</vt:lpstr>
      <vt:lpstr>'Mapa de Riesgo_Corrupción'!Títulos_a_imprimir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DIANA CAROLINA AVILA PINZON</cp:lastModifiedBy>
  <cp:lastPrinted>2016-05-10T19:22:49Z</cp:lastPrinted>
  <dcterms:created xsi:type="dcterms:W3CDTF">2014-03-06T13:40:48Z</dcterms:created>
  <dcterms:modified xsi:type="dcterms:W3CDTF">2022-12-26T19:33:02Z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