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dministración de Riesgos\2024\"/>
    </mc:Choice>
  </mc:AlternateContent>
  <bookViews>
    <workbookView xWindow="0" yWindow="0" windowWidth="24000" windowHeight="9735" tabRatio="840"/>
  </bookViews>
  <sheets>
    <sheet name="Mapa de Riesgo_Corrupción" sheetId="14" r:id="rId1"/>
    <sheet name="Listas" sheetId="18" r:id="rId2"/>
  </sheets>
  <externalReferences>
    <externalReference r:id="rId3"/>
  </externalReferences>
  <definedNames>
    <definedName name="_xlnm.Print_Titles" localSheetId="0">'Mapa de Riesgo_Corrupción'!$1:$12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9" i="14" l="1"/>
  <c r="AA69" i="14"/>
  <c r="Y69" i="14"/>
  <c r="W69" i="14"/>
  <c r="U69" i="14"/>
  <c r="S69" i="14"/>
  <c r="Q69" i="14"/>
  <c r="AD69" i="14" l="1"/>
  <c r="AC109" i="14"/>
  <c r="AA109" i="14"/>
  <c r="Y109" i="14"/>
  <c r="W109" i="14"/>
  <c r="U109" i="14"/>
  <c r="S109" i="14"/>
  <c r="Q109" i="14"/>
  <c r="AC108" i="14"/>
  <c r="AA108" i="14"/>
  <c r="Y108" i="14"/>
  <c r="W108" i="14"/>
  <c r="U108" i="14"/>
  <c r="S108" i="14"/>
  <c r="Q108" i="14"/>
  <c r="AC107" i="14"/>
  <c r="AA107" i="14"/>
  <c r="Y107" i="14"/>
  <c r="W107" i="14"/>
  <c r="U107" i="14"/>
  <c r="S107" i="14"/>
  <c r="Q107" i="14"/>
  <c r="AC106" i="14"/>
  <c r="AA106" i="14"/>
  <c r="Y106" i="14"/>
  <c r="W106" i="14"/>
  <c r="U106" i="14"/>
  <c r="S106" i="14"/>
  <c r="Q106" i="14"/>
  <c r="AH105" i="14"/>
  <c r="AC105" i="14"/>
  <c r="AA105" i="14"/>
  <c r="Y105" i="14"/>
  <c r="W105" i="14"/>
  <c r="U105" i="14"/>
  <c r="S105" i="14"/>
  <c r="Q105" i="14"/>
  <c r="K105" i="14"/>
  <c r="J105" i="14"/>
  <c r="AC104" i="14"/>
  <c r="AA104" i="14"/>
  <c r="Y104" i="14"/>
  <c r="W104" i="14"/>
  <c r="U104" i="14"/>
  <c r="S104" i="14"/>
  <c r="Q104" i="14"/>
  <c r="AC103" i="14"/>
  <c r="AA103" i="14"/>
  <c r="Y103" i="14"/>
  <c r="W103" i="14"/>
  <c r="U103" i="14"/>
  <c r="S103" i="14"/>
  <c r="Q103" i="14"/>
  <c r="AC102" i="14"/>
  <c r="AA102" i="14"/>
  <c r="Y102" i="14"/>
  <c r="W102" i="14"/>
  <c r="U102" i="14"/>
  <c r="S102" i="14"/>
  <c r="Q102" i="14"/>
  <c r="AC101" i="14"/>
  <c r="AA101" i="14"/>
  <c r="Y101" i="14"/>
  <c r="W101" i="14"/>
  <c r="U101" i="14"/>
  <c r="S101" i="14"/>
  <c r="Q101" i="14"/>
  <c r="AH100" i="14"/>
  <c r="AC100" i="14"/>
  <c r="AA100" i="14"/>
  <c r="Y100" i="14"/>
  <c r="W100" i="14"/>
  <c r="U100" i="14"/>
  <c r="S100" i="14"/>
  <c r="Q100" i="14"/>
  <c r="K100" i="14"/>
  <c r="J100" i="14"/>
  <c r="AC91" i="14"/>
  <c r="AA91" i="14"/>
  <c r="Y91" i="14"/>
  <c r="W91" i="14"/>
  <c r="U91" i="14"/>
  <c r="S91" i="14"/>
  <c r="Q91" i="14"/>
  <c r="AC90" i="14"/>
  <c r="AA90" i="14"/>
  <c r="Y90" i="14"/>
  <c r="W90" i="14"/>
  <c r="U90" i="14"/>
  <c r="S90" i="14"/>
  <c r="Q90" i="14"/>
  <c r="AC89" i="14"/>
  <c r="AA89" i="14"/>
  <c r="Y89" i="14"/>
  <c r="W89" i="14"/>
  <c r="U89" i="14"/>
  <c r="S89" i="14"/>
  <c r="Q89" i="14"/>
  <c r="AC88" i="14"/>
  <c r="AA88" i="14"/>
  <c r="Y88" i="14"/>
  <c r="W88" i="14"/>
  <c r="U88" i="14"/>
  <c r="S88" i="14"/>
  <c r="Q88" i="14"/>
  <c r="AC87" i="14"/>
  <c r="AA87" i="14"/>
  <c r="Y87" i="14"/>
  <c r="W87" i="14"/>
  <c r="U87" i="14"/>
  <c r="S87" i="14"/>
  <c r="Q87" i="14"/>
  <c r="K87" i="14"/>
  <c r="J87" i="14"/>
  <c r="AD87" i="14" l="1"/>
  <c r="AD109" i="14"/>
  <c r="AE105" i="14" s="1"/>
  <c r="AD91" i="14"/>
  <c r="AD107" i="14"/>
  <c r="AD88" i="14"/>
  <c r="AD103" i="14"/>
  <c r="AD105" i="14"/>
  <c r="AD106" i="14"/>
  <c r="AD102" i="14"/>
  <c r="AD89" i="14"/>
  <c r="AE87" i="14" s="1"/>
  <c r="AD104" i="14"/>
  <c r="AD100" i="14"/>
  <c r="AD101" i="14"/>
  <c r="AD90" i="14"/>
  <c r="AD108" i="14"/>
  <c r="AE100" i="14" l="1"/>
  <c r="AI54" i="14"/>
  <c r="AI13" i="14"/>
  <c r="K18" i="14"/>
  <c r="K23" i="14"/>
  <c r="K28" i="14"/>
  <c r="K33" i="14"/>
  <c r="K38" i="14"/>
  <c r="K43" i="14"/>
  <c r="K48" i="14"/>
  <c r="K54" i="14"/>
  <c r="K59" i="14"/>
  <c r="K64" i="14"/>
  <c r="K69" i="14"/>
  <c r="K82" i="14"/>
  <c r="K13" i="14"/>
  <c r="J59" i="14" l="1"/>
  <c r="Q59" i="14"/>
  <c r="S59" i="14"/>
  <c r="U59" i="14"/>
  <c r="W59" i="14"/>
  <c r="Y59" i="14"/>
  <c r="AA59" i="14"/>
  <c r="AC59" i="14"/>
  <c r="Q60" i="14"/>
  <c r="S60" i="14"/>
  <c r="U60" i="14"/>
  <c r="W60" i="14"/>
  <c r="Y60" i="14"/>
  <c r="AA60" i="14"/>
  <c r="AC60" i="14"/>
  <c r="Q61" i="14"/>
  <c r="S61" i="14"/>
  <c r="U61" i="14"/>
  <c r="W61" i="14"/>
  <c r="Y61" i="14"/>
  <c r="AA61" i="14"/>
  <c r="AC61" i="14"/>
  <c r="Q62" i="14"/>
  <c r="S62" i="14"/>
  <c r="U62" i="14"/>
  <c r="W62" i="14"/>
  <c r="Y62" i="14"/>
  <c r="AA62" i="14"/>
  <c r="AC62" i="14"/>
  <c r="Q63" i="14"/>
  <c r="S63" i="14"/>
  <c r="U63" i="14"/>
  <c r="W63" i="14"/>
  <c r="Y63" i="14"/>
  <c r="AA63" i="14"/>
  <c r="AC63" i="14"/>
  <c r="J64" i="14"/>
  <c r="Q64" i="14"/>
  <c r="S64" i="14"/>
  <c r="U64" i="14"/>
  <c r="W64" i="14"/>
  <c r="Y64" i="14"/>
  <c r="AA64" i="14"/>
  <c r="AC64" i="14"/>
  <c r="Q65" i="14"/>
  <c r="S65" i="14"/>
  <c r="U65" i="14"/>
  <c r="W65" i="14"/>
  <c r="Y65" i="14"/>
  <c r="AA65" i="14"/>
  <c r="AC65" i="14"/>
  <c r="Q66" i="14"/>
  <c r="S66" i="14"/>
  <c r="U66" i="14"/>
  <c r="W66" i="14"/>
  <c r="Y66" i="14"/>
  <c r="AA66" i="14"/>
  <c r="AC66" i="14"/>
  <c r="Q67" i="14"/>
  <c r="S67" i="14"/>
  <c r="U67" i="14"/>
  <c r="W67" i="14"/>
  <c r="Y67" i="14"/>
  <c r="AA67" i="14"/>
  <c r="AC67" i="14"/>
  <c r="Q68" i="14"/>
  <c r="S68" i="14"/>
  <c r="U68" i="14"/>
  <c r="W68" i="14"/>
  <c r="Y68" i="14"/>
  <c r="AA68" i="14"/>
  <c r="AC68" i="14"/>
  <c r="J69" i="14"/>
  <c r="Q70" i="14"/>
  <c r="S70" i="14"/>
  <c r="U70" i="14"/>
  <c r="W70" i="14"/>
  <c r="Y70" i="14"/>
  <c r="AA70" i="14"/>
  <c r="AC70" i="14"/>
  <c r="Q71" i="14"/>
  <c r="S71" i="14"/>
  <c r="U71" i="14"/>
  <c r="W71" i="14"/>
  <c r="Y71" i="14"/>
  <c r="AA71" i="14"/>
  <c r="AC71" i="14"/>
  <c r="Q72" i="14"/>
  <c r="S72" i="14"/>
  <c r="U72" i="14"/>
  <c r="W72" i="14"/>
  <c r="Y72" i="14"/>
  <c r="AA72" i="14"/>
  <c r="AC72" i="14"/>
  <c r="Q73" i="14"/>
  <c r="S73" i="14"/>
  <c r="U73" i="14"/>
  <c r="W73" i="14"/>
  <c r="Y73" i="14"/>
  <c r="AA73" i="14"/>
  <c r="AC73" i="14"/>
  <c r="J82" i="14"/>
  <c r="Q82" i="14"/>
  <c r="S82" i="14"/>
  <c r="U82" i="14"/>
  <c r="W82" i="14"/>
  <c r="Y82" i="14"/>
  <c r="AA82" i="14"/>
  <c r="AC82" i="14"/>
  <c r="Q83" i="14"/>
  <c r="S83" i="14"/>
  <c r="U83" i="14"/>
  <c r="W83" i="14"/>
  <c r="Y83" i="14"/>
  <c r="AA83" i="14"/>
  <c r="AC83" i="14"/>
  <c r="Q84" i="14"/>
  <c r="S84" i="14"/>
  <c r="U84" i="14"/>
  <c r="W84" i="14"/>
  <c r="Y84" i="14"/>
  <c r="AA84" i="14"/>
  <c r="AC84" i="14"/>
  <c r="Q85" i="14"/>
  <c r="S85" i="14"/>
  <c r="U85" i="14"/>
  <c r="W85" i="14"/>
  <c r="Y85" i="14"/>
  <c r="AA85" i="14"/>
  <c r="AC85" i="14"/>
  <c r="Q86" i="14"/>
  <c r="S86" i="14"/>
  <c r="U86" i="14"/>
  <c r="W86" i="14"/>
  <c r="Y86" i="14"/>
  <c r="AA86" i="14"/>
  <c r="AC86" i="14"/>
  <c r="J38" i="14"/>
  <c r="Q38" i="14"/>
  <c r="S38" i="14"/>
  <c r="U38" i="14"/>
  <c r="W38" i="14"/>
  <c r="Y38" i="14"/>
  <c r="AA38" i="14"/>
  <c r="AC38" i="14"/>
  <c r="Q39" i="14"/>
  <c r="S39" i="14"/>
  <c r="U39" i="14"/>
  <c r="W39" i="14"/>
  <c r="Y39" i="14"/>
  <c r="AA39" i="14"/>
  <c r="AC39" i="14"/>
  <c r="Q40" i="14"/>
  <c r="S40" i="14"/>
  <c r="U40" i="14"/>
  <c r="W40" i="14"/>
  <c r="Y40" i="14"/>
  <c r="AA40" i="14"/>
  <c r="AC40" i="14"/>
  <c r="Q41" i="14"/>
  <c r="S41" i="14"/>
  <c r="U41" i="14"/>
  <c r="W41" i="14"/>
  <c r="Y41" i="14"/>
  <c r="AA41" i="14"/>
  <c r="AC41" i="14"/>
  <c r="Q42" i="14"/>
  <c r="S42" i="14"/>
  <c r="U42" i="14"/>
  <c r="W42" i="14"/>
  <c r="Y42" i="14"/>
  <c r="AA42" i="14"/>
  <c r="AC42" i="14"/>
  <c r="J43" i="14"/>
  <c r="Q43" i="14"/>
  <c r="S43" i="14"/>
  <c r="U43" i="14"/>
  <c r="W43" i="14"/>
  <c r="Y43" i="14"/>
  <c r="AA43" i="14"/>
  <c r="AC43" i="14"/>
  <c r="Q44" i="14"/>
  <c r="S44" i="14"/>
  <c r="U44" i="14"/>
  <c r="W44" i="14"/>
  <c r="Y44" i="14"/>
  <c r="AA44" i="14"/>
  <c r="AC44" i="14"/>
  <c r="Q45" i="14"/>
  <c r="S45" i="14"/>
  <c r="U45" i="14"/>
  <c r="W45" i="14"/>
  <c r="Y45" i="14"/>
  <c r="AA45" i="14"/>
  <c r="AC45" i="14"/>
  <c r="Q46" i="14"/>
  <c r="S46" i="14"/>
  <c r="U46" i="14"/>
  <c r="W46" i="14"/>
  <c r="Y46" i="14"/>
  <c r="AA46" i="14"/>
  <c r="AC46" i="14"/>
  <c r="Q47" i="14"/>
  <c r="S47" i="14"/>
  <c r="U47" i="14"/>
  <c r="W47" i="14"/>
  <c r="Y47" i="14"/>
  <c r="AA47" i="14"/>
  <c r="AC47" i="14"/>
  <c r="J48" i="14"/>
  <c r="Q48" i="14"/>
  <c r="S48" i="14"/>
  <c r="U48" i="14"/>
  <c r="W48" i="14"/>
  <c r="Y48" i="14"/>
  <c r="AA48" i="14"/>
  <c r="AC48" i="14"/>
  <c r="Q49" i="14"/>
  <c r="S49" i="14"/>
  <c r="U49" i="14"/>
  <c r="W49" i="14"/>
  <c r="Y49" i="14"/>
  <c r="AA49" i="14"/>
  <c r="AC49" i="14"/>
  <c r="Q50" i="14"/>
  <c r="S50" i="14"/>
  <c r="U50" i="14"/>
  <c r="W50" i="14"/>
  <c r="Y50" i="14"/>
  <c r="AA50" i="14"/>
  <c r="AC50" i="14"/>
  <c r="Q52" i="14"/>
  <c r="S52" i="14"/>
  <c r="U52" i="14"/>
  <c r="W52" i="14"/>
  <c r="Y52" i="14"/>
  <c r="AA52" i="14"/>
  <c r="AC52" i="14"/>
  <c r="Q53" i="14"/>
  <c r="S53" i="14"/>
  <c r="U53" i="14"/>
  <c r="W53" i="14"/>
  <c r="Y53" i="14"/>
  <c r="AA53" i="14"/>
  <c r="AC53" i="14"/>
  <c r="J54" i="14"/>
  <c r="Q54" i="14"/>
  <c r="S54" i="14"/>
  <c r="U54" i="14"/>
  <c r="W54" i="14"/>
  <c r="Y54" i="14"/>
  <c r="AA54" i="14"/>
  <c r="AC54" i="14"/>
  <c r="Q55" i="14"/>
  <c r="S55" i="14"/>
  <c r="U55" i="14"/>
  <c r="W55" i="14"/>
  <c r="Y55" i="14"/>
  <c r="AA55" i="14"/>
  <c r="AC55" i="14"/>
  <c r="Q56" i="14"/>
  <c r="S56" i="14"/>
  <c r="U56" i="14"/>
  <c r="W56" i="14"/>
  <c r="Y56" i="14"/>
  <c r="AA56" i="14"/>
  <c r="AC56" i="14"/>
  <c r="Q57" i="14"/>
  <c r="S57" i="14"/>
  <c r="U57" i="14"/>
  <c r="W57" i="14"/>
  <c r="Y57" i="14"/>
  <c r="AA57" i="14"/>
  <c r="AC57" i="14"/>
  <c r="Q58" i="14"/>
  <c r="S58" i="14"/>
  <c r="U58" i="14"/>
  <c r="W58" i="14"/>
  <c r="Y58" i="14"/>
  <c r="AA58" i="14"/>
  <c r="AC58" i="14"/>
  <c r="J33" i="14"/>
  <c r="Q33" i="14"/>
  <c r="S33" i="14"/>
  <c r="U33" i="14"/>
  <c r="W33" i="14"/>
  <c r="Y33" i="14"/>
  <c r="AA33" i="14"/>
  <c r="AC33" i="14"/>
  <c r="AD71" i="14" l="1"/>
  <c r="AD40" i="14"/>
  <c r="AD41" i="14"/>
  <c r="AD42" i="14"/>
  <c r="AD47" i="14"/>
  <c r="AD45" i="14"/>
  <c r="AD68" i="14"/>
  <c r="AD62" i="14"/>
  <c r="AD46" i="14"/>
  <c r="AD72" i="14"/>
  <c r="AD73" i="14"/>
  <c r="AD63" i="14"/>
  <c r="AD59" i="14"/>
  <c r="AD84" i="14"/>
  <c r="AD64" i="14"/>
  <c r="AD85" i="14"/>
  <c r="AD86" i="14"/>
  <c r="AD65" i="14"/>
  <c r="AD83" i="14"/>
  <c r="AD82" i="14"/>
  <c r="AD66" i="14"/>
  <c r="AD52" i="14"/>
  <c r="AD70" i="14"/>
  <c r="AD67" i="14"/>
  <c r="AD60" i="14"/>
  <c r="AD61" i="14"/>
  <c r="AD54" i="14"/>
  <c r="AD56" i="14"/>
  <c r="AD57" i="14"/>
  <c r="AD38" i="14"/>
  <c r="AD53" i="14"/>
  <c r="AD58" i="14"/>
  <c r="AD55" i="14"/>
  <c r="AD49" i="14"/>
  <c r="AD48" i="14"/>
  <c r="AD44" i="14"/>
  <c r="AD43" i="14"/>
  <c r="AD39" i="14"/>
  <c r="AD33" i="14"/>
  <c r="AD50" i="14"/>
  <c r="AE69" i="14" l="1"/>
  <c r="AE82" i="14"/>
  <c r="AE48" i="14"/>
  <c r="AE43" i="14"/>
  <c r="AE64" i="14"/>
  <c r="AE59" i="14"/>
  <c r="AE33" i="14"/>
  <c r="AE38" i="14"/>
  <c r="AE54" i="14"/>
  <c r="J13" i="14" l="1"/>
  <c r="Q18" i="14" l="1"/>
  <c r="S18" i="14"/>
  <c r="U18" i="14"/>
  <c r="W18" i="14"/>
  <c r="Y18" i="14"/>
  <c r="AA18" i="14"/>
  <c r="AC18" i="14"/>
  <c r="Q23" i="14"/>
  <c r="S23" i="14"/>
  <c r="U23" i="14"/>
  <c r="W23" i="14"/>
  <c r="Y23" i="14"/>
  <c r="AA23" i="14"/>
  <c r="AC23" i="14"/>
  <c r="Q24" i="14"/>
  <c r="S24" i="14"/>
  <c r="U24" i="14"/>
  <c r="W24" i="14"/>
  <c r="Y24" i="14"/>
  <c r="AA24" i="14"/>
  <c r="AC24" i="14"/>
  <c r="Q25" i="14"/>
  <c r="S25" i="14"/>
  <c r="U25" i="14"/>
  <c r="W25" i="14"/>
  <c r="Y25" i="14"/>
  <c r="AA25" i="14"/>
  <c r="AC25" i="14"/>
  <c r="Q26" i="14"/>
  <c r="S26" i="14"/>
  <c r="U26" i="14"/>
  <c r="W26" i="14"/>
  <c r="Y26" i="14"/>
  <c r="AA26" i="14"/>
  <c r="AC26" i="14"/>
  <c r="Q28" i="14"/>
  <c r="S28" i="14"/>
  <c r="U28" i="14"/>
  <c r="W28" i="14"/>
  <c r="Y28" i="14"/>
  <c r="AA28" i="14"/>
  <c r="AC28" i="14"/>
  <c r="AD24" i="14" l="1"/>
  <c r="AD28" i="14"/>
  <c r="AD23" i="14"/>
  <c r="AD25" i="14"/>
  <c r="AD26" i="14"/>
  <c r="AD18" i="14"/>
  <c r="W13" i="14"/>
  <c r="AC13" i="14"/>
  <c r="AA13" i="14"/>
  <c r="Y13" i="14"/>
  <c r="U13" i="14"/>
  <c r="S13" i="14"/>
  <c r="Q13" i="14"/>
  <c r="AE23" i="14" l="1"/>
  <c r="AE28" i="14"/>
  <c r="AE18" i="14"/>
  <c r="AD13" i="14"/>
  <c r="AE13" i="14" s="1"/>
  <c r="J28" i="14" l="1"/>
  <c r="J23" i="14"/>
  <c r="J18" i="14"/>
  <c r="AH13" i="14"/>
</calcChain>
</file>

<file path=xl/comments1.xml><?xml version="1.0" encoding="utf-8"?>
<comments xmlns="http://schemas.openxmlformats.org/spreadsheetml/2006/main">
  <authors>
    <author>Carolina Ramos</author>
    <author>Carmen Catalina Arango Barbaran</author>
  </authors>
  <commentList>
    <comment ref="C11"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1" authorId="1" shapeId="0">
      <text>
        <r>
          <rPr>
            <b/>
            <sz val="9"/>
            <color indexed="81"/>
            <rFont val="Tahoma"/>
            <family val="2"/>
          </rPr>
          <t xml:space="preserve">Determine si el tipo de control de detectivo o preventivo
 </t>
        </r>
      </text>
    </comment>
    <comment ref="AF11" authorId="1" shapeId="0">
      <text>
        <r>
          <rPr>
            <b/>
            <sz val="9"/>
            <color indexed="81"/>
            <rFont val="Tahoma"/>
            <family val="2"/>
          </rPr>
          <t xml:space="preserve">Analice nuevamente el nivel de probabilidad del riesgo tomando en cuenta los controles descritos. </t>
        </r>
      </text>
    </comment>
    <comment ref="AG11"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 ref="C80"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80" authorId="1" shapeId="0">
      <text>
        <r>
          <rPr>
            <b/>
            <sz val="9"/>
            <color indexed="81"/>
            <rFont val="Tahoma"/>
            <family val="2"/>
          </rPr>
          <t xml:space="preserve">Determine si el tipo de control de detectivo o preventivo
 </t>
        </r>
      </text>
    </comment>
    <comment ref="AF80" authorId="1" shapeId="0">
      <text>
        <r>
          <rPr>
            <b/>
            <sz val="9"/>
            <color indexed="81"/>
            <rFont val="Tahoma"/>
            <family val="2"/>
          </rPr>
          <t xml:space="preserve">Analice nuevamente el nivel de probabilidad del riesgo tomando en cuenta los controles descritos. </t>
        </r>
      </text>
    </comment>
    <comment ref="AG80"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 ref="C98"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98" authorId="1" shapeId="0">
      <text>
        <r>
          <rPr>
            <b/>
            <sz val="9"/>
            <color indexed="81"/>
            <rFont val="Tahoma"/>
            <family val="2"/>
          </rPr>
          <t xml:space="preserve">Determine si el tipo de control de detectivo o preventivo
 </t>
        </r>
      </text>
    </comment>
    <comment ref="AF98" authorId="1" shapeId="0">
      <text>
        <r>
          <rPr>
            <b/>
            <sz val="9"/>
            <color indexed="81"/>
            <rFont val="Tahoma"/>
            <family val="2"/>
          </rPr>
          <t xml:space="preserve">Analice nuevamente el nivel de probabilidad del riesgo tomando en cuenta los controles descritos. </t>
        </r>
      </text>
    </comment>
    <comment ref="AG98"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<sst xmlns="http://schemas.openxmlformats.org/spreadsheetml/2006/main" count="547" uniqueCount="281">
  <si>
    <t xml:space="preserve">Preventivo </t>
  </si>
  <si>
    <t>SI</t>
  </si>
  <si>
    <t>NO</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</si>
  <si>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</si>
  <si>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</si>
  <si>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</si>
  <si>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</si>
  <si>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</si>
  <si>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</si>
  <si>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</si>
  <si>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</si>
  <si>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Periodicidad</t>
  </si>
  <si>
    <t>CONTEXTO ESTRATÉGICO</t>
  </si>
  <si>
    <t>VALORACIÓN DEL RIESGO</t>
  </si>
  <si>
    <t>Tecnológicos</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</si>
  <si>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</si>
  <si>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</si>
  <si>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</si>
  <si>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</si>
  <si>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</si>
  <si>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</si>
  <si>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</si>
  <si>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</si>
  <si>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</si>
  <si>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</si>
  <si>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</si>
  <si>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</si>
  <si>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</si>
  <si>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</si>
  <si>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</si>
  <si>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</si>
  <si>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</si>
  <si>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</si>
  <si>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</si>
  <si>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</si>
  <si>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</si>
  <si>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</si>
  <si>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Reducirlo</t>
  </si>
  <si>
    <t xml:space="preserve">Factores </t>
  </si>
  <si>
    <t>Factores de Riesgo</t>
  </si>
  <si>
    <t>Externo</t>
  </si>
  <si>
    <t>Interno</t>
  </si>
  <si>
    <t xml:space="preserve">Probabilidad 
Residual </t>
  </si>
  <si>
    <t>Impacto 
Residual</t>
  </si>
  <si>
    <t>Procesos</t>
  </si>
  <si>
    <t>Estratégicos</t>
  </si>
  <si>
    <t>Personal</t>
  </si>
  <si>
    <t>Tecnología</t>
  </si>
  <si>
    <t>Comunicación Interna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</si>
  <si>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</si>
  <si>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</si>
  <si>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</si>
  <si>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</si>
  <si>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</si>
  <si>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</si>
  <si>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</si>
  <si>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</si>
  <si>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</si>
  <si>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</si>
  <si>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</si>
  <si>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</si>
  <si>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</si>
  <si>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</si>
  <si>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</si>
  <si>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</si>
  <si>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</si>
  <si>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</si>
  <si>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</si>
  <si>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</si>
  <si>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</si>
  <si>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</si>
  <si>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Promedio</t>
  </si>
  <si>
    <t>El control mitiga la probabilidad</t>
  </si>
  <si>
    <t>El control mitiga el impacto</t>
  </si>
  <si>
    <t>El control mitiga la probabilidad y el impacto</t>
  </si>
  <si>
    <t>Cumplimiento</t>
  </si>
  <si>
    <t>Imagen o reputacional</t>
  </si>
  <si>
    <t>Ambiental</t>
  </si>
  <si>
    <t>Seguridad y Salud en el Trabajo</t>
  </si>
  <si>
    <t>Detectivo</t>
  </si>
  <si>
    <t>Soporte</t>
  </si>
  <si>
    <t>Tiempo</t>
  </si>
  <si>
    <t>Económicos</t>
  </si>
  <si>
    <t>Políticos</t>
  </si>
  <si>
    <t xml:space="preserve">Sociales </t>
  </si>
  <si>
    <t>Medio Ambientales</t>
  </si>
  <si>
    <t>Financiero</t>
  </si>
  <si>
    <t>Opción de tratamiento</t>
  </si>
  <si>
    <t>Evitar</t>
  </si>
  <si>
    <t>Reducir</t>
  </si>
  <si>
    <t>PROCESO: GESTIÓN DE MEJORA CONTINUA</t>
  </si>
  <si>
    <t>PROCESO:</t>
  </si>
  <si>
    <t xml:space="preserve">OBJETIVO: </t>
  </si>
  <si>
    <t>Actividad</t>
  </si>
  <si>
    <t>No. de Riesgo</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</si>
  <si>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</si>
  <si>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</si>
  <si>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</si>
  <si>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</si>
  <si>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</si>
  <si>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</si>
  <si>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</si>
  <si>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</si>
  <si>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</si>
  <si>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</si>
  <si>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</si>
  <si>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</si>
  <si>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Legales y reglamentarios</t>
  </si>
  <si>
    <t>Estratégico / Gerenciales</t>
  </si>
  <si>
    <t>Gestión Financiera</t>
  </si>
  <si>
    <t>Evaluación Independiente</t>
  </si>
  <si>
    <t>Consecuencia(s)</t>
  </si>
  <si>
    <t>Directamente</t>
  </si>
  <si>
    <t>Indirectamente</t>
  </si>
  <si>
    <t>No disminuye</t>
  </si>
  <si>
    <t xml:space="preserve">Elecciones de Servidores Públicos Distritales </t>
  </si>
  <si>
    <t>Control Político</t>
  </si>
  <si>
    <t>Internos
DEBILIDADES - FORTALEZAS</t>
  </si>
  <si>
    <t>ANÁLISIS DE RIESGO</t>
  </si>
  <si>
    <t>TRATAMIENTO DE RIESGOS</t>
  </si>
  <si>
    <t>Aprobación de Riesgos de Corrupción</t>
  </si>
  <si>
    <t xml:space="preserve">Elaborado por:  </t>
  </si>
  <si>
    <t xml:space="preserve">Aprobado por: </t>
  </si>
  <si>
    <t xml:space="preserve">Fecha </t>
  </si>
  <si>
    <t>Corrupción / Fraude</t>
  </si>
  <si>
    <t>Externos
AMENAZAS - OPORTUNIDADES</t>
  </si>
  <si>
    <t>Causas / 
Vulnerabilidades</t>
  </si>
  <si>
    <t>Seguridad de la Información /Seguridad Digital</t>
  </si>
  <si>
    <t xml:space="preserve">Descripción del Riesgo de Corrupción </t>
  </si>
  <si>
    <t>Plan de tratamiento del riesgo</t>
  </si>
  <si>
    <t xml:space="preserve">Comunicaciones 
e Información </t>
  </si>
  <si>
    <t xml:space="preserve">Intención de un tercero de utilizar el prestigio  de la Corporación, a través de la Oficina Asesora de Comunicaciones, para favorecer sus intereses personales.
Alta exposición y fàcil acceso a la Corporación de los actores externos. </t>
  </si>
  <si>
    <t>Posibilidad de manejo inadecuado de divulgación de la información, a través de la Corporación, para favorecer a un tercero.</t>
  </si>
  <si>
    <t>Afectación de la imagen  y credibilidad ante la ciudadanía de la labor institucional.
Acciones disciplinarias.</t>
  </si>
  <si>
    <t>El Jefe de la Oficina Asesora de Comunicaciones con su equipo, cada vez que  solicitan la publicación de un comunicado ( en página web o redes sociales), revisa el contenido a publicar, y en caso de encontrar sesgos favorables a terceros se le informa al solicitante por medio del correo electrónico institucional que no es posible publicar su comunicado, de no aceptar ajustarlo se pide un concepto a la Dirección Juridica.</t>
  </si>
  <si>
    <t>Mantener y desarrollar las actividades de control del procedimiento del proceso</t>
  </si>
  <si>
    <t>Evidencias establecidas en el procedimiento.</t>
  </si>
  <si>
    <t>Oficina Asesora de Comunicaciones</t>
  </si>
  <si>
    <t>Posibilidad de que el sorteo se realice en forma cerrada por falta de publicidad en la realización del mismo, beneficiando a un tercero</t>
  </si>
  <si>
    <t xml:space="preserve">'No cumplir con lo establecido en el procedimiento de Gestión Normativa para el sorteo de Ponentes, favoreciendo a un tercero. </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</si>
  <si>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</si>
  <si>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</si>
  <si>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Indagación y/o investigación administrativa, fiscal, disciplinaria o penal</t>
  </si>
  <si>
    <t>Indagación y/o investigación   disciplinaria o penal</t>
  </si>
  <si>
    <t>El presidente de la Corporación, en presencia del Secretario General de Organismo de Control, con el apoyo de recursos humanos, tecnológicos y físicos ( balotas o digital) ,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trasmite en tiempo real   y se graba para dejar evidencia de su realización.</t>
  </si>
  <si>
    <t>ALTO</t>
  </si>
  <si>
    <t>1. Convocar a los interesados para el sorteo de los proyectos de acuerdo.</t>
  </si>
  <si>
    <t xml:space="preserve">2. Grabar en video y audio el sorteo, disponibles en la red interna de la Corporación.       </t>
  </si>
  <si>
    <t>3. El Secretarío General y/o los Subsecretarios de despacho, junto con los profesionales de apoyo, verificar la designación de ponentes, conforme al Reglamento Interno y en caso de irregularidad, informar al Presidente para realización de nuevo sorteo.</t>
  </si>
  <si>
    <t>Correo electronico o en sesión, convocando a los interesados</t>
  </si>
  <si>
    <t>Secretarío General y/o Subsecretarios de Despacho</t>
  </si>
  <si>
    <t>Sesiones ordinarias (Febrero, Mayo, Agosto y Noviembre) y en sesiones extraordinarias año 2024</t>
  </si>
  <si>
    <t xml:space="preserve">Manipulacion en el diligenciamiento de las planillas  de registro de asistencia para el reconocimiento de honorarios de los Concejales a la sesiones plenaria y comisiones permanentes. </t>
  </si>
  <si>
    <t xml:space="preserve">Posibilida de expedición de certificaciones de honorarios que no se ajusten a la asistencia real de los Honorables Concejales a las sesiones plenarias y comisiones, a causa de la vulnerabilidad en el sistema de resgitro por modificaciones al sistema que permiten que otras personas tengan acceso a la tarjeta o al pin de registro, para beneficio propio o de un tercero. </t>
  </si>
  <si>
    <t>Indagación y/o investigación administrativa, fiscal, disciplinaria o penal 
Detrimento patrimonial</t>
  </si>
  <si>
    <t>Antes del inicio de la sesion los encargados de cabina revisaran que no se encuentren tarjetas introducidas en el sistema de registro de  cada curul.</t>
  </si>
  <si>
    <t xml:space="preserve">El profesional asignado por parte del Secretarío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t>
  </si>
  <si>
    <t>Adicionalmente el Secretario General y los Subsecretarios de comisiones, verifican los soportes (llamados a lista de cada sesión) para expedir las certificaciones mensuales.</t>
  </si>
  <si>
    <t xml:space="preserve"> El secretario general verifica las certificaciones de los subsecretarios de comisiones y realiza el consolidado  mensual de asistencia de Concejales, para efectos de reconocimiento y pago de honorarios.</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</si>
  <si>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</si>
  <si>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</si>
  <si>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</si>
  <si>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</si>
  <si>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diligenciar el formato de votacion.</t>
  </si>
  <si>
    <t>Omisión en el registro de la votación que se lleve a cabo.</t>
  </si>
  <si>
    <t>NO verficar la grabacion de las sesiones  (audio -video)</t>
  </si>
  <si>
    <t>Posibilidad de manipulación del formato de registros de votaciones que no corresponden a las reales, con el fin de favorecer un interés propio o de terceros</t>
  </si>
  <si>
    <t>El profesional asignado por parte del Secretario General o el Subsecretario,  elabora el registro de votación una vez culminada la sesión, a la mayor brevedad posible el Secretario general o subsecretario de comisión revisa y verifica la información para firmar el formato respectivo. En  caso de encontrar inconsistencias  ajusta la votacion de conformidad con la grabacion respectivos . Una vez firmado el formato de votacion  se publica en la red interna y la página Web, en cumplimiento de la ley 1712 de 2014 y la resolucion expedida por la Mesa Directiva del Concejo de Bogota para tal fin.</t>
  </si>
  <si>
    <t>Registro de votación expedido por sistemas de cada una de las sesiones o el llamado a lista firmado por el Secretario o Subsecretario.</t>
  </si>
  <si>
    <t>Registro de votación expedido por sistemas.</t>
  </si>
  <si>
    <t>Secretario General del Organismo de control, 
Subsecretarios de Comisiones Permanentes</t>
  </si>
  <si>
    <t xml:space="preserve">Sesiones ordinarias (Febrero, Mayo, Agosto y Noviembre) y en sesiones extraordinarias por decreto </t>
  </si>
  <si>
    <t>Anual</t>
  </si>
  <si>
    <t xml:space="preserve">Intereses y presiones de actores internos o  externos para favorecer a un particular. </t>
  </si>
  <si>
    <t xml:space="preserve">Posibilidad de favorecer en el desarrollo del plan de capacitación y el plan de bienestar a personas que no cumplan los requisitos, beneficiando a particulares. </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</si>
  <si>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</si>
  <si>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</si>
  <si>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MODERADO</t>
  </si>
  <si>
    <t>Realizar los puntos de control establecidos en el Procedimiento de Plan de Bienestar e Incentivos y el Procedimiento de Capacitación a Funcionarios.</t>
  </si>
  <si>
    <t>Listados de inscripción para las actividades de bienestar y capacitación.
Base de datos de los inscritos</t>
  </si>
  <si>
    <t>Equipo de Bienestar y Capacitación</t>
  </si>
  <si>
    <t>31 de diciembre del 2024</t>
  </si>
  <si>
    <t xml:space="preserve">Aporte de documentos que no corresponden a la realidad para llenar requisitos y lograr un nombramiento o algun beneficio. </t>
  </si>
  <si>
    <t xml:space="preserve">Posibilidad de recibir documentos que no correspondan para la posesión de un funcionario, obteniendo un beneficio para si mismo sin cumplir los requisitos. </t>
  </si>
  <si>
    <t xml:space="preserve">Investigaciones disciplinarias
Investigaciones fiscales
Investigaciones penales
Detrimento patrimonial
Pérdida de imagen institucional </t>
  </si>
  <si>
    <t xml:space="preserve">Revisión aleatoria de las hojas de vida, elevando comunicación a las instituciones educativas. </t>
  </si>
  <si>
    <t>Oficios, comunicaciones oficiales</t>
  </si>
  <si>
    <t>Dirección Administrativa, Historias Laborales</t>
  </si>
  <si>
    <t>Debilidad en los lineamientos, directirices o controles en la utilización de los recursos.</t>
  </si>
  <si>
    <t>Posibilidad de dar uso indebido a los recursos e insumos de  servicios generales o de  mantenimiento, en benificio de terceros o particulares.</t>
  </si>
  <si>
    <t xml:space="preserve">Investigaciones disciplinarias
Investigaciones fiscales
Investigaciones penales
Detrimento patrimonial
Perdida de imagen institucional </t>
  </si>
  <si>
    <t>El Profesional Universitario y el Auxiliar Administrativo  (de un lado, realiza seguimiento al cumplimiento del contrato de mantenimiento de infraestructura) (frente a los insumos el auxiliar administrativo lleva control del inventario de insumos de aseo y cafeteria). Verificar que la empresa contratista provea los insumos;  hacer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</si>
  <si>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Realizar reunión de socialización con los integrantes de mantenimiento y servicios generales de los  procedimientos y formatos para ejecer adecuado control del manejo de suministros.</t>
  </si>
  <si>
    <t xml:space="preserve">Registro de la reunión. </t>
  </si>
  <si>
    <t>Dirección Administrativa - Gestión de Recursos Físicos</t>
  </si>
  <si>
    <t>30 de Marzo de 2024</t>
  </si>
  <si>
    <t>Los funcionarios a quienes se presta el servicio de transporte tienen intención de manera directa o por presión de un tercero interno/ externo de darles usos diferentes a los estrictamente establecidos por la entidad para su beneficio personal.</t>
  </si>
  <si>
    <t xml:space="preserve">Posibilidad de dar uso indebido a los vehiculos propios de la Corporación, que fueron asignados a los funcionarios que ocupan los empleos del nivel directivos y algunas dependencias (Resolucion 0524 y 0526 del 2023), en beneficio propio,  de terceros o particulares. </t>
  </si>
  <si>
    <t>El profesional  o Auxiliar administrativo cada vez que se solicita un servicio  de transporte, verifican que el servicio  se haya prestado de conformidad con el protocolo establecido:  el conductor haya registrado el servicio de transporte prestado, el formato esté  firmado por el funcionario a quien se le prestó el servicio. Si no se encuentra firmado se constata con el funcionario que el servicio se haya prestado y en el espacio de observaciones se registran los eventos que no hayan cumplido con el procedimiento.</t>
  </si>
  <si>
    <t xml:space="preserve">Comunicar y socializar a las partes interesadas (Directivos a quienes se presta el servicio y conductores que prestan el servicio) el reglamento para la administraciòn, uso y manejo del parque automotor propio al servicio del Concejo de Bogota. </t>
  </si>
  <si>
    <t>En cumplimiento al Plan de Seguridad Vial y mitigar los riesgos de los vehiculos, se instalara a cada vehiculo un dispositivo GPS  (Resolucion 20223040040595 del 12/07/2022 del Ministerio de Transpote)</t>
  </si>
  <si>
    <t xml:space="preserve">Memorandos y/o actas de reunión de socialización del Reglamento para la administraciòn, uso y manejo del parque automotor propio al servicio del Concejo de Bogota adoptado. </t>
  </si>
  <si>
    <t>Dirección Administrativa</t>
  </si>
  <si>
    <t>Junio del 2024</t>
  </si>
  <si>
    <t>Sistemas de Información susceptibles de manipulación o adulteración por personas no autorizadas.</t>
  </si>
  <si>
    <t>Falta de definición e implementación de controles para el acceso a la información.</t>
  </si>
  <si>
    <t>Acceso indebido a los sistemas</t>
  </si>
  <si>
    <t>Vulnerabilidades de las plataformas de los sistemas informáticos</t>
  </si>
  <si>
    <t>Posibilidad de recibir  dádivas o beneficios en nombre propio y/o de un particular para realizar el acceso indebido, hurto, manipulación o adulteración de la información del Concejo de Bogotá D.C.</t>
  </si>
  <si>
    <t>Posibilidad de recibir una dádiva o beneficio propio y/o de un particular para obstaculizar el acceso a un sistema informático del Concejo de Bogotá D.C.</t>
  </si>
  <si>
    <t>Perdida de la información 
Perdida de la imagen y reputación.
Sanciones disciplinarias.
Sanciones penales.
Sanciones fiscales</t>
  </si>
  <si>
    <t>Perdida de la imagen y reputación.
Sanciones disciplinarias.
Sanciones penales.
Sanciones fiscales</t>
  </si>
  <si>
    <t xml:space="preserve">El Sistema de copias de seguridad, diariamente genera una copia de respaldo de la información en otro medio, el profesional asigando  verifica, que se halla realizado correctamente, de encontrarse inconsistencias se detecta la causa y se genera nuevamente. </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</si>
  <si>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</si>
  <si>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El responsable de cada sistema verifica, de forma permanente que los sistemas estén actualizados a la versión mas estable del fabricante o proveedor. En caso de no poder actualizar los sistemas se aplican controles alternos.</t>
  </si>
  <si>
    <t>Realizar la sensibilización o divulgación de lo establecido en el Manual de políticas de seguridad de la información.</t>
  </si>
  <si>
    <t>Realizar monitoreo de los sistemas de información y control de acceso.</t>
  </si>
  <si>
    <t>Evidencias de las actividades realizadas (Correos con las divulgaciones, fotos y registros de asistencias, entre otras)</t>
  </si>
  <si>
    <t>Dirección Administrativa - Proceso de Sistemas y Seguridad de la Información</t>
  </si>
  <si>
    <t>Diciembre del 2024</t>
  </si>
  <si>
    <t>Reporte generado por la plataforma de monitoreo</t>
  </si>
  <si>
    <t>RIESGOS DE CORRUPCIÓN</t>
  </si>
  <si>
    <t>Posibilidad de Inadecuada gestión contractual de los supervisores en los requerimientos realizadas a la Dirección Financiera, generando incumplimiento de las obligaciones contractuales, en beneficio propio o de un tercero.</t>
  </si>
  <si>
    <r>
      <t>Concentrar las labores de supervisión en poco personal.</t>
    </r>
    <r>
      <rPr>
        <sz val="8"/>
        <color theme="1"/>
        <rFont val="Arial"/>
        <family val="2"/>
      </rPr>
      <t xml:space="preserve">
</t>
    </r>
    <r>
      <rPr>
        <sz val="10"/>
        <color theme="1"/>
        <rFont val="Arial"/>
        <family val="2"/>
      </rPr>
      <t xml:space="preserve">
Desconocimiento de la normativa aplicable a la supervisión contractual.
Retrasos en la gestión para la adquisición de bienes y servicios para la Corporación.</t>
    </r>
  </si>
  <si>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</si>
  <si>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este remite comunicación oficial  al funcionario asignado como Supervisor del Contrato, informándole la designación en la supervisión y su responsabilidades; por comunicación oficial se adjunta el link del Manual de Contratación y la Guía de Supervisor de Contrato.</t>
  </si>
  <si>
    <t>Recibida la cuenta de cobro por parte de los contratistas de la Dirección Financiera y por parte de los Supervisores de las demás dependencias de la Corporación; se   procede a verificar la documentación y soportes aportados (Ej.: Pago seguridad social, Informe de Supervisión Periódica, Facturas si aplica, Informe de Ejecución Mensual, entre otros), siendo correcto, se da visto bueno en el Formato Ejecución y Supervisión de Contratos y el Procedimiento Fondo Cuenta,  elabora oficio remisorio a la SDH. En caso de evidenciar observaciones, se devuelve al supervisor para los correspondientes ajustes.</t>
  </si>
  <si>
    <t>Recibido el Informe final de la ejecución del contrato por parte de los contratistas de la Dirección Financiera y por parte de los Supervisores de las demás dependencias de la Corporación, se procede a verificar la documentación y los soportes aportados (Ej.: Pago seguridad social, Informe de Ejecución y Supervisión Periódica, Facturas si aplica, informe final, entre otros); siendo correcta la documentación, el Procedimiento Fondo Cuenta, elabora oficio remisorio a la SDH. En caso de evidenciar observaciones, se devuelve al supervisor para los correspondientes ajustes.</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</si>
  <si>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</si>
  <si>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Capacitar a los  Supervisores de Contrato, Apoyos a la Supervisión y Contratistas con el propósito de orientar en la correcta presentación de la documentación y los aplicativos correspondientes. </t>
  </si>
  <si>
    <t>Acta de Reunión</t>
  </si>
  <si>
    <t>Registro de Asistencia</t>
  </si>
  <si>
    <t>Director Financiero y Equipo Fondo Cuenta Concejo</t>
  </si>
  <si>
    <t>Semestral</t>
  </si>
  <si>
    <t xml:space="preserve">Evaluación Independiente </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</si>
  <si>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</si>
  <si>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</si>
  <si>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</si>
  <si>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t>En cada auditoría interna se realiza reunión con el Jefe de Control Interno para revisar el informe preliminar de auditoría  y en caso de encontrar diferencias, se realizan los ajustes correspondientes con el fin de que el Informe disponga de revisión por el lider del proceso.</t>
  </si>
  <si>
    <t xml:space="preserve">Revisión del Informe Final con la intervensión del Jefe de la Oficina de Control Interno. </t>
  </si>
  <si>
    <t>Informe Final firmado por el Jefe de Control Interno.</t>
  </si>
  <si>
    <t>Jefe de la OCI y Auditor líder</t>
  </si>
  <si>
    <t>RIESGOS LAVADO DE ACTIVOS Y FINANCIACIÓN DEL TERRORISMO LA/FT</t>
  </si>
  <si>
    <t>RIESGOS FISCALES</t>
  </si>
  <si>
    <t>Alta rotación de los funcionarios de la Corporación</t>
  </si>
  <si>
    <t>Posibilidad de perdida o uso indebido para beneficio personal o de un tercero de los elementos tecnologicos de la Corporaciòn</t>
  </si>
  <si>
    <t>Posibilidad de identificar un incremento patrimonial de los funcionarios</t>
  </si>
  <si>
    <t>Generación de Alertas UIAFT</t>
  </si>
  <si>
    <t xml:space="preserve">Definir la metodologia para la revisión y  manejo de las alertas frente al incremento injustificado del  patrimonio de un funcionario del Concejo de Bogotá, D.C. </t>
  </si>
  <si>
    <t>Metodologia documentada</t>
  </si>
  <si>
    <t>Dirección Administrativa - Talento Humano</t>
  </si>
  <si>
    <t>20 de diciembre del 2024</t>
  </si>
  <si>
    <t xml:space="preserve">1. Se realiza control para la salida e ingreso de elementos tecnologicos con el apoyo del personal de vigilancia. </t>
  </si>
  <si>
    <t xml:space="preserve">2. Todo elemento tecnologico que se retira debe ser autorizado previamente. </t>
  </si>
  <si>
    <t xml:space="preserve">3. seguimiento a los inventarios de elementos tecnologicos. </t>
  </si>
  <si>
    <t>FALTA</t>
  </si>
  <si>
    <t>Desconocimiento de la normativa aplicable a la supervisiòn contractual</t>
  </si>
  <si>
    <t xml:space="preserve">Posibilidad de suscribir las cuentas de cobro de las personas vinculadas por prestación de servicio o facturas de proveedores de bienes y servicios de la Corporaciòn, sin cumplir las condiciones definidos en las obligaciones contractuales. </t>
  </si>
  <si>
    <t xml:space="preserve">1. Una vez sean designados los nuevos directivos de la Corporaciòn se remite comunicación oficial desde la Direcciòn Financiera con los lineamientos y polìticas en materia de adquisiciòn y compras de la Secretaria de Hacienda Distrital en su calidad de ordenados del gasto.  </t>
  </si>
  <si>
    <t>2. Cada vez que se perfeccione y legalice un contrato, se remite correo electronico al supervisor del mismo, junto con el Manual de contrataciòn SDH, Guia para el ejercicio de las funciones de supervisión y obligaciones de la Interventoria</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</si>
  <si>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</si>
  <si>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</si>
  <si>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Diector Financiero</t>
  </si>
  <si>
    <t>Semestralmente</t>
  </si>
  <si>
    <t>Posibilidad de suscribir contratos de prestaciòn de servicios sin la adecuada identificación de la contraparte  (debida diligencia)</t>
  </si>
  <si>
    <t xml:space="preserve">1. Para la radicación de una necesidad de contratación se requiere la solicitud con la adecuada descripción de la necesidad que se pretende suplir y las obligaciones a ejecutar acordes al objeto contractual planteado. </t>
  </si>
  <si>
    <t xml:space="preserve">2. Solicitar los documentos que identifican al postulante (perfil y experiencia) junto con la consulta de centrales de información judicial, fiscal  y disciplinarios; y medidas correctivas. </t>
  </si>
  <si>
    <t xml:space="preserve">Elaborar una circular orientando a los supervisores de contrato en la  gestión documental del contrato y la validaciòn de la información de la contraparte </t>
  </si>
  <si>
    <t xml:space="preserve">Circular </t>
  </si>
  <si>
    <t>Director Financiero</t>
  </si>
  <si>
    <t>MAPA DE RIEGOS CONSOLIDADO DE CORRUPCIÓN, FISCALES Y LA/FT 2024</t>
  </si>
  <si>
    <t>No se tienen previstos controles</t>
  </si>
  <si>
    <t>Jeimmy Carolina Rueda Castillo, Jefe Oficina de Control Interno</t>
  </si>
  <si>
    <t>BAJO</t>
  </si>
  <si>
    <t>PROCESO EVALUACIÓN INDEPENDIENTE:
Nidia Cano Sánchez, Profesional Especializado 222-05
Sorel Velásquez Quintero, Profesional Especializado 222-04 ( E )
Ginna Rozo Rojas, Profesional Universitario 219-02</t>
  </si>
  <si>
    <t xml:space="preserve">Asignar mediante resolución de la Mesa Directiva los vehiculos que conforman el parque automotor propio de la Corporación a los funcionarios de la Dirección Administrativa con cargo conductor codigo 480 grado 07 </t>
  </si>
  <si>
    <t xml:space="preserve">Resolución de la mesa directiva expedida </t>
  </si>
  <si>
    <t>Dirección Administrativa/Mesa Directiva</t>
  </si>
  <si>
    <t>Marzo de 2024</t>
  </si>
  <si>
    <t xml:space="preserve">Comunicación dirigida a la Dirección Financiera de solicitud de creación de la linea de contratación </t>
  </si>
  <si>
    <t>30 de Junio del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</si>
</sst>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1"/>
      <name val="Arial"/>
      <family val="2"/>
    </font>
    <font>
      <b/>
      <sz val="12"/>
      <color theme="1"/>
      <name val="Arial"/>
      <family val="2"/>
    </font>
    <font>
      <sz val="10"/>
      <name val="Arial"/>
      <family val="2"/>
    </font>
    <font>
      <sz val="10"/>
      <color theme="1"/>
      <name val="Arial"/>
      <family val="2"/>
    </font>
    <font>
      <b/>
      <sz val="10"/>
      <color theme="1"/>
      <name val="Arial"/>
      <family val="2"/>
    </font>
    <font>
      <sz val="11"/>
      <color rgb="FFFF0000"/>
      <name val="Arial"/>
      <family val="2"/>
    </font>
    <font>
      <b/>
      <sz val="14"/>
      <color theme="1"/>
      <name val="Arial"/>
      <family val="2"/>
    </font>
    <font>
      <sz val="8"/>
      <color theme="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88">
    <xf numFmtId="0" fontId="0" fillId="0" borderId="0" xfId="0"/>
    <xf numFmtId="0" fontId="1" fillId="0" borderId="1" xfId="0" applyFont="1" applyBorder="1"/>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4" borderId="1" xfId="0" applyFont="1" applyFill="1" applyBorder="1" applyAlignment="1">
      <alignment horizontal="justify" vertical="center" wrapText="1"/>
    </xf>
    <xf numFmtId="0" fontId="0" fillId="0" borderId="0" xfId="0" applyAlignment="1">
      <alignment wrapText="1"/>
    </xf>
    <xf numFmtId="0" fontId="0" fillId="0" borderId="1" xfId="0" applyBorder="1"/>
    <xf numFmtId="0" fontId="0" fillId="0" borderId="1" xfId="0" applyBorder="1" applyAlignment="1">
      <alignment horizontal="left"/>
    </xf>
    <xf numFmtId="0" fontId="4" fillId="7"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3" xfId="0" applyFont="1" applyBorder="1"/>
    <xf numFmtId="0" fontId="0" fillId="0" borderId="3" xfId="0" applyBorder="1" applyAlignment="1">
      <alignment horizontal="center" vertical="center"/>
    </xf>
    <xf numFmtId="0" fontId="1" fillId="0" borderId="0" xfId="0" applyFont="1"/>
    <xf numFmtId="0" fontId="0" fillId="0" borderId="0" xfId="0" applyAlignment="1">
      <alignment horizontal="left" vertical="center"/>
    </xf>
    <xf numFmtId="0" fontId="0" fillId="0" borderId="0" xfId="0" applyAlignment="1">
      <alignment horizontal="left" vertical="center" wrapText="1"/>
    </xf>
    <xf numFmtId="0" fontId="5" fillId="3"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justify" vertical="center" wrapText="1"/>
    </xf>
    <xf numFmtId="0" fontId="9" fillId="7" borderId="1" xfId="0" applyFont="1" applyFill="1" applyBorder="1" applyAlignment="1">
      <alignment horizontal="justify" vertical="center" wrapText="1"/>
    </xf>
    <xf numFmtId="0" fontId="9" fillId="0" borderId="0" xfId="0" applyFont="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7" borderId="5" xfId="0" applyFont="1" applyFill="1" applyBorder="1" applyAlignment="1">
      <alignment vertical="center" wrapText="1"/>
    </xf>
    <xf numFmtId="0" fontId="4" fillId="7" borderId="5"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7" borderId="14" xfId="0" applyFont="1" applyFill="1" applyBorder="1" applyAlignment="1">
      <alignment vertical="center" wrapText="1"/>
    </xf>
    <xf numFmtId="0" fontId="4" fillId="7" borderId="14" xfId="0" applyFont="1" applyFill="1" applyBorder="1" applyAlignment="1">
      <alignment horizontal="center" vertical="center" wrapText="1"/>
    </xf>
    <xf numFmtId="0" fontId="4" fillId="7" borderId="20" xfId="0" applyFont="1" applyFill="1" applyBorder="1" applyAlignment="1">
      <alignment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7" borderId="20" xfId="0" applyFont="1" applyFill="1" applyBorder="1" applyAlignment="1">
      <alignment horizontal="center" vertical="center" wrapText="1"/>
    </xf>
    <xf numFmtId="0" fontId="4" fillId="0" borderId="0" xfId="0" applyFont="1" applyBorder="1" applyAlignment="1">
      <alignment horizontal="center" vertical="center"/>
    </xf>
    <xf numFmtId="0" fontId="5" fillId="4" borderId="20"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9" fillId="7" borderId="1" xfId="0" applyFont="1" applyFill="1" applyBorder="1" applyAlignment="1">
      <alignment vertical="center" wrapText="1"/>
    </xf>
    <xf numFmtId="0" fontId="9" fillId="0" borderId="14" xfId="0" applyFont="1" applyBorder="1" applyAlignment="1">
      <alignment vertical="center" wrapText="1"/>
    </xf>
    <xf numFmtId="0" fontId="4"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8" fillId="7" borderId="14" xfId="0" quotePrefix="1" applyFont="1" applyFill="1" applyBorder="1" applyAlignment="1">
      <alignment horizontal="justify" vertical="center" wrapText="1"/>
    </xf>
    <xf numFmtId="0" fontId="9" fillId="7" borderId="14" xfId="0" applyFont="1" applyFill="1" applyBorder="1" applyAlignment="1">
      <alignment horizontal="justify" vertical="center" wrapText="1"/>
    </xf>
    <xf numFmtId="0" fontId="9" fillId="0" borderId="1" xfId="0" applyFont="1" applyBorder="1" applyAlignment="1">
      <alignment vertical="center"/>
    </xf>
    <xf numFmtId="0" fontId="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12" fillId="13" borderId="0"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4" fillId="7" borderId="1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xf>
    <xf numFmtId="0" fontId="5" fillId="2" borderId="5" xfId="0" applyFont="1" applyFill="1" applyBorder="1" applyAlignment="1">
      <alignment horizontal="center" vertical="center" wrapText="1"/>
    </xf>
    <xf numFmtId="0" fontId="5" fillId="0" borderId="5" xfId="0" applyFont="1" applyBorder="1" applyAlignment="1">
      <alignment horizontal="center" vertical="center"/>
    </xf>
    <xf numFmtId="0" fontId="4" fillId="7" borderId="5" xfId="0" applyFont="1" applyFill="1" applyBorder="1" applyAlignment="1">
      <alignment horizontal="center" vertical="center" wrapText="1"/>
    </xf>
    <xf numFmtId="0" fontId="11" fillId="0" borderId="5" xfId="0" applyFont="1" applyBorder="1" applyAlignment="1">
      <alignment horizontal="justify" vertical="center" wrapText="1"/>
    </xf>
    <xf numFmtId="0" fontId="11"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7" borderId="14" xfId="0" applyFont="1" applyFill="1" applyBorder="1" applyAlignment="1">
      <alignment horizontal="justify" vertical="center" wrapText="1"/>
    </xf>
    <xf numFmtId="0" fontId="6" fillId="7" borderId="1" xfId="0" applyFont="1" applyFill="1" applyBorder="1" applyAlignment="1">
      <alignment horizontal="justify" vertical="center" wrapText="1"/>
    </xf>
    <xf numFmtId="0" fontId="6" fillId="7" borderId="20" xfId="0" applyFont="1" applyFill="1" applyBorder="1" applyAlignment="1">
      <alignment horizontal="justify" vertical="center" wrapText="1"/>
    </xf>
    <xf numFmtId="0" fontId="9" fillId="7" borderId="14"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9" fillId="7" borderId="20" xfId="0" applyFont="1" applyFill="1" applyBorder="1" applyAlignment="1">
      <alignment horizontal="justify" vertical="center" wrapText="1"/>
    </xf>
    <xf numFmtId="0" fontId="9" fillId="7" borderId="21" xfId="0" applyFont="1" applyFill="1" applyBorder="1" applyAlignment="1">
      <alignment horizontal="left" vertical="center" wrapText="1"/>
    </xf>
    <xf numFmtId="0" fontId="4" fillId="7" borderId="4" xfId="0" applyFont="1" applyFill="1" applyBorder="1" applyAlignment="1">
      <alignment horizontal="center" vertical="center" wrapText="1"/>
    </xf>
    <xf numFmtId="0" fontId="4" fillId="0" borderId="4" xfId="0" applyFont="1" applyBorder="1" applyAlignment="1">
      <alignment horizontal="center" vertical="center"/>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7" borderId="14" xfId="0" quotePrefix="1" applyFont="1" applyFill="1" applyBorder="1" applyAlignment="1">
      <alignment horizontal="justify" vertical="center" wrapText="1"/>
    </xf>
    <xf numFmtId="0" fontId="9" fillId="7" borderId="1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8" fillId="7" borderId="14" xfId="0" quotePrefix="1"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14" fontId="4" fillId="7" borderId="2" xfId="0" applyNumberFormat="1" applyFont="1" applyFill="1" applyBorder="1" applyAlignment="1">
      <alignment horizontal="left" vertical="center"/>
    </xf>
    <xf numFmtId="0" fontId="4" fillId="7" borderId="2" xfId="0" applyFont="1" applyFill="1" applyBorder="1" applyAlignment="1">
      <alignment horizontal="left"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6"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9" fillId="0" borderId="2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8" fillId="7" borderId="14" xfId="0" applyFont="1" applyFill="1" applyBorder="1" applyAlignment="1">
      <alignment horizontal="justify" vertical="center" wrapText="1"/>
    </xf>
    <xf numFmtId="0" fontId="8" fillId="7" borderId="1" xfId="0" applyFont="1" applyFill="1" applyBorder="1" applyAlignment="1">
      <alignment horizontal="justify" vertical="center" wrapText="1"/>
    </xf>
    <xf numFmtId="0" fontId="8" fillId="7" borderId="20" xfId="0" applyFont="1" applyFill="1" applyBorder="1" applyAlignment="1">
      <alignment horizontal="justify" vertical="center" wrapText="1"/>
    </xf>
    <xf numFmtId="0" fontId="8" fillId="7" borderId="14" xfId="0" quotePrefix="1" applyFont="1" applyFill="1" applyBorder="1" applyAlignment="1">
      <alignment horizontal="justify" vertical="center" wrapText="1"/>
    </xf>
    <xf numFmtId="0" fontId="5" fillId="2" borderId="14" xfId="0" applyFont="1" applyFill="1" applyBorder="1" applyAlignment="1">
      <alignment horizontal="center" vertical="center"/>
    </xf>
    <xf numFmtId="0" fontId="5" fillId="2" borderId="20" xfId="0"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5" fillId="9" borderId="24" xfId="0" applyFont="1" applyFill="1" applyBorder="1" applyAlignment="1">
      <alignment horizontal="center" vertical="center"/>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9" fillId="7" borderId="1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5" xfId="0" quotePrefix="1" applyFont="1" applyFill="1" applyBorder="1" applyAlignment="1">
      <alignment horizontal="justify" vertical="center" wrapText="1"/>
    </xf>
    <xf numFmtId="0" fontId="9" fillId="7" borderId="4" xfId="0" applyFont="1" applyFill="1" applyBorder="1" applyAlignment="1">
      <alignment horizontal="justify" vertical="center" wrapText="1"/>
    </xf>
    <xf numFmtId="0" fontId="6" fillId="7" borderId="5" xfId="0" quotePrefix="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4" xfId="0" applyFont="1" applyFill="1" applyBorder="1" applyAlignment="1">
      <alignment horizontal="center" vertical="center" wrapText="1"/>
    </xf>
    <xf numFmtId="15"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5" fillId="10" borderId="24"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8" fillId="7" borderId="4"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0" borderId="10" xfId="0" applyFont="1" applyBorder="1" applyAlignment="1">
      <alignment horizontal="justify"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5" fillId="4" borderId="14" xfId="0" applyFont="1" applyFill="1" applyBorder="1" applyAlignment="1">
      <alignment horizontal="center" vertical="center" wrapText="1"/>
    </xf>
    <xf numFmtId="0" fontId="5" fillId="0" borderId="12" xfId="0" applyFont="1" applyBorder="1" applyAlignment="1">
      <alignment horizontal="center" vertical="center" textRotation="90" wrapText="1"/>
    </xf>
    <xf numFmtId="0" fontId="5" fillId="0" borderId="12" xfId="0" applyFont="1" applyBorder="1" applyAlignment="1">
      <alignment horizontal="center" vertical="center" textRotation="90"/>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9" fillId="0" borderId="10" xfId="0" quotePrefix="1" applyFont="1" applyBorder="1" applyAlignment="1">
      <alignment horizontal="center" vertical="center" wrapText="1"/>
    </xf>
    <xf numFmtId="0" fontId="9" fillId="7" borderId="4" xfId="0" quotePrefix="1" applyFont="1" applyFill="1" applyBorder="1" applyAlignment="1">
      <alignment horizontal="center" vertical="center" wrapText="1"/>
    </xf>
    <xf numFmtId="0" fontId="9" fillId="7" borderId="15" xfId="0" quotePrefix="1" applyFont="1" applyFill="1" applyBorder="1" applyAlignment="1">
      <alignment horizontal="center" vertical="center" wrapText="1"/>
    </xf>
    <xf numFmtId="0" fontId="9" fillId="0" borderId="15" xfId="0" quotePrefix="1"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4" fillId="0" borderId="22" xfId="0" applyFont="1" applyBorder="1" applyAlignment="1">
      <alignment horizontal="center" vertical="center"/>
    </xf>
    <xf numFmtId="0" fontId="9" fillId="7" borderId="5"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6" fillId="7" borderId="14" xfId="0" quotePrefix="1" applyFont="1" applyFill="1" applyBorder="1" applyAlignment="1">
      <alignment horizontal="center" vertical="center" wrapText="1"/>
    </xf>
    <xf numFmtId="0" fontId="6" fillId="7" borderId="5" xfId="0" applyFont="1" applyFill="1" applyBorder="1" applyAlignment="1">
      <alignment horizontal="center" vertical="center" wrapText="1"/>
    </xf>
    <xf numFmtId="0" fontId="9" fillId="7" borderId="5" xfId="0" applyFont="1" applyFill="1" applyBorder="1" applyAlignment="1">
      <alignment horizontal="justify" vertical="center" wrapText="1"/>
    </xf>
    <xf numFmtId="0" fontId="5" fillId="6" borderId="36" xfId="0" applyFont="1" applyFill="1" applyBorder="1" applyAlignment="1">
      <alignment horizontal="center" vertical="center"/>
    </xf>
    <xf numFmtId="0" fontId="5" fillId="4" borderId="35"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5" fillId="4" borderId="2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4" fillId="0" borderId="19" xfId="0" applyFont="1" applyBorder="1" applyAlignment="1">
      <alignment horizontal="center" vertical="center" wrapText="1"/>
    </xf>
    <xf numFmtId="0" fontId="9" fillId="7" borderId="1"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4" fillId="7" borderId="17"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7" borderId="30" xfId="0" applyFont="1" applyFill="1" applyBorder="1" applyAlignment="1">
      <alignment horizontal="center" vertical="center" wrapText="1"/>
    </xf>
    <xf numFmtId="0" fontId="4" fillId="0" borderId="33" xfId="0" applyFont="1" applyBorder="1" applyAlignment="1">
      <alignment horizontal="center" vertical="center" wrapText="1"/>
    </xf>
    <xf numFmtId="0" fontId="5" fillId="0" borderId="35" xfId="0" applyFont="1" applyBorder="1" applyAlignment="1">
      <alignment horizontal="center" vertical="center"/>
    </xf>
    <xf numFmtId="0" fontId="1" fillId="6" borderId="3"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left" vertical="top" wrapText="1"/>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cellXfs>
  <cellStyles count="1">
    <cellStyle name="Normal" xfId="0" builtinId="0"/>
  </cellStyles>
  <dxfs count="45">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400503</xdr:colOff>
      <xdr:row>0</xdr:row>
      <xdr:rowOff>131029</xdr:rowOff>
    </xdr:from>
    <xdr:to>
      <xdr:col>1</xdr:col>
      <xdr:colOff>225326</xdr:colOff>
      <xdr:row>2</xdr:row>
      <xdr:rowOff>254854</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503" y="131029"/>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elasquez\Documents\RIESGOS\2023\Proceso%20Evaluaci&#243;n%20Indepndiente\27%2011%202023%20Mapa_Riesgos_Corrupcion_2023%20Evaluaci&#243;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Corrupción"/>
      <sheetName val="M1.Cal_Prob_Impacto_Corrupc"/>
      <sheetName val="Listas"/>
    </sheetNames>
    <sheetDataSet>
      <sheetData sheetId="0"/>
      <sheetData sheetId="1"/>
      <sheetData sheetId="2">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N186"/>
  <sheetViews>
    <sheetView tabSelected="1" zoomScale="70" zoomScaleNormal="70" workbookViewId="0">
      <pane xSplit="5" ySplit="12" topLeftCell="AD48" activePane="bottomRight" state="frozen"/>
      <selection pane="topRight" activeCell="F1" sqref="F1"/>
      <selection pane="bottomLeft" activeCell="A13" sqref="A13"/>
      <selection pane="bottomRight" activeCell="M52" sqref="A52:XFD52"/>
    </sheetView>
  </sheetViews>
  <sheetFormatPr baseColWidth="10" defaultColWidth="11.42578125" defaultRowHeight="14.25" x14ac:dyDescent="0.25"/>
  <cols>
    <col min="1" max="1" width="13.85546875" style="5" customWidth="1"/>
    <col min="2" max="2" width="14.28515625" style="5" customWidth="1"/>
    <col min="3" max="4" width="25" style="5" customWidth="1"/>
    <col min="5" max="5" width="19.5703125" style="41" customWidth="1"/>
    <col min="6" max="6" width="34" style="5" customWidth="1"/>
    <col min="7" max="7" width="23.85546875" style="41" customWidth="1"/>
    <col min="8" max="8" width="16.85546875" style="6" customWidth="1"/>
    <col min="9" max="9" width="15.7109375" style="6" customWidth="1"/>
    <col min="10" max="10" width="5.42578125" style="5" customWidth="1"/>
    <col min="11" max="11" width="12.140625" style="5" customWidth="1"/>
    <col min="12" max="12" width="58.28515625" style="41" customWidth="1"/>
    <col min="13" max="13" width="13.42578125" style="5" customWidth="1"/>
    <col min="14" max="14" width="14.140625" style="5" customWidth="1"/>
    <col min="15" max="15" width="13.28515625" style="5" customWidth="1"/>
    <col min="16" max="29" width="12.5703125" style="5" customWidth="1"/>
    <col min="30" max="30" width="13.85546875" style="5" customWidth="1"/>
    <col min="31" max="31" width="12.42578125" style="5" customWidth="1"/>
    <col min="32" max="33" width="16.5703125" style="5" customWidth="1"/>
    <col min="34" max="34" width="5.5703125" style="5" customWidth="1"/>
    <col min="35" max="35" width="25.28515625" style="5" customWidth="1"/>
    <col min="36" max="36" width="20.7109375" style="34" customWidth="1"/>
    <col min="37" max="37" width="31.85546875" style="5" customWidth="1"/>
    <col min="38" max="38" width="27" style="5" customWidth="1"/>
    <col min="39" max="40" width="20.7109375" style="5" customWidth="1"/>
    <col min="41" max="16384" width="11.42578125" style="5"/>
  </cols>
  <sheetData>
    <row r="1" spans="1:40" ht="30" customHeight="1" x14ac:dyDescent="0.25">
      <c r="A1" s="90"/>
      <c r="B1" s="90"/>
      <c r="C1" s="78" t="s">
        <v>90</v>
      </c>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80"/>
    </row>
    <row r="2" spans="1:40" ht="30" customHeight="1" x14ac:dyDescent="0.25">
      <c r="A2" s="90"/>
      <c r="B2" s="90"/>
      <c r="C2" s="81" t="s">
        <v>270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3"/>
    </row>
    <row r="3" spans="1:40" ht="30" customHeight="1" x14ac:dyDescent="0.25">
      <c r="A3" s="90"/>
      <c r="B3" s="90"/>
      <c r="C3" s="84"/>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6"/>
    </row>
    <row r="4" spans="1:40" ht="15" x14ac:dyDescent="0.25">
      <c r="B4" s="6"/>
      <c r="C4" s="7"/>
      <c r="D4" s="7"/>
      <c r="E4" s="37"/>
      <c r="F4" s="7"/>
      <c r="H4" s="5"/>
      <c r="I4" s="5"/>
      <c r="AM4" s="8"/>
      <c r="AN4" s="8"/>
    </row>
    <row r="5" spans="1:40" ht="23.25" hidden="1" customHeight="1" x14ac:dyDescent="0.25">
      <c r="A5" s="96" t="s">
        <v>91</v>
      </c>
      <c r="B5" s="96"/>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1:40" ht="60" hidden="1" customHeight="1" x14ac:dyDescent="0.25">
      <c r="A6" s="140" t="s">
        <v>92</v>
      </c>
      <c r="B6" s="140"/>
      <c r="C6" s="238"/>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40"/>
    </row>
    <row r="7" spans="1:40" s="6" customFormat="1" x14ac:dyDescent="0.25">
      <c r="A7" s="74" t="s">
        <v>221</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row>
    <row r="8" spans="1:40" s="6" customFormat="1" x14ac:dyDescent="0.25">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s="6" customFormat="1" ht="15" thickBot="1" x14ac:dyDescent="0.3">
      <c r="A9" s="34"/>
      <c r="E9" s="38"/>
      <c r="G9" s="38"/>
      <c r="L9" s="38"/>
      <c r="M9" s="54"/>
      <c r="N9" s="54"/>
      <c r="O9" s="54"/>
      <c r="P9" s="54"/>
      <c r="Q9" s="54"/>
      <c r="R9" s="54"/>
      <c r="S9" s="54"/>
      <c r="T9" s="54"/>
      <c r="U9" s="54"/>
      <c r="V9" s="54"/>
      <c r="W9" s="54"/>
      <c r="X9" s="54"/>
      <c r="Y9" s="54"/>
      <c r="Z9" s="54"/>
      <c r="AA9" s="54"/>
      <c r="AB9" s="54"/>
      <c r="AC9" s="54"/>
      <c r="AD9" s="54"/>
      <c r="AE9" s="5"/>
      <c r="AF9" s="5"/>
      <c r="AG9" s="5"/>
      <c r="AH9" s="5"/>
      <c r="AI9" s="5"/>
      <c r="AJ9" s="34"/>
    </row>
    <row r="10" spans="1:40" ht="15" customHeight="1" x14ac:dyDescent="0.25">
      <c r="A10" s="75" t="s">
        <v>5</v>
      </c>
      <c r="B10" s="231" t="s">
        <v>94</v>
      </c>
      <c r="C10" s="199" t="s">
        <v>12</v>
      </c>
      <c r="D10" s="200"/>
      <c r="E10" s="198"/>
      <c r="F10" s="198"/>
      <c r="G10" s="198"/>
      <c r="H10" s="201" t="s">
        <v>118</v>
      </c>
      <c r="I10" s="202"/>
      <c r="J10" s="202"/>
      <c r="K10" s="202"/>
      <c r="L10" s="215" t="s">
        <v>13</v>
      </c>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6"/>
      <c r="AJ10" s="172" t="s">
        <v>119</v>
      </c>
      <c r="AK10" s="173"/>
      <c r="AL10" s="173"/>
      <c r="AM10" s="173"/>
      <c r="AN10" s="174"/>
    </row>
    <row r="11" spans="1:40" s="8" customFormat="1" ht="15" customHeight="1" x14ac:dyDescent="0.25">
      <c r="A11" s="76"/>
      <c r="B11" s="179"/>
      <c r="C11" s="179" t="s">
        <v>38</v>
      </c>
      <c r="D11" s="179"/>
      <c r="E11" s="219" t="s">
        <v>126</v>
      </c>
      <c r="F11" s="179" t="s">
        <v>128</v>
      </c>
      <c r="G11" s="219" t="s">
        <v>111</v>
      </c>
      <c r="H11" s="221" t="s">
        <v>16</v>
      </c>
      <c r="I11" s="221" t="s">
        <v>17</v>
      </c>
      <c r="J11" s="221" t="s">
        <v>6</v>
      </c>
      <c r="K11" s="221"/>
      <c r="L11" s="219" t="s">
        <v>7</v>
      </c>
      <c r="M11" s="179" t="s">
        <v>8</v>
      </c>
      <c r="N11" s="179" t="s">
        <v>72</v>
      </c>
      <c r="O11" s="179" t="s">
        <v>73</v>
      </c>
      <c r="P11" s="179" t="s">
        <v>26</v>
      </c>
      <c r="Q11" s="179"/>
      <c r="R11" s="179"/>
      <c r="S11" s="179"/>
      <c r="T11" s="179"/>
      <c r="U11" s="179"/>
      <c r="V11" s="179"/>
      <c r="W11" s="179"/>
      <c r="X11" s="179"/>
      <c r="Y11" s="179"/>
      <c r="Z11" s="179"/>
      <c r="AA11" s="179"/>
      <c r="AB11" s="179"/>
      <c r="AC11" s="179"/>
      <c r="AD11" s="184" t="s">
        <v>35</v>
      </c>
      <c r="AE11" s="184" t="s">
        <v>71</v>
      </c>
      <c r="AF11" s="179" t="s">
        <v>42</v>
      </c>
      <c r="AG11" s="179" t="s">
        <v>43</v>
      </c>
      <c r="AH11" s="179" t="s">
        <v>9</v>
      </c>
      <c r="AI11" s="179"/>
      <c r="AJ11" s="217" t="s">
        <v>10</v>
      </c>
      <c r="AK11" s="175" t="s">
        <v>129</v>
      </c>
      <c r="AL11" s="176"/>
      <c r="AM11" s="176"/>
      <c r="AN11" s="177"/>
    </row>
    <row r="12" spans="1:40" s="8" customFormat="1" ht="106.5" customHeight="1" thickBot="1" x14ac:dyDescent="0.3">
      <c r="A12" s="77"/>
      <c r="B12" s="180"/>
      <c r="C12" s="55" t="s">
        <v>117</v>
      </c>
      <c r="D12" s="55" t="s">
        <v>125</v>
      </c>
      <c r="E12" s="220"/>
      <c r="F12" s="180"/>
      <c r="G12" s="220"/>
      <c r="H12" s="222"/>
      <c r="I12" s="222"/>
      <c r="J12" s="222"/>
      <c r="K12" s="222"/>
      <c r="L12" s="220"/>
      <c r="M12" s="180"/>
      <c r="N12" s="180"/>
      <c r="O12" s="180"/>
      <c r="P12" s="180" t="s">
        <v>49</v>
      </c>
      <c r="Q12" s="180"/>
      <c r="R12" s="180" t="s">
        <v>50</v>
      </c>
      <c r="S12" s="180"/>
      <c r="T12" s="180" t="s">
        <v>51</v>
      </c>
      <c r="U12" s="180"/>
      <c r="V12" s="180" t="s">
        <v>52</v>
      </c>
      <c r="W12" s="180"/>
      <c r="X12" s="180" t="s">
        <v>53</v>
      </c>
      <c r="Y12" s="180"/>
      <c r="Z12" s="180" t="s">
        <v>54</v>
      </c>
      <c r="AA12" s="180"/>
      <c r="AB12" s="180" t="s">
        <v>55</v>
      </c>
      <c r="AC12" s="180"/>
      <c r="AD12" s="185"/>
      <c r="AE12" s="185"/>
      <c r="AF12" s="180"/>
      <c r="AG12" s="180"/>
      <c r="AH12" s="180"/>
      <c r="AI12" s="180"/>
      <c r="AJ12" s="218"/>
      <c r="AK12" s="55" t="s">
        <v>93</v>
      </c>
      <c r="AL12" s="55" t="s">
        <v>80</v>
      </c>
      <c r="AM12" s="55" t="s">
        <v>25</v>
      </c>
      <c r="AN12" s="56" t="s">
        <v>81</v>
      </c>
    </row>
    <row r="13" spans="1:40" s="9" customFormat="1" ht="27" customHeight="1" x14ac:dyDescent="0.25">
      <c r="A13" s="232" t="s">
        <v>130</v>
      </c>
      <c r="B13" s="110">
        <v>1</v>
      </c>
      <c r="C13" s="117" t="s">
        <v>44</v>
      </c>
      <c r="D13" s="117" t="s">
        <v>83</v>
      </c>
      <c r="E13" s="245" t="s">
        <v>131</v>
      </c>
      <c r="F13" s="210" t="s">
        <v>132</v>
      </c>
      <c r="G13" s="208" t="s">
        <v>133</v>
      </c>
      <c r="H13" s="110">
        <v>2</v>
      </c>
      <c r="I13" s="110">
        <v>3</v>
      </c>
      <c r="J13" s="181">
        <f>H13*I13</f>
        <v>6</v>
      </c>
      <c r="K13" s="112" t="str">
        <f>IF(AND(H13=1,I13=1),"BAJO",IF(AND(H13=1,I13=2),"BAJO",IF(AND(H13=2,I13=1),"BAJO",IF(AND(H13=2,I13=2),"BAJO",IF(AND(H13=3,I13=1),"BAJO",IF(AND(H13=1,I13=3),"MODERADO",IF(AND(H13=2,I13=3),"MODERADO",IF(AND(H13=3,I13=2),"MODERADO",IF(AND(H13=4,I13=1),"MODERADO",IF(AND(H13=5,I13=1),"ALTO",IF(AND(H13=4,I13=2),"ALTO",IF(AND(H13=3,I13=3),"ALTO",IF(AND(H13=2,I13=4),"ALTO",IF(AND(H13=1,I13=4),"ALTO",IF(AND(H13=5,I13=2),"ALTO",IF(AND(H13=4,I13=3),"ALTO","EXTREMO"))))))))))))))))</f>
        <v>MODERADO</v>
      </c>
      <c r="L13" s="121" t="s">
        <v>134</v>
      </c>
      <c r="M13" s="196" t="s">
        <v>0</v>
      </c>
      <c r="N13" s="118" t="s">
        <v>112</v>
      </c>
      <c r="O13" s="118" t="s">
        <v>114</v>
      </c>
      <c r="P13" s="193" t="s">
        <v>106</v>
      </c>
      <c r="Q13" s="193">
        <f>IF(P13="Asignado",Listas!$C$30,Listas!$C$31)</f>
        <v>15</v>
      </c>
      <c r="R13" s="193" t="s">
        <v>57</v>
      </c>
      <c r="S13" s="193">
        <f>IF(R13="Adecuado",Listas!$C$32,Listas!$C$33)</f>
        <v>15</v>
      </c>
      <c r="T13" s="193" t="s">
        <v>59</v>
      </c>
      <c r="U13" s="192">
        <f>IF(T13="Oportuna",Listas!$C$34,Listas!$C$35)</f>
        <v>15</v>
      </c>
      <c r="V13" s="193" t="s">
        <v>67</v>
      </c>
      <c r="W13" s="193">
        <f>IF(V13="Prevenir",Listas!$C$36,IF(V13="Detectar",Listas!$C$37,Listas!$C$38))</f>
        <v>15</v>
      </c>
      <c r="X13" s="193" t="s">
        <v>62</v>
      </c>
      <c r="Y13" s="193">
        <f>IF(X13="Confiable",Listas!$C$39,Listas!$C$40)</f>
        <v>15</v>
      </c>
      <c r="Z13" s="193" t="s">
        <v>64</v>
      </c>
      <c r="AA13" s="193">
        <f>IF(Z13="Se investigan y resuelven oportunamente",Listas!$C$41,Listas!$C$42)</f>
        <v>15</v>
      </c>
      <c r="AB13" s="193" t="s">
        <v>70</v>
      </c>
      <c r="AC13" s="193">
        <f>IF(AB13="Completa",Listas!$C$43,IF(AB13="Incompleta",Listas!$C$44,Listas!$C$45))</f>
        <v>0</v>
      </c>
      <c r="AD13" s="195">
        <f>Q13+S13+U13+W13+Y13+AA13+AC13</f>
        <v>90</v>
      </c>
      <c r="AE13" s="110">
        <f>AVERAGE(AD13:AD17)</f>
        <v>90</v>
      </c>
      <c r="AF13" s="110">
        <v>1</v>
      </c>
      <c r="AG13" s="110">
        <v>3</v>
      </c>
      <c r="AH13" s="181">
        <f>AF13*AG13</f>
        <v>3</v>
      </c>
      <c r="AI13" s="112" t="str">
        <f>IF(AND(AF13=1,AG13=1),"BAJO",IF(AND(AF13=1,AG13=2),"BAJO",IF(AND(AF13=2,AG13=1),"BAJO",IF(AND(AF13=2,AG13=2),"BAJO",IF(AND(AF13=3,AG13=1),"BAJO",IF(AND(AF13=1,AG13=3),"MODERADO",IF(AND(AF13=2,AG13=3),"MODERADO",IF(AND(AF13=3,AG13=2),"MODERADO",IF(AND(AF13=4,AG13=1),"MODERADO",IF(AND(AF13=5,AG13=1),"ALTO",IF(AND(AF13=4,AG13=2),"ALTO",IF(AND(AF13=3,AG13=3),"ALTO",IF(AND(AF13=2,AG13=4),"ALTO",IF(AND(AF13=1,AG13=4),"ALTO",IF(AND(AF13=5,AG13=2),"ALTO",IF(AND(AF13=4,AG13=3),"ALTO","EXTREMO"))))))))))))))))</f>
        <v>MODERADO</v>
      </c>
      <c r="AJ13" s="116" t="s">
        <v>89</v>
      </c>
      <c r="AK13" s="227" t="s">
        <v>135</v>
      </c>
      <c r="AL13" s="121" t="s">
        <v>136</v>
      </c>
      <c r="AM13" s="121" t="s">
        <v>137</v>
      </c>
      <c r="AN13" s="213">
        <v>45646</v>
      </c>
    </row>
    <row r="14" spans="1:40" s="9" customFormat="1" ht="27" customHeight="1" x14ac:dyDescent="0.25">
      <c r="A14" s="233"/>
      <c r="B14" s="90"/>
      <c r="C14" s="116"/>
      <c r="D14" s="118"/>
      <c r="E14" s="245"/>
      <c r="F14" s="211"/>
      <c r="G14" s="134"/>
      <c r="H14" s="90"/>
      <c r="I14" s="90"/>
      <c r="J14" s="182"/>
      <c r="K14" s="96"/>
      <c r="L14" s="121"/>
      <c r="M14" s="196"/>
      <c r="N14" s="118"/>
      <c r="O14" s="118"/>
      <c r="P14" s="193"/>
      <c r="Q14" s="193"/>
      <c r="R14" s="193"/>
      <c r="S14" s="193"/>
      <c r="T14" s="193"/>
      <c r="U14" s="193"/>
      <c r="V14" s="193"/>
      <c r="W14" s="193"/>
      <c r="X14" s="193"/>
      <c r="Y14" s="193"/>
      <c r="Z14" s="193"/>
      <c r="AA14" s="193"/>
      <c r="AB14" s="193"/>
      <c r="AC14" s="193"/>
      <c r="AD14" s="196"/>
      <c r="AE14" s="90"/>
      <c r="AF14" s="90"/>
      <c r="AG14" s="90"/>
      <c r="AH14" s="182"/>
      <c r="AI14" s="96"/>
      <c r="AJ14" s="105"/>
      <c r="AK14" s="227"/>
      <c r="AL14" s="121"/>
      <c r="AM14" s="121"/>
      <c r="AN14" s="214"/>
    </row>
    <row r="15" spans="1:40" s="9" customFormat="1" ht="27" customHeight="1" x14ac:dyDescent="0.25">
      <c r="A15" s="233"/>
      <c r="B15" s="90"/>
      <c r="C15" s="143" t="s">
        <v>46</v>
      </c>
      <c r="D15" s="118"/>
      <c r="E15" s="245"/>
      <c r="F15" s="211"/>
      <c r="G15" s="134"/>
      <c r="H15" s="90"/>
      <c r="I15" s="90"/>
      <c r="J15" s="182"/>
      <c r="K15" s="96"/>
      <c r="L15" s="121"/>
      <c r="M15" s="196"/>
      <c r="N15" s="118"/>
      <c r="O15" s="118"/>
      <c r="P15" s="193"/>
      <c r="Q15" s="193"/>
      <c r="R15" s="193"/>
      <c r="S15" s="193"/>
      <c r="T15" s="193"/>
      <c r="U15" s="193"/>
      <c r="V15" s="193"/>
      <c r="W15" s="193"/>
      <c r="X15" s="193"/>
      <c r="Y15" s="193"/>
      <c r="Z15" s="193"/>
      <c r="AA15" s="193"/>
      <c r="AB15" s="193"/>
      <c r="AC15" s="193"/>
      <c r="AD15" s="196"/>
      <c r="AE15" s="90"/>
      <c r="AF15" s="90"/>
      <c r="AG15" s="90"/>
      <c r="AH15" s="182"/>
      <c r="AI15" s="96"/>
      <c r="AJ15" s="105"/>
      <c r="AK15" s="227"/>
      <c r="AL15" s="121"/>
      <c r="AM15" s="121"/>
      <c r="AN15" s="214"/>
    </row>
    <row r="16" spans="1:40" s="9" customFormat="1" ht="18.75" customHeight="1" x14ac:dyDescent="0.25">
      <c r="A16" s="233"/>
      <c r="B16" s="90"/>
      <c r="C16" s="118"/>
      <c r="D16" s="118"/>
      <c r="E16" s="245"/>
      <c r="F16" s="211"/>
      <c r="G16" s="134"/>
      <c r="H16" s="90"/>
      <c r="I16" s="90"/>
      <c r="J16" s="182"/>
      <c r="K16" s="96"/>
      <c r="L16" s="121"/>
      <c r="M16" s="196"/>
      <c r="N16" s="118"/>
      <c r="O16" s="118"/>
      <c r="P16" s="193"/>
      <c r="Q16" s="193"/>
      <c r="R16" s="193"/>
      <c r="S16" s="193"/>
      <c r="T16" s="193"/>
      <c r="U16" s="193"/>
      <c r="V16" s="193"/>
      <c r="W16" s="193"/>
      <c r="X16" s="193"/>
      <c r="Y16" s="193"/>
      <c r="Z16" s="193"/>
      <c r="AA16" s="193"/>
      <c r="AB16" s="193"/>
      <c r="AC16" s="193"/>
      <c r="AD16" s="196"/>
      <c r="AE16" s="90"/>
      <c r="AF16" s="90"/>
      <c r="AG16" s="90"/>
      <c r="AH16" s="182"/>
      <c r="AI16" s="96"/>
      <c r="AJ16" s="105"/>
      <c r="AK16" s="227"/>
      <c r="AL16" s="121"/>
      <c r="AM16" s="121"/>
      <c r="AN16" s="214"/>
    </row>
    <row r="17" spans="1:40" s="9" customFormat="1" ht="15.75" customHeight="1" thickBot="1" x14ac:dyDescent="0.3">
      <c r="A17" s="233"/>
      <c r="B17" s="138"/>
      <c r="C17" s="119"/>
      <c r="D17" s="119"/>
      <c r="E17" s="245"/>
      <c r="F17" s="212"/>
      <c r="G17" s="209"/>
      <c r="H17" s="138"/>
      <c r="I17" s="138"/>
      <c r="J17" s="183"/>
      <c r="K17" s="140"/>
      <c r="L17" s="121"/>
      <c r="M17" s="196"/>
      <c r="N17" s="118"/>
      <c r="O17" s="118"/>
      <c r="P17" s="193"/>
      <c r="Q17" s="193"/>
      <c r="R17" s="193"/>
      <c r="S17" s="193"/>
      <c r="T17" s="193"/>
      <c r="U17" s="194"/>
      <c r="V17" s="193"/>
      <c r="W17" s="193"/>
      <c r="X17" s="193"/>
      <c r="Y17" s="193"/>
      <c r="Z17" s="193"/>
      <c r="AA17" s="193"/>
      <c r="AB17" s="193"/>
      <c r="AC17" s="193"/>
      <c r="AD17" s="197"/>
      <c r="AE17" s="138"/>
      <c r="AF17" s="138"/>
      <c r="AG17" s="138"/>
      <c r="AH17" s="183"/>
      <c r="AI17" s="140"/>
      <c r="AJ17" s="143"/>
      <c r="AK17" s="227"/>
      <c r="AL17" s="121"/>
      <c r="AM17" s="121"/>
      <c r="AN17" s="214"/>
    </row>
    <row r="18" spans="1:40" s="9" customFormat="1" ht="39.75" customHeight="1" x14ac:dyDescent="0.25">
      <c r="A18" s="234" t="s">
        <v>98</v>
      </c>
      <c r="B18" s="89">
        <v>2</v>
      </c>
      <c r="C18" s="117" t="s">
        <v>44</v>
      </c>
      <c r="D18" s="117"/>
      <c r="E18" s="120" t="s">
        <v>139</v>
      </c>
      <c r="F18" s="98" t="s">
        <v>138</v>
      </c>
      <c r="G18" s="186" t="s">
        <v>143</v>
      </c>
      <c r="H18" s="89">
        <v>1</v>
      </c>
      <c r="I18" s="89">
        <v>4</v>
      </c>
      <c r="J18" s="190">
        <f t="shared" ref="J18:J28" si="0">H18*I18</f>
        <v>4</v>
      </c>
      <c r="K18" s="95" t="str">
        <f t="shared" ref="K18" si="1">IF(AND(H18=1,I18=1),"BAJO",IF(AND(H18=1,I18=2),"BAJO",IF(AND(H18=2,I18=1),"BAJO",IF(AND(H18=2,I18=2),"BAJO",IF(AND(H18=3,I18=1),"BAJO",IF(AND(H18=1,I18=3),"MODERADO",IF(AND(H18=2,I18=3),"MODERADO",IF(AND(H18=3,I18=2),"MODERADO",IF(AND(H18=4,I18=1),"MODERADO",IF(AND(H18=5,I18=1),"ALTO",IF(AND(H18=4,I18=2),"ALTO",IF(AND(H18=3,I18=3),"ALTO",IF(AND(H18=2,I18=4),"ALTO",IF(AND(H18=1,I18=4),"ALTO",IF(AND(H18=5,I18=2),"ALTO",IF(AND(H18=4,I18=3),"ALTO","EXTREMO"))))))))))))))))</f>
        <v>ALTO</v>
      </c>
      <c r="L18" s="248" t="s">
        <v>144</v>
      </c>
      <c r="M18" s="195" t="s">
        <v>0</v>
      </c>
      <c r="N18" s="117" t="s">
        <v>112</v>
      </c>
      <c r="O18" s="117" t="s">
        <v>112</v>
      </c>
      <c r="P18" s="192" t="s">
        <v>106</v>
      </c>
      <c r="Q18" s="192">
        <f>IF(P18="Asignado",Listas!$C$30,Listas!$C$31)</f>
        <v>15</v>
      </c>
      <c r="R18" s="192" t="s">
        <v>57</v>
      </c>
      <c r="S18" s="192">
        <f>IF(R18="Adecuado",Listas!$C$32,Listas!$C$33)</f>
        <v>15</v>
      </c>
      <c r="T18" s="192" t="s">
        <v>59</v>
      </c>
      <c r="U18" s="192">
        <f>IF(T18="Oportuna",Listas!$C$34,Listas!$C$35)</f>
        <v>15</v>
      </c>
      <c r="V18" s="192" t="s">
        <v>67</v>
      </c>
      <c r="W18" s="192">
        <f>IF(V18="Prevenir",Listas!$C$36,IF(V18="Detectar",Listas!$C$37,Listas!$C$38))</f>
        <v>15</v>
      </c>
      <c r="X18" s="192" t="s">
        <v>62</v>
      </c>
      <c r="Y18" s="192">
        <f>IF(X18="Confiable",Listas!$C$39,Listas!$C$40)</f>
        <v>15</v>
      </c>
      <c r="Z18" s="192" t="s">
        <v>64</v>
      </c>
      <c r="AA18" s="192">
        <f>IF(Z18="Se investigan y resuelven oportunamente",Listas!$C$41,Listas!$C$42)</f>
        <v>15</v>
      </c>
      <c r="AB18" s="192" t="s">
        <v>66</v>
      </c>
      <c r="AC18" s="192">
        <f>IF(AB18="Completa",Listas!$C$43,IF(AB18="Incompleta",Listas!$C$44,Listas!$C$45))</f>
        <v>10</v>
      </c>
      <c r="AD18" s="195">
        <f t="shared" ref="AD18:AD28" si="2">Q18+S18+U18+W18+Y18+AA18+AC18</f>
        <v>100</v>
      </c>
      <c r="AE18" s="89">
        <f>AVERAGE(AD18:AD22)</f>
        <v>100</v>
      </c>
      <c r="AF18" s="89">
        <v>1</v>
      </c>
      <c r="AG18" s="89">
        <v>4</v>
      </c>
      <c r="AH18" s="190">
        <v>4</v>
      </c>
      <c r="AI18" s="112" t="s">
        <v>145</v>
      </c>
      <c r="AJ18" s="98" t="s">
        <v>89</v>
      </c>
      <c r="AK18" s="58" t="s">
        <v>146</v>
      </c>
      <c r="AL18" s="160" t="s">
        <v>149</v>
      </c>
      <c r="AM18" s="160" t="s">
        <v>150</v>
      </c>
      <c r="AN18" s="154" t="s">
        <v>151</v>
      </c>
    </row>
    <row r="19" spans="1:40" s="9" customFormat="1" ht="15" x14ac:dyDescent="0.25">
      <c r="A19" s="235"/>
      <c r="B19" s="90"/>
      <c r="C19" s="116"/>
      <c r="D19" s="118"/>
      <c r="E19" s="144"/>
      <c r="F19" s="99"/>
      <c r="G19" s="187"/>
      <c r="H19" s="90"/>
      <c r="I19" s="90"/>
      <c r="J19" s="182"/>
      <c r="K19" s="96"/>
      <c r="L19" s="121"/>
      <c r="M19" s="196"/>
      <c r="N19" s="118"/>
      <c r="O19" s="118"/>
      <c r="P19" s="193"/>
      <c r="Q19" s="193"/>
      <c r="R19" s="193"/>
      <c r="S19" s="193"/>
      <c r="T19" s="193"/>
      <c r="U19" s="193"/>
      <c r="V19" s="193"/>
      <c r="W19" s="193"/>
      <c r="X19" s="193"/>
      <c r="Y19" s="193"/>
      <c r="Z19" s="193"/>
      <c r="AA19" s="193"/>
      <c r="AB19" s="193"/>
      <c r="AC19" s="193"/>
      <c r="AD19" s="196"/>
      <c r="AE19" s="90"/>
      <c r="AF19" s="90"/>
      <c r="AG19" s="90"/>
      <c r="AH19" s="182"/>
      <c r="AI19" s="96"/>
      <c r="AJ19" s="99"/>
      <c r="AK19" s="228" t="s">
        <v>147</v>
      </c>
      <c r="AL19" s="145"/>
      <c r="AM19" s="145"/>
      <c r="AN19" s="155"/>
    </row>
    <row r="20" spans="1:40" s="9" customFormat="1" ht="27" customHeight="1" x14ac:dyDescent="0.25">
      <c r="A20" s="235"/>
      <c r="B20" s="90"/>
      <c r="C20" s="32" t="s">
        <v>46</v>
      </c>
      <c r="D20" s="118"/>
      <c r="E20" s="39" t="s">
        <v>140</v>
      </c>
      <c r="F20" s="99"/>
      <c r="G20" s="187"/>
      <c r="H20" s="90"/>
      <c r="I20" s="90"/>
      <c r="J20" s="182"/>
      <c r="K20" s="96"/>
      <c r="L20" s="121"/>
      <c r="M20" s="196"/>
      <c r="N20" s="118"/>
      <c r="O20" s="118"/>
      <c r="P20" s="193"/>
      <c r="Q20" s="193"/>
      <c r="R20" s="193"/>
      <c r="S20" s="193"/>
      <c r="T20" s="193"/>
      <c r="U20" s="193"/>
      <c r="V20" s="193"/>
      <c r="W20" s="193"/>
      <c r="X20" s="193"/>
      <c r="Y20" s="193"/>
      <c r="Z20" s="193"/>
      <c r="AA20" s="193"/>
      <c r="AB20" s="193"/>
      <c r="AC20" s="193"/>
      <c r="AD20" s="196"/>
      <c r="AE20" s="90"/>
      <c r="AF20" s="90"/>
      <c r="AG20" s="90"/>
      <c r="AH20" s="182"/>
      <c r="AI20" s="96"/>
      <c r="AJ20" s="99"/>
      <c r="AK20" s="229"/>
      <c r="AL20" s="145"/>
      <c r="AM20" s="145"/>
      <c r="AN20" s="155"/>
    </row>
    <row r="21" spans="1:40" s="9" customFormat="1" ht="28.5" customHeight="1" x14ac:dyDescent="0.25">
      <c r="A21" s="235"/>
      <c r="B21" s="90"/>
      <c r="C21" s="143" t="s">
        <v>46</v>
      </c>
      <c r="D21" s="118"/>
      <c r="E21" s="246" t="s">
        <v>141</v>
      </c>
      <c r="F21" s="99"/>
      <c r="G21" s="187"/>
      <c r="H21" s="90"/>
      <c r="I21" s="90"/>
      <c r="J21" s="182"/>
      <c r="K21" s="96"/>
      <c r="L21" s="121"/>
      <c r="M21" s="196"/>
      <c r="N21" s="118"/>
      <c r="O21" s="118"/>
      <c r="P21" s="193"/>
      <c r="Q21" s="193"/>
      <c r="R21" s="193"/>
      <c r="S21" s="193"/>
      <c r="T21" s="193"/>
      <c r="U21" s="193"/>
      <c r="V21" s="193"/>
      <c r="W21" s="193"/>
      <c r="X21" s="193"/>
      <c r="Y21" s="193"/>
      <c r="Z21" s="193"/>
      <c r="AA21" s="193"/>
      <c r="AB21" s="193"/>
      <c r="AC21" s="193"/>
      <c r="AD21" s="196"/>
      <c r="AE21" s="90"/>
      <c r="AF21" s="90"/>
      <c r="AG21" s="90"/>
      <c r="AH21" s="182"/>
      <c r="AI21" s="96"/>
      <c r="AJ21" s="99"/>
      <c r="AK21" s="228" t="s">
        <v>148</v>
      </c>
      <c r="AL21" s="145"/>
      <c r="AM21" s="145"/>
      <c r="AN21" s="155"/>
    </row>
    <row r="22" spans="1:40" s="9" customFormat="1" ht="75.75" customHeight="1" thickBot="1" x14ac:dyDescent="0.3">
      <c r="A22" s="236"/>
      <c r="B22" s="138"/>
      <c r="C22" s="118"/>
      <c r="D22" s="119"/>
      <c r="E22" s="149"/>
      <c r="F22" s="137"/>
      <c r="G22" s="225"/>
      <c r="H22" s="138"/>
      <c r="I22" s="138"/>
      <c r="J22" s="183"/>
      <c r="K22" s="140"/>
      <c r="L22" s="121"/>
      <c r="M22" s="197"/>
      <c r="N22" s="119"/>
      <c r="O22" s="119"/>
      <c r="P22" s="194"/>
      <c r="Q22" s="194"/>
      <c r="R22" s="194"/>
      <c r="S22" s="194"/>
      <c r="T22" s="194"/>
      <c r="U22" s="194"/>
      <c r="V22" s="194"/>
      <c r="W22" s="194"/>
      <c r="X22" s="194"/>
      <c r="Y22" s="194"/>
      <c r="Z22" s="194"/>
      <c r="AA22" s="194"/>
      <c r="AB22" s="194"/>
      <c r="AC22" s="194"/>
      <c r="AD22" s="197"/>
      <c r="AE22" s="138"/>
      <c r="AF22" s="138"/>
      <c r="AG22" s="138"/>
      <c r="AH22" s="183"/>
      <c r="AI22" s="140"/>
      <c r="AJ22" s="137"/>
      <c r="AK22" s="230"/>
      <c r="AL22" s="146"/>
      <c r="AM22" s="146"/>
      <c r="AN22" s="178"/>
    </row>
    <row r="23" spans="1:40" s="9" customFormat="1" ht="43.5" customHeight="1" x14ac:dyDescent="0.25">
      <c r="A23" s="234" t="s">
        <v>98</v>
      </c>
      <c r="B23" s="89">
        <v>3</v>
      </c>
      <c r="C23" s="117" t="s">
        <v>46</v>
      </c>
      <c r="D23" s="117"/>
      <c r="E23" s="120" t="s">
        <v>152</v>
      </c>
      <c r="F23" s="205" t="s">
        <v>153</v>
      </c>
      <c r="G23" s="186" t="s">
        <v>154</v>
      </c>
      <c r="H23" s="89">
        <v>1</v>
      </c>
      <c r="I23" s="89">
        <v>4</v>
      </c>
      <c r="J23" s="190">
        <f t="shared" si="0"/>
        <v>4</v>
      </c>
      <c r="K23" s="95" t="str">
        <f t="shared" ref="K23" si="3">IF(AND(H23=1,I23=1),"BAJO",IF(AND(H23=1,I23=2),"BAJO",IF(AND(H23=2,I23=1),"BAJO",IF(AND(H23=2,I23=2),"BAJO",IF(AND(H23=3,I23=1),"BAJO",IF(AND(H23=1,I23=3),"MODERADO",IF(AND(H23=2,I23=3),"MODERADO",IF(AND(H23=3,I23=2),"MODERADO",IF(AND(H23=4,I23=1),"MODERADO",IF(AND(H23=5,I23=1),"ALTO",IF(AND(H23=4,I23=2),"ALTO",IF(AND(H23=3,I23=3),"ALTO",IF(AND(H23=2,I23=4),"ALTO",IF(AND(H23=1,I23=4),"ALTO",IF(AND(H23=5,I23=2),"ALTO",IF(AND(H23=4,I23=3),"ALTO","EXTREMO"))))))))))))))))</f>
        <v>ALTO</v>
      </c>
      <c r="L23" s="61" t="s">
        <v>155</v>
      </c>
      <c r="M23" s="46" t="s">
        <v>0</v>
      </c>
      <c r="N23" s="47" t="s">
        <v>112</v>
      </c>
      <c r="O23" s="47" t="s">
        <v>114</v>
      </c>
      <c r="P23" s="48" t="s">
        <v>106</v>
      </c>
      <c r="Q23" s="49">
        <f>IF(P23="Asignado",Listas!$C$30,Listas!$C$31)</f>
        <v>15</v>
      </c>
      <c r="R23" s="48" t="s">
        <v>57</v>
      </c>
      <c r="S23" s="49">
        <f>IF(R23="Adecuado",Listas!$C$32,Listas!$C$33)</f>
        <v>15</v>
      </c>
      <c r="T23" s="48" t="s">
        <v>59</v>
      </c>
      <c r="U23" s="49">
        <f>IF(T23="Oportuna",Listas!$C$34,Listas!$C$35)</f>
        <v>15</v>
      </c>
      <c r="V23" s="48" t="s">
        <v>67</v>
      </c>
      <c r="W23" s="49">
        <f>IF(V23="Prevenir",Listas!$C$36,IF(V23="Detectar",Listas!$C$37,Listas!$C$38))</f>
        <v>15</v>
      </c>
      <c r="X23" s="48" t="s">
        <v>62</v>
      </c>
      <c r="Y23" s="49">
        <f>IF(X23="Confiable",Listas!$C$39,Listas!$C$40)</f>
        <v>15</v>
      </c>
      <c r="Z23" s="48" t="s">
        <v>65</v>
      </c>
      <c r="AA23" s="49">
        <f>IF(Z23="Se investigan y resuelven oportunamente",Listas!$C$41,Listas!$C$42)</f>
        <v>0</v>
      </c>
      <c r="AB23" s="48" t="s">
        <v>70</v>
      </c>
      <c r="AC23" s="49">
        <f>IF(AB23="Completa",Listas!$C$43,IF(AB23="Incompleta",Listas!$C$44,Listas!$C$45))</f>
        <v>0</v>
      </c>
      <c r="AD23" s="46">
        <f t="shared" si="2"/>
        <v>75</v>
      </c>
      <c r="AE23" s="89">
        <f>AVERAGE(AD23:AD27)</f>
        <v>86.25</v>
      </c>
      <c r="AF23" s="89">
        <v>1</v>
      </c>
      <c r="AG23" s="89">
        <v>4</v>
      </c>
      <c r="AH23" s="190">
        <v>4</v>
      </c>
      <c r="AI23" s="95" t="s">
        <v>145</v>
      </c>
      <c r="AJ23" s="98" t="s">
        <v>89</v>
      </c>
      <c r="AK23" s="157" t="s">
        <v>159</v>
      </c>
      <c r="AL23" s="160" t="s">
        <v>160</v>
      </c>
      <c r="AM23" s="160" t="s">
        <v>161</v>
      </c>
      <c r="AN23" s="154" t="s">
        <v>162</v>
      </c>
    </row>
    <row r="24" spans="1:40" s="9" customFormat="1" ht="82.5" customHeight="1" x14ac:dyDescent="0.25">
      <c r="A24" s="235"/>
      <c r="B24" s="90"/>
      <c r="C24" s="118"/>
      <c r="D24" s="118"/>
      <c r="E24" s="121"/>
      <c r="F24" s="206"/>
      <c r="G24" s="187"/>
      <c r="H24" s="90"/>
      <c r="I24" s="90"/>
      <c r="J24" s="182"/>
      <c r="K24" s="96"/>
      <c r="L24" s="40" t="s">
        <v>156</v>
      </c>
      <c r="M24" s="31" t="s">
        <v>0</v>
      </c>
      <c r="N24" s="32" t="s">
        <v>112</v>
      </c>
      <c r="O24" s="32" t="s">
        <v>114</v>
      </c>
      <c r="P24" s="16" t="s">
        <v>106</v>
      </c>
      <c r="Q24" s="33">
        <f>IF(P24="Asignado",Listas!$C$30,Listas!$C$31)</f>
        <v>15</v>
      </c>
      <c r="R24" s="16" t="s">
        <v>57</v>
      </c>
      <c r="S24" s="33">
        <f>IF(R24="Adecuado",Listas!$C$32,Listas!$C$33)</f>
        <v>15</v>
      </c>
      <c r="T24" s="16" t="s">
        <v>59</v>
      </c>
      <c r="U24" s="33">
        <f>IF(T24="Oportuna",Listas!$C$34,Listas!$C$35)</f>
        <v>15</v>
      </c>
      <c r="V24" s="16" t="s">
        <v>67</v>
      </c>
      <c r="W24" s="33">
        <f>IF(V24="Prevenir",Listas!$C$36,IF(V24="Detectar",Listas!$C$37,Listas!$C$38))</f>
        <v>15</v>
      </c>
      <c r="X24" s="16" t="s">
        <v>62</v>
      </c>
      <c r="Y24" s="33">
        <f>IF(X24="Confiable",Listas!$C$39,Listas!$C$40)</f>
        <v>15</v>
      </c>
      <c r="Z24" s="16" t="s">
        <v>65</v>
      </c>
      <c r="AA24" s="33">
        <f>IF(Z24="Se investigan y resuelven oportunamente",Listas!$C$41,Listas!$C$42)</f>
        <v>0</v>
      </c>
      <c r="AB24" s="16" t="s">
        <v>66</v>
      </c>
      <c r="AC24" s="33">
        <f>IF(AB24="Completa",Listas!$C$43,IF(AB24="Incompleta",Listas!$C$44,Listas!$C$45))</f>
        <v>10</v>
      </c>
      <c r="AD24" s="31">
        <f t="shared" si="2"/>
        <v>85</v>
      </c>
      <c r="AE24" s="90"/>
      <c r="AF24" s="90"/>
      <c r="AG24" s="90"/>
      <c r="AH24" s="182"/>
      <c r="AI24" s="96"/>
      <c r="AJ24" s="99"/>
      <c r="AK24" s="158"/>
      <c r="AL24" s="145"/>
      <c r="AM24" s="145"/>
      <c r="AN24" s="108"/>
    </row>
    <row r="25" spans="1:40" s="9" customFormat="1" ht="48" customHeight="1" x14ac:dyDescent="0.25">
      <c r="A25" s="235"/>
      <c r="B25" s="90"/>
      <c r="C25" s="118"/>
      <c r="D25" s="118"/>
      <c r="E25" s="121"/>
      <c r="F25" s="206"/>
      <c r="G25" s="187"/>
      <c r="H25" s="90"/>
      <c r="I25" s="90"/>
      <c r="J25" s="182"/>
      <c r="K25" s="96"/>
      <c r="L25" s="57" t="s">
        <v>157</v>
      </c>
      <c r="M25" s="31" t="s">
        <v>79</v>
      </c>
      <c r="N25" s="32" t="s">
        <v>112</v>
      </c>
      <c r="O25" s="32" t="s">
        <v>113</v>
      </c>
      <c r="P25" s="16" t="s">
        <v>106</v>
      </c>
      <c r="Q25" s="33">
        <f>IF(P25="Asignado",Listas!$C$30,Listas!$C$31)</f>
        <v>15</v>
      </c>
      <c r="R25" s="16" t="s">
        <v>57</v>
      </c>
      <c r="S25" s="33">
        <f>IF(R25="Adecuado",Listas!$C$32,Listas!$C$33)</f>
        <v>15</v>
      </c>
      <c r="T25" s="16" t="s">
        <v>59</v>
      </c>
      <c r="U25" s="33">
        <f>IF(T25="Oportuna",Listas!$C$34,Listas!$C$35)</f>
        <v>15</v>
      </c>
      <c r="V25" s="16" t="s">
        <v>67</v>
      </c>
      <c r="W25" s="33">
        <f>IF(V25="Prevenir",Listas!$C$36,IF(V25="Detectar",Listas!$C$37,Listas!$C$38))</f>
        <v>15</v>
      </c>
      <c r="X25" s="16" t="s">
        <v>62</v>
      </c>
      <c r="Y25" s="33">
        <f>IF(X25="Confiable",Listas!$C$39,Listas!$C$40)</f>
        <v>15</v>
      </c>
      <c r="Z25" s="16" t="s">
        <v>64</v>
      </c>
      <c r="AA25" s="33">
        <f>IF(Z25="Se investigan y resuelven oportunamente",Listas!$C$41,Listas!$C$42)</f>
        <v>15</v>
      </c>
      <c r="AB25" s="16" t="s">
        <v>69</v>
      </c>
      <c r="AC25" s="33">
        <f>IF(AB25="Completa",Listas!$C$43,IF(AB25="Incompleta",Listas!$C$44,Listas!$C$45))</f>
        <v>5</v>
      </c>
      <c r="AD25" s="31">
        <f t="shared" si="2"/>
        <v>95</v>
      </c>
      <c r="AE25" s="90"/>
      <c r="AF25" s="90"/>
      <c r="AG25" s="90"/>
      <c r="AH25" s="182"/>
      <c r="AI25" s="96"/>
      <c r="AJ25" s="99"/>
      <c r="AK25" s="158"/>
      <c r="AL25" s="145"/>
      <c r="AM25" s="145"/>
      <c r="AN25" s="108"/>
    </row>
    <row r="26" spans="1:40" s="9" customFormat="1" ht="39.75" customHeight="1" x14ac:dyDescent="0.25">
      <c r="A26" s="235"/>
      <c r="B26" s="90"/>
      <c r="C26" s="118"/>
      <c r="D26" s="118"/>
      <c r="E26" s="121"/>
      <c r="F26" s="206"/>
      <c r="G26" s="187"/>
      <c r="H26" s="90"/>
      <c r="I26" s="90"/>
      <c r="J26" s="182"/>
      <c r="K26" s="96"/>
      <c r="L26" s="226" t="s">
        <v>158</v>
      </c>
      <c r="M26" s="138" t="s">
        <v>79</v>
      </c>
      <c r="N26" s="143" t="s">
        <v>112</v>
      </c>
      <c r="O26" s="143" t="s">
        <v>113</v>
      </c>
      <c r="P26" s="137" t="s">
        <v>106</v>
      </c>
      <c r="Q26" s="137">
        <f>IF(P26="Asignado",Listas!$C$30,Listas!$C$31)</f>
        <v>15</v>
      </c>
      <c r="R26" s="137" t="s">
        <v>57</v>
      </c>
      <c r="S26" s="137">
        <f>IF(R26="Adecuado",Listas!$C$32,Listas!$C$33)</f>
        <v>15</v>
      </c>
      <c r="T26" s="137" t="s">
        <v>59</v>
      </c>
      <c r="U26" s="137">
        <f>IF(T26="Oportuna",Listas!$C$34,Listas!$C$35)</f>
        <v>15</v>
      </c>
      <c r="V26" s="137" t="s">
        <v>68</v>
      </c>
      <c r="W26" s="137">
        <f>IF(V26="Prevenir",Listas!$C$36,IF(V26="Detectar",Listas!$C$37,Listas!$C$38))</f>
        <v>10</v>
      </c>
      <c r="X26" s="137" t="s">
        <v>62</v>
      </c>
      <c r="Y26" s="137">
        <f>IF(X26="Confiable",Listas!$C$39,Listas!$C$40)</f>
        <v>15</v>
      </c>
      <c r="Z26" s="137" t="s">
        <v>64</v>
      </c>
      <c r="AA26" s="137">
        <f>IF(Z26="Se investigan y resuelven oportunamente",Listas!$C$41,Listas!$C$42)</f>
        <v>15</v>
      </c>
      <c r="AB26" s="137" t="s">
        <v>69</v>
      </c>
      <c r="AC26" s="137">
        <f>IF(AB26="Completa",Listas!$C$43,IF(AB26="Incompleta",Listas!$C$44,Listas!$C$45))</f>
        <v>5</v>
      </c>
      <c r="AD26" s="138">
        <f t="shared" si="2"/>
        <v>90</v>
      </c>
      <c r="AE26" s="90"/>
      <c r="AF26" s="90"/>
      <c r="AG26" s="90"/>
      <c r="AH26" s="182"/>
      <c r="AI26" s="96"/>
      <c r="AJ26" s="99"/>
      <c r="AK26" s="158"/>
      <c r="AL26" s="145"/>
      <c r="AM26" s="145"/>
      <c r="AN26" s="108"/>
    </row>
    <row r="27" spans="1:40" s="9" customFormat="1" ht="27" customHeight="1" thickBot="1" x14ac:dyDescent="0.3">
      <c r="A27" s="237"/>
      <c r="B27" s="91"/>
      <c r="C27" s="119"/>
      <c r="D27" s="119"/>
      <c r="E27" s="122"/>
      <c r="F27" s="207"/>
      <c r="G27" s="188"/>
      <c r="H27" s="91"/>
      <c r="I27" s="91"/>
      <c r="J27" s="191"/>
      <c r="K27" s="97"/>
      <c r="L27" s="150"/>
      <c r="M27" s="197"/>
      <c r="N27" s="119"/>
      <c r="O27" s="119"/>
      <c r="P27" s="194"/>
      <c r="Q27" s="194"/>
      <c r="R27" s="194"/>
      <c r="S27" s="194"/>
      <c r="T27" s="194"/>
      <c r="U27" s="194"/>
      <c r="V27" s="194"/>
      <c r="W27" s="194"/>
      <c r="X27" s="194"/>
      <c r="Y27" s="194"/>
      <c r="Z27" s="194"/>
      <c r="AA27" s="194"/>
      <c r="AB27" s="194"/>
      <c r="AC27" s="194"/>
      <c r="AD27" s="197"/>
      <c r="AE27" s="91"/>
      <c r="AF27" s="91"/>
      <c r="AG27" s="91"/>
      <c r="AH27" s="191"/>
      <c r="AI27" s="97"/>
      <c r="AJ27" s="100"/>
      <c r="AK27" s="159"/>
      <c r="AL27" s="161"/>
      <c r="AM27" s="161"/>
      <c r="AN27" s="109"/>
    </row>
    <row r="28" spans="1:40" s="9" customFormat="1" ht="27" customHeight="1" x14ac:dyDescent="0.25">
      <c r="A28" s="234" t="s">
        <v>98</v>
      </c>
      <c r="B28" s="89">
        <v>4</v>
      </c>
      <c r="C28" s="117" t="s">
        <v>46</v>
      </c>
      <c r="D28" s="117"/>
      <c r="E28" s="120" t="s">
        <v>163</v>
      </c>
      <c r="F28" s="223" t="s">
        <v>166</v>
      </c>
      <c r="G28" s="189" t="s">
        <v>142</v>
      </c>
      <c r="H28" s="89">
        <v>1</v>
      </c>
      <c r="I28" s="89">
        <v>4</v>
      </c>
      <c r="J28" s="190">
        <f t="shared" si="0"/>
        <v>4</v>
      </c>
      <c r="K28" s="95" t="str">
        <f t="shared" ref="K28" si="4">IF(AND(H28=1,I28=1),"BAJO",IF(AND(H28=1,I28=2),"BAJO",IF(AND(H28=2,I28=1),"BAJO",IF(AND(H28=2,I28=2),"BAJO",IF(AND(H28=3,I28=1),"BAJO",IF(AND(H28=1,I28=3),"MODERADO",IF(AND(H28=2,I28=3),"MODERADO",IF(AND(H28=3,I28=2),"MODERADO",IF(AND(H28=4,I28=1),"MODERADO",IF(AND(H28=5,I28=1),"ALTO",IF(AND(H28=4,I28=2),"ALTO",IF(AND(H28=3,I28=3),"ALTO",IF(AND(H28=2,I28=4),"ALTO",IF(AND(H28=1,I28=4),"ALTO",IF(AND(H28=5,I28=2),"ALTO",IF(AND(H28=4,I28=3),"ALTO","EXTREMO"))))))))))))))))</f>
        <v>ALTO</v>
      </c>
      <c r="L28" s="247" t="s">
        <v>167</v>
      </c>
      <c r="M28" s="195" t="s">
        <v>0</v>
      </c>
      <c r="N28" s="117" t="s">
        <v>112</v>
      </c>
      <c r="O28" s="117" t="s">
        <v>114</v>
      </c>
      <c r="P28" s="192" t="s">
        <v>106</v>
      </c>
      <c r="Q28" s="192">
        <f>IF(P28="Asignado",Listas!$C$30,Listas!$C$31)</f>
        <v>15</v>
      </c>
      <c r="R28" s="192" t="s">
        <v>57</v>
      </c>
      <c r="S28" s="192">
        <f>IF(R28="Adecuado",Listas!$C$32,Listas!$C$33)</f>
        <v>15</v>
      </c>
      <c r="T28" s="192" t="s">
        <v>59</v>
      </c>
      <c r="U28" s="192">
        <f>IF(T28="Oportuna",Listas!$C$34,Listas!$C$35)</f>
        <v>15</v>
      </c>
      <c r="V28" s="192" t="s">
        <v>67</v>
      </c>
      <c r="W28" s="192">
        <f>IF(V28="Prevenir",Listas!$C$36,IF(V28="Detectar",Listas!$C$37,Listas!$C$38))</f>
        <v>15</v>
      </c>
      <c r="X28" s="192" t="s">
        <v>62</v>
      </c>
      <c r="Y28" s="192">
        <f>IF(X28="Confiable",Listas!$C$39,Listas!$C$40)</f>
        <v>15</v>
      </c>
      <c r="Z28" s="192" t="s">
        <v>65</v>
      </c>
      <c r="AA28" s="192">
        <f>IF(Z28="Se investigan y resuelven oportunamente",Listas!$C$41,Listas!$C$42)</f>
        <v>0</v>
      </c>
      <c r="AB28" s="192" t="s">
        <v>66</v>
      </c>
      <c r="AC28" s="192">
        <f>IF(AB28="Completa",Listas!$C$43,IF(AB28="Incompleta",Listas!$C$44,Listas!$C$45))</f>
        <v>10</v>
      </c>
      <c r="AD28" s="195">
        <f t="shared" si="2"/>
        <v>85</v>
      </c>
      <c r="AE28" s="89">
        <f>AVERAGE(AD28:AD32)</f>
        <v>85</v>
      </c>
      <c r="AF28" s="89">
        <v>1</v>
      </c>
      <c r="AG28" s="89">
        <v>4</v>
      </c>
      <c r="AH28" s="190">
        <v>4</v>
      </c>
      <c r="AI28" s="95" t="s">
        <v>145</v>
      </c>
      <c r="AJ28" s="98" t="s">
        <v>89</v>
      </c>
      <c r="AK28" s="101" t="s">
        <v>168</v>
      </c>
      <c r="AL28" s="104" t="s">
        <v>169</v>
      </c>
      <c r="AM28" s="160" t="s">
        <v>170</v>
      </c>
      <c r="AN28" s="107" t="s">
        <v>171</v>
      </c>
    </row>
    <row r="29" spans="1:40" s="9" customFormat="1" ht="27" customHeight="1" x14ac:dyDescent="0.25">
      <c r="A29" s="235"/>
      <c r="B29" s="90"/>
      <c r="C29" s="118"/>
      <c r="D29" s="118"/>
      <c r="E29" s="144"/>
      <c r="F29" s="211"/>
      <c r="G29" s="187"/>
      <c r="H29" s="90"/>
      <c r="I29" s="90"/>
      <c r="J29" s="182"/>
      <c r="K29" s="96"/>
      <c r="L29" s="149"/>
      <c r="M29" s="196"/>
      <c r="N29" s="118"/>
      <c r="O29" s="118"/>
      <c r="P29" s="193"/>
      <c r="Q29" s="193"/>
      <c r="R29" s="193"/>
      <c r="S29" s="193"/>
      <c r="T29" s="193"/>
      <c r="U29" s="193"/>
      <c r="V29" s="193"/>
      <c r="W29" s="193"/>
      <c r="X29" s="193"/>
      <c r="Y29" s="193"/>
      <c r="Z29" s="193"/>
      <c r="AA29" s="193"/>
      <c r="AB29" s="193"/>
      <c r="AC29" s="193"/>
      <c r="AD29" s="196"/>
      <c r="AE29" s="90"/>
      <c r="AF29" s="90"/>
      <c r="AG29" s="90"/>
      <c r="AH29" s="182"/>
      <c r="AI29" s="96"/>
      <c r="AJ29" s="99"/>
      <c r="AK29" s="102"/>
      <c r="AL29" s="105"/>
      <c r="AM29" s="145"/>
      <c r="AN29" s="203"/>
    </row>
    <row r="30" spans="1:40" s="9" customFormat="1" ht="27" customHeight="1" x14ac:dyDescent="0.25">
      <c r="A30" s="235"/>
      <c r="B30" s="90"/>
      <c r="C30" s="118"/>
      <c r="D30" s="118"/>
      <c r="E30" s="39" t="s">
        <v>164</v>
      </c>
      <c r="F30" s="211"/>
      <c r="G30" s="187"/>
      <c r="H30" s="90"/>
      <c r="I30" s="90"/>
      <c r="J30" s="182"/>
      <c r="K30" s="96"/>
      <c r="L30" s="149"/>
      <c r="M30" s="196"/>
      <c r="N30" s="118"/>
      <c r="O30" s="118"/>
      <c r="P30" s="193"/>
      <c r="Q30" s="193"/>
      <c r="R30" s="193"/>
      <c r="S30" s="193"/>
      <c r="T30" s="193"/>
      <c r="U30" s="193"/>
      <c r="V30" s="193"/>
      <c r="W30" s="193"/>
      <c r="X30" s="193"/>
      <c r="Y30" s="193"/>
      <c r="Z30" s="193"/>
      <c r="AA30" s="193"/>
      <c r="AB30" s="193"/>
      <c r="AC30" s="193"/>
      <c r="AD30" s="196"/>
      <c r="AE30" s="90"/>
      <c r="AF30" s="90"/>
      <c r="AG30" s="90"/>
      <c r="AH30" s="182"/>
      <c r="AI30" s="96"/>
      <c r="AJ30" s="99"/>
      <c r="AK30" s="102"/>
      <c r="AL30" s="105"/>
      <c r="AM30" s="145"/>
      <c r="AN30" s="203"/>
    </row>
    <row r="31" spans="1:40" s="9" customFormat="1" ht="27" customHeight="1" x14ac:dyDescent="0.25">
      <c r="A31" s="235"/>
      <c r="B31" s="90"/>
      <c r="C31" s="118"/>
      <c r="D31" s="118"/>
      <c r="E31" s="146" t="s">
        <v>165</v>
      </c>
      <c r="F31" s="211"/>
      <c r="G31" s="187"/>
      <c r="H31" s="90"/>
      <c r="I31" s="90"/>
      <c r="J31" s="182"/>
      <c r="K31" s="96"/>
      <c r="L31" s="149"/>
      <c r="M31" s="196"/>
      <c r="N31" s="118"/>
      <c r="O31" s="118"/>
      <c r="P31" s="193"/>
      <c r="Q31" s="193"/>
      <c r="R31" s="193"/>
      <c r="S31" s="193"/>
      <c r="T31" s="193"/>
      <c r="U31" s="193"/>
      <c r="V31" s="193"/>
      <c r="W31" s="193"/>
      <c r="X31" s="193"/>
      <c r="Y31" s="193"/>
      <c r="Z31" s="193"/>
      <c r="AA31" s="193"/>
      <c r="AB31" s="193"/>
      <c r="AC31" s="193"/>
      <c r="AD31" s="196"/>
      <c r="AE31" s="90"/>
      <c r="AF31" s="90"/>
      <c r="AG31" s="90"/>
      <c r="AH31" s="182"/>
      <c r="AI31" s="96"/>
      <c r="AJ31" s="99"/>
      <c r="AK31" s="102"/>
      <c r="AL31" s="105"/>
      <c r="AM31" s="145"/>
      <c r="AN31" s="203"/>
    </row>
    <row r="32" spans="1:40" s="9" customFormat="1" ht="27" customHeight="1" thickBot="1" x14ac:dyDescent="0.3">
      <c r="A32" s="237"/>
      <c r="B32" s="91"/>
      <c r="C32" s="119"/>
      <c r="D32" s="119"/>
      <c r="E32" s="122"/>
      <c r="F32" s="224"/>
      <c r="G32" s="188"/>
      <c r="H32" s="91"/>
      <c r="I32" s="91"/>
      <c r="J32" s="191"/>
      <c r="K32" s="97"/>
      <c r="L32" s="150"/>
      <c r="M32" s="197"/>
      <c r="N32" s="119"/>
      <c r="O32" s="119"/>
      <c r="P32" s="194"/>
      <c r="Q32" s="194"/>
      <c r="R32" s="194"/>
      <c r="S32" s="194"/>
      <c r="T32" s="194"/>
      <c r="U32" s="194"/>
      <c r="V32" s="194"/>
      <c r="W32" s="194"/>
      <c r="X32" s="194"/>
      <c r="Y32" s="194"/>
      <c r="Z32" s="194"/>
      <c r="AA32" s="194"/>
      <c r="AB32" s="194"/>
      <c r="AC32" s="194"/>
      <c r="AD32" s="197"/>
      <c r="AE32" s="91"/>
      <c r="AF32" s="91"/>
      <c r="AG32" s="91"/>
      <c r="AH32" s="191"/>
      <c r="AI32" s="97"/>
      <c r="AJ32" s="100"/>
      <c r="AK32" s="103"/>
      <c r="AL32" s="106"/>
      <c r="AM32" s="161"/>
      <c r="AN32" s="204"/>
    </row>
    <row r="33" spans="1:40" ht="27" customHeight="1" x14ac:dyDescent="0.25">
      <c r="A33" s="234" t="s">
        <v>100</v>
      </c>
      <c r="B33" s="89">
        <v>6</v>
      </c>
      <c r="C33" s="117" t="s">
        <v>46</v>
      </c>
      <c r="D33" s="117"/>
      <c r="E33" s="120" t="s">
        <v>173</v>
      </c>
      <c r="F33" s="151" t="s">
        <v>174</v>
      </c>
      <c r="G33" s="133" t="s">
        <v>175</v>
      </c>
      <c r="H33" s="89">
        <v>2</v>
      </c>
      <c r="I33" s="89">
        <v>3</v>
      </c>
      <c r="J33" s="127">
        <f>H33*I33</f>
        <v>6</v>
      </c>
      <c r="K33" s="95" t="str">
        <f t="shared" ref="K33" si="5">IF(AND(H33=1,I33=1),"BAJO",IF(AND(H33=1,I33=2),"BAJO",IF(AND(H33=2,I33=1),"BAJO",IF(AND(H33=2,I33=2),"BAJO",IF(AND(H33=3,I33=1),"BAJO",IF(AND(H33=1,I33=3),"MODERADO",IF(AND(H33=2,I33=3),"MODERADO",IF(AND(H33=3,I33=2),"MODERADO",IF(AND(H33=4,I33=1),"MODERADO",IF(AND(H33=5,I33=1),"ALTO",IF(AND(H33=4,I33=2),"ALTO",IF(AND(H33=3,I33=3),"ALTO",IF(AND(H33=2,I33=4),"ALTO",IF(AND(H33=1,I33=4),"ALTO",IF(AND(H33=5,I33=2),"ALTO",IF(AND(H33=4,I33=3),"ALTO","EXTREMO"))))))))))))))))</f>
        <v>MODERADO</v>
      </c>
      <c r="L33" s="148" t="s">
        <v>176</v>
      </c>
      <c r="M33" s="195" t="s">
        <v>0</v>
      </c>
      <c r="N33" s="117" t="s">
        <v>114</v>
      </c>
      <c r="O33" s="117" t="s">
        <v>114</v>
      </c>
      <c r="P33" s="192" t="s">
        <v>106</v>
      </c>
      <c r="Q33" s="192">
        <f>IF(P33="Asignado",Listas!$C$30,Listas!$C$31)</f>
        <v>15</v>
      </c>
      <c r="R33" s="192" t="s">
        <v>57</v>
      </c>
      <c r="S33" s="192">
        <f>IF(R33="Adecuado",Listas!$C$32,Listas!$C$33)</f>
        <v>15</v>
      </c>
      <c r="T33" s="192" t="s">
        <v>59</v>
      </c>
      <c r="U33" s="192">
        <f>IF(T33="Oportuna",Listas!$C$34,Listas!$C$35)</f>
        <v>15</v>
      </c>
      <c r="V33" s="192" t="s">
        <v>67</v>
      </c>
      <c r="W33" s="192">
        <f>IF(V33="Prevenir",Listas!$C$36,IF(V33="Detectar",Listas!$C$37,Listas!$C$38))</f>
        <v>15</v>
      </c>
      <c r="X33" s="192" t="s">
        <v>62</v>
      </c>
      <c r="Y33" s="192">
        <f>IF(X33="Confiable",Listas!$C$39,Listas!$C$40)</f>
        <v>15</v>
      </c>
      <c r="Z33" s="192" t="s">
        <v>64</v>
      </c>
      <c r="AA33" s="192">
        <f>IF(Z33="Se investigan y resuelven oportunamente",Listas!$C$41,Listas!$C$42)</f>
        <v>15</v>
      </c>
      <c r="AB33" s="192" t="s">
        <v>66</v>
      </c>
      <c r="AC33" s="192">
        <f>IF(AB33="Completa",Listas!$C$43,IF(AB33="Incompleta",Listas!$C$44,Listas!$C$45))</f>
        <v>10</v>
      </c>
      <c r="AD33" s="195">
        <f t="shared" ref="AD33:AD42" si="6">Q33+S33+U33+W33+Y33+AA33+AC33</f>
        <v>100</v>
      </c>
      <c r="AE33" s="98">
        <f>AVERAGE(AD33:AD37)</f>
        <v>100</v>
      </c>
      <c r="AF33" s="89">
        <v>1</v>
      </c>
      <c r="AG33" s="89">
        <v>3</v>
      </c>
      <c r="AH33" s="92">
        <v>3</v>
      </c>
      <c r="AI33" s="95" t="s">
        <v>177</v>
      </c>
      <c r="AJ33" s="98" t="s">
        <v>89</v>
      </c>
      <c r="AK33" s="157" t="s">
        <v>178</v>
      </c>
      <c r="AL33" s="160" t="s">
        <v>179</v>
      </c>
      <c r="AM33" s="160" t="s">
        <v>180</v>
      </c>
      <c r="AN33" s="154" t="s">
        <v>181</v>
      </c>
    </row>
    <row r="34" spans="1:40" ht="27" customHeight="1" x14ac:dyDescent="0.25">
      <c r="A34" s="235"/>
      <c r="B34" s="90"/>
      <c r="C34" s="118"/>
      <c r="D34" s="118"/>
      <c r="E34" s="121"/>
      <c r="F34" s="152"/>
      <c r="G34" s="134"/>
      <c r="H34" s="90"/>
      <c r="I34" s="90"/>
      <c r="J34" s="128"/>
      <c r="K34" s="96"/>
      <c r="L34" s="149"/>
      <c r="M34" s="196"/>
      <c r="N34" s="118"/>
      <c r="O34" s="118"/>
      <c r="P34" s="193"/>
      <c r="Q34" s="193"/>
      <c r="R34" s="193"/>
      <c r="S34" s="193"/>
      <c r="T34" s="193"/>
      <c r="U34" s="193"/>
      <c r="V34" s="193"/>
      <c r="W34" s="193"/>
      <c r="X34" s="193"/>
      <c r="Y34" s="193"/>
      <c r="Z34" s="193"/>
      <c r="AA34" s="193"/>
      <c r="AB34" s="193"/>
      <c r="AC34" s="193"/>
      <c r="AD34" s="196"/>
      <c r="AE34" s="99"/>
      <c r="AF34" s="90"/>
      <c r="AG34" s="90"/>
      <c r="AH34" s="93"/>
      <c r="AI34" s="96"/>
      <c r="AJ34" s="99"/>
      <c r="AK34" s="158"/>
      <c r="AL34" s="145"/>
      <c r="AM34" s="162"/>
      <c r="AN34" s="155"/>
    </row>
    <row r="35" spans="1:40" ht="31.5" customHeight="1" x14ac:dyDescent="0.25">
      <c r="A35" s="235"/>
      <c r="B35" s="90"/>
      <c r="C35" s="118"/>
      <c r="D35" s="118"/>
      <c r="E35" s="121"/>
      <c r="F35" s="152"/>
      <c r="G35" s="134"/>
      <c r="H35" s="90"/>
      <c r="I35" s="90"/>
      <c r="J35" s="128"/>
      <c r="K35" s="96"/>
      <c r="L35" s="149"/>
      <c r="M35" s="196"/>
      <c r="N35" s="118"/>
      <c r="O35" s="118"/>
      <c r="P35" s="193"/>
      <c r="Q35" s="193"/>
      <c r="R35" s="193"/>
      <c r="S35" s="193"/>
      <c r="T35" s="193"/>
      <c r="U35" s="193"/>
      <c r="V35" s="193"/>
      <c r="W35" s="193"/>
      <c r="X35" s="193"/>
      <c r="Y35" s="193"/>
      <c r="Z35" s="193"/>
      <c r="AA35" s="193"/>
      <c r="AB35" s="193"/>
      <c r="AC35" s="193"/>
      <c r="AD35" s="196"/>
      <c r="AE35" s="99"/>
      <c r="AF35" s="90"/>
      <c r="AG35" s="90"/>
      <c r="AH35" s="93"/>
      <c r="AI35" s="96"/>
      <c r="AJ35" s="99"/>
      <c r="AK35" s="158"/>
      <c r="AL35" s="145"/>
      <c r="AM35" s="162"/>
      <c r="AN35" s="155"/>
    </row>
    <row r="36" spans="1:40" ht="27" customHeight="1" x14ac:dyDescent="0.25">
      <c r="A36" s="235"/>
      <c r="B36" s="90"/>
      <c r="C36" s="118"/>
      <c r="D36" s="118"/>
      <c r="E36" s="121"/>
      <c r="F36" s="152"/>
      <c r="G36" s="134"/>
      <c r="H36" s="90"/>
      <c r="I36" s="90"/>
      <c r="J36" s="128"/>
      <c r="K36" s="96"/>
      <c r="L36" s="149"/>
      <c r="M36" s="196"/>
      <c r="N36" s="118"/>
      <c r="O36" s="118"/>
      <c r="P36" s="193"/>
      <c r="Q36" s="193"/>
      <c r="R36" s="193"/>
      <c r="S36" s="193"/>
      <c r="T36" s="193"/>
      <c r="U36" s="193"/>
      <c r="V36" s="193"/>
      <c r="W36" s="193"/>
      <c r="X36" s="193"/>
      <c r="Y36" s="193"/>
      <c r="Z36" s="193"/>
      <c r="AA36" s="193"/>
      <c r="AB36" s="193"/>
      <c r="AC36" s="193"/>
      <c r="AD36" s="196"/>
      <c r="AE36" s="99"/>
      <c r="AF36" s="90"/>
      <c r="AG36" s="90"/>
      <c r="AH36" s="93"/>
      <c r="AI36" s="96"/>
      <c r="AJ36" s="99"/>
      <c r="AK36" s="158"/>
      <c r="AL36" s="145"/>
      <c r="AM36" s="162"/>
      <c r="AN36" s="155"/>
    </row>
    <row r="37" spans="1:40" ht="14.25" customHeight="1" thickBot="1" x14ac:dyDescent="0.3">
      <c r="A37" s="237"/>
      <c r="B37" s="91"/>
      <c r="C37" s="119"/>
      <c r="D37" s="119"/>
      <c r="E37" s="122"/>
      <c r="F37" s="153"/>
      <c r="G37" s="135"/>
      <c r="H37" s="91"/>
      <c r="I37" s="91"/>
      <c r="J37" s="129"/>
      <c r="K37" s="97"/>
      <c r="L37" s="150"/>
      <c r="M37" s="197"/>
      <c r="N37" s="119"/>
      <c r="O37" s="119"/>
      <c r="P37" s="194"/>
      <c r="Q37" s="194"/>
      <c r="R37" s="194"/>
      <c r="S37" s="194"/>
      <c r="T37" s="194"/>
      <c r="U37" s="194"/>
      <c r="V37" s="194"/>
      <c r="W37" s="194"/>
      <c r="X37" s="194"/>
      <c r="Y37" s="194"/>
      <c r="Z37" s="194"/>
      <c r="AA37" s="194"/>
      <c r="AB37" s="194"/>
      <c r="AC37" s="194"/>
      <c r="AD37" s="197"/>
      <c r="AE37" s="100"/>
      <c r="AF37" s="91"/>
      <c r="AG37" s="91"/>
      <c r="AH37" s="94"/>
      <c r="AI37" s="97"/>
      <c r="AJ37" s="100"/>
      <c r="AK37" s="159"/>
      <c r="AL37" s="161"/>
      <c r="AM37" s="163"/>
      <c r="AN37" s="156"/>
    </row>
    <row r="38" spans="1:40" ht="14.25" customHeight="1" x14ac:dyDescent="0.25">
      <c r="A38" s="234" t="s">
        <v>100</v>
      </c>
      <c r="B38" s="89">
        <v>7</v>
      </c>
      <c r="C38" s="195" t="s">
        <v>46</v>
      </c>
      <c r="D38" s="117"/>
      <c r="E38" s="248" t="s">
        <v>182</v>
      </c>
      <c r="F38" s="164" t="s">
        <v>183</v>
      </c>
      <c r="G38" s="147" t="s">
        <v>184</v>
      </c>
      <c r="H38" s="89">
        <v>3</v>
      </c>
      <c r="I38" s="89">
        <v>3</v>
      </c>
      <c r="J38" s="127">
        <f t="shared" ref="J38" si="7">H38*I38</f>
        <v>9</v>
      </c>
      <c r="K38" s="95" t="str">
        <f t="shared" ref="K38" si="8">IF(AND(H38=1,I38=1),"BAJO",IF(AND(H38=1,I38=2),"BAJO",IF(AND(H38=2,I38=1),"BAJO",IF(AND(H38=2,I38=2),"BAJO",IF(AND(H38=3,I38=1),"BAJO",IF(AND(H38=1,I38=3),"MODERADO",IF(AND(H38=2,I38=3),"MODERADO",IF(AND(H38=3,I38=2),"MODERADO",IF(AND(H38=4,I38=1),"MODERADO",IF(AND(H38=5,I38=1),"ALTO",IF(AND(H38=4,I38=2),"ALTO",IF(AND(H38=3,I38=3),"ALTO",IF(AND(H38=2,I38=4),"ALTO",IF(AND(H38=1,I38=4),"ALTO",IF(AND(H38=5,I38=2),"ALTO",IF(AND(H38=4,I38=3),"ALTO","EXTREMO"))))))))))))))))</f>
        <v>ALTO</v>
      </c>
      <c r="L38" s="148"/>
      <c r="M38" s="46"/>
      <c r="N38" s="47"/>
      <c r="O38" s="47"/>
      <c r="P38" s="48"/>
      <c r="Q38" s="49">
        <f>IF(P38="Asignado",Listas!$C$30,Listas!$C$31)</f>
        <v>0</v>
      </c>
      <c r="R38" s="48"/>
      <c r="S38" s="49">
        <f>IF(R38="Adecuado",Listas!$C$32,Listas!$C$33)</f>
        <v>0</v>
      </c>
      <c r="T38" s="48"/>
      <c r="U38" s="49">
        <f>IF(T38="Oportuna",Listas!$C$34,Listas!$C$35)</f>
        <v>0</v>
      </c>
      <c r="V38" s="48"/>
      <c r="W38" s="49">
        <f>IF(V38="Prevenir",Listas!$C$36,IF(V38="Detectar",Listas!$C$37,Listas!$C$38))</f>
        <v>0</v>
      </c>
      <c r="X38" s="48"/>
      <c r="Y38" s="49">
        <f>IF(X38="Confiable",Listas!$C$39,Listas!$C$40)</f>
        <v>0</v>
      </c>
      <c r="Z38" s="48"/>
      <c r="AA38" s="49">
        <f>IF(Z38="Se investigan y resuelven oportunamente",Listas!$C$41,Listas!$C$42)</f>
        <v>0</v>
      </c>
      <c r="AB38" s="48"/>
      <c r="AC38" s="49">
        <f>IF(AB38="Completa",Listas!$C$43,IF(AB38="Incompleta",Listas!$C$44,Listas!$C$45))</f>
        <v>0</v>
      </c>
      <c r="AD38" s="46">
        <f t="shared" si="6"/>
        <v>0</v>
      </c>
      <c r="AE38" s="98">
        <f t="shared" ref="AE38" si="9">AVERAGE(AD38:AD42)</f>
        <v>0</v>
      </c>
      <c r="AF38" s="89"/>
      <c r="AG38" s="89"/>
      <c r="AH38" s="92">
        <v>9</v>
      </c>
      <c r="AI38" s="95" t="s">
        <v>145</v>
      </c>
      <c r="AJ38" s="98" t="s">
        <v>89</v>
      </c>
      <c r="AK38" s="101" t="s">
        <v>185</v>
      </c>
      <c r="AL38" s="104" t="s">
        <v>186</v>
      </c>
      <c r="AM38" s="104" t="s">
        <v>187</v>
      </c>
      <c r="AN38" s="154" t="s">
        <v>181</v>
      </c>
    </row>
    <row r="39" spans="1:40" ht="14.25" customHeight="1" x14ac:dyDescent="0.25">
      <c r="A39" s="235"/>
      <c r="B39" s="90"/>
      <c r="C39" s="196"/>
      <c r="D39" s="118"/>
      <c r="E39" s="121"/>
      <c r="F39" s="152"/>
      <c r="G39" s="134"/>
      <c r="H39" s="90"/>
      <c r="I39" s="90"/>
      <c r="J39" s="128"/>
      <c r="K39" s="96"/>
      <c r="L39" s="149"/>
      <c r="M39" s="31"/>
      <c r="N39" s="32"/>
      <c r="O39" s="32"/>
      <c r="P39" s="16"/>
      <c r="Q39" s="33">
        <f>IF(P39="Asignado",Listas!$C$30,Listas!$C$31)</f>
        <v>0</v>
      </c>
      <c r="R39" s="16"/>
      <c r="S39" s="33">
        <f>IF(R39="Adecuado",Listas!$C$32,Listas!$C$33)</f>
        <v>0</v>
      </c>
      <c r="T39" s="16"/>
      <c r="U39" s="33">
        <f>IF(T39="Oportuna",Listas!$C$34,Listas!$C$35)</f>
        <v>0</v>
      </c>
      <c r="V39" s="16"/>
      <c r="W39" s="33">
        <f>IF(V39="Prevenir",Listas!$C$36,IF(V39="Detectar",Listas!$C$37,Listas!$C$38))</f>
        <v>0</v>
      </c>
      <c r="X39" s="16"/>
      <c r="Y39" s="33">
        <f>IF(X39="Confiable",Listas!$C$39,Listas!$C$40)</f>
        <v>0</v>
      </c>
      <c r="Z39" s="16"/>
      <c r="AA39" s="33">
        <f>IF(Z39="Se investigan y resuelven oportunamente",Listas!$C$41,Listas!$C$42)</f>
        <v>0</v>
      </c>
      <c r="AB39" s="16"/>
      <c r="AC39" s="33">
        <f>IF(AB39="Completa",Listas!$C$43,IF(AB39="Incompleta",Listas!$C$44,Listas!$C$45))</f>
        <v>0</v>
      </c>
      <c r="AD39" s="31">
        <f t="shared" si="6"/>
        <v>0</v>
      </c>
      <c r="AE39" s="99"/>
      <c r="AF39" s="90"/>
      <c r="AG39" s="90"/>
      <c r="AH39" s="93"/>
      <c r="AI39" s="96"/>
      <c r="AJ39" s="99"/>
      <c r="AK39" s="102"/>
      <c r="AL39" s="105"/>
      <c r="AM39" s="105"/>
      <c r="AN39" s="155"/>
    </row>
    <row r="40" spans="1:40" ht="14.25" customHeight="1" x14ac:dyDescent="0.25">
      <c r="A40" s="235"/>
      <c r="B40" s="90"/>
      <c r="C40" s="196"/>
      <c r="D40" s="118"/>
      <c r="E40" s="121"/>
      <c r="F40" s="152"/>
      <c r="G40" s="134"/>
      <c r="H40" s="90"/>
      <c r="I40" s="90"/>
      <c r="J40" s="128"/>
      <c r="K40" s="96"/>
      <c r="L40" s="149"/>
      <c r="M40" s="31"/>
      <c r="N40" s="32"/>
      <c r="O40" s="32"/>
      <c r="P40" s="16"/>
      <c r="Q40" s="33">
        <f>IF(P40="Asignado",Listas!$C$30,Listas!$C$31)</f>
        <v>0</v>
      </c>
      <c r="R40" s="16"/>
      <c r="S40" s="33">
        <f>IF(R40="Adecuado",Listas!$C$32,Listas!$C$33)</f>
        <v>0</v>
      </c>
      <c r="T40" s="16"/>
      <c r="U40" s="33">
        <f>IF(T40="Oportuna",Listas!$C$34,Listas!$C$35)</f>
        <v>0</v>
      </c>
      <c r="V40" s="16"/>
      <c r="W40" s="33">
        <f>IF(V40="Prevenir",Listas!$C$36,IF(V40="Detectar",Listas!$C$37,Listas!$C$38))</f>
        <v>0</v>
      </c>
      <c r="X40" s="16"/>
      <c r="Y40" s="33">
        <f>IF(X40="Confiable",Listas!$C$39,Listas!$C$40)</f>
        <v>0</v>
      </c>
      <c r="Z40" s="16"/>
      <c r="AA40" s="33">
        <f>IF(Z40="Se investigan y resuelven oportunamente",Listas!$C$41,Listas!$C$42)</f>
        <v>0</v>
      </c>
      <c r="AB40" s="16"/>
      <c r="AC40" s="33">
        <f>IF(AB40="Completa",Listas!$C$43,IF(AB40="Incompleta",Listas!$C$44,Listas!$C$45))</f>
        <v>0</v>
      </c>
      <c r="AD40" s="31">
        <f t="shared" si="6"/>
        <v>0</v>
      </c>
      <c r="AE40" s="99"/>
      <c r="AF40" s="90"/>
      <c r="AG40" s="90"/>
      <c r="AH40" s="93"/>
      <c r="AI40" s="96"/>
      <c r="AJ40" s="99"/>
      <c r="AK40" s="102"/>
      <c r="AL40" s="105"/>
      <c r="AM40" s="105"/>
      <c r="AN40" s="155"/>
    </row>
    <row r="41" spans="1:40" ht="21.75" customHeight="1" x14ac:dyDescent="0.25">
      <c r="A41" s="235"/>
      <c r="B41" s="90"/>
      <c r="C41" s="196"/>
      <c r="D41" s="118"/>
      <c r="E41" s="121"/>
      <c r="F41" s="152"/>
      <c r="G41" s="134"/>
      <c r="H41" s="90"/>
      <c r="I41" s="90"/>
      <c r="J41" s="128"/>
      <c r="K41" s="96"/>
      <c r="L41" s="149"/>
      <c r="M41" s="31"/>
      <c r="N41" s="32"/>
      <c r="O41" s="32"/>
      <c r="P41" s="16"/>
      <c r="Q41" s="33">
        <f>IF(P41="Asignado",Listas!$C$30,Listas!$C$31)</f>
        <v>0</v>
      </c>
      <c r="R41" s="16"/>
      <c r="S41" s="33">
        <f>IF(R41="Adecuado",Listas!$C$32,Listas!$C$33)</f>
        <v>0</v>
      </c>
      <c r="T41" s="16"/>
      <c r="U41" s="33">
        <f>IF(T41="Oportuna",Listas!$C$34,Listas!$C$35)</f>
        <v>0</v>
      </c>
      <c r="V41" s="16"/>
      <c r="W41" s="33">
        <f>IF(V41="Prevenir",Listas!$C$36,IF(V41="Detectar",Listas!$C$37,Listas!$C$38))</f>
        <v>0</v>
      </c>
      <c r="X41" s="16"/>
      <c r="Y41" s="33">
        <f>IF(X41="Confiable",Listas!$C$39,Listas!$C$40)</f>
        <v>0</v>
      </c>
      <c r="Z41" s="16"/>
      <c r="AA41" s="33">
        <f>IF(Z41="Se investigan y resuelven oportunamente",Listas!$C$41,Listas!$C$42)</f>
        <v>0</v>
      </c>
      <c r="AB41" s="16"/>
      <c r="AC41" s="33">
        <f>IF(AB41="Completa",Listas!$C$43,IF(AB41="Incompleta",Listas!$C$44,Listas!$C$45))</f>
        <v>0</v>
      </c>
      <c r="AD41" s="31">
        <f t="shared" si="6"/>
        <v>0</v>
      </c>
      <c r="AE41" s="99"/>
      <c r="AF41" s="90"/>
      <c r="AG41" s="90"/>
      <c r="AH41" s="93"/>
      <c r="AI41" s="96"/>
      <c r="AJ41" s="99"/>
      <c r="AK41" s="102"/>
      <c r="AL41" s="105"/>
      <c r="AM41" s="105"/>
      <c r="AN41" s="155"/>
    </row>
    <row r="42" spans="1:40" ht="31.5" customHeight="1" thickBot="1" x14ac:dyDescent="0.3">
      <c r="A42" s="237"/>
      <c r="B42" s="91"/>
      <c r="C42" s="197"/>
      <c r="D42" s="119"/>
      <c r="E42" s="122"/>
      <c r="F42" s="153"/>
      <c r="G42" s="135"/>
      <c r="H42" s="91"/>
      <c r="I42" s="91"/>
      <c r="J42" s="129"/>
      <c r="K42" s="97"/>
      <c r="L42" s="150"/>
      <c r="M42" s="51"/>
      <c r="N42" s="52"/>
      <c r="O42" s="52"/>
      <c r="P42" s="50"/>
      <c r="Q42" s="53">
        <f>IF(P42="Asignado",Listas!$C$30,Listas!$C$31)</f>
        <v>0</v>
      </c>
      <c r="R42" s="50"/>
      <c r="S42" s="53">
        <f>IF(R42="Adecuado",Listas!$C$32,Listas!$C$33)</f>
        <v>0</v>
      </c>
      <c r="T42" s="50"/>
      <c r="U42" s="53">
        <f>IF(T42="Oportuna",Listas!$C$34,Listas!$C$35)</f>
        <v>0</v>
      </c>
      <c r="V42" s="50"/>
      <c r="W42" s="53">
        <f>IF(V42="Prevenir",Listas!$C$36,IF(V42="Detectar",Listas!$C$37,Listas!$C$38))</f>
        <v>0</v>
      </c>
      <c r="X42" s="50"/>
      <c r="Y42" s="53">
        <f>IF(X42="Confiable",Listas!$C$39,Listas!$C$40)</f>
        <v>0</v>
      </c>
      <c r="Z42" s="50"/>
      <c r="AA42" s="53">
        <f>IF(Z42="Se investigan y resuelven oportunamente",Listas!$C$41,Listas!$C$42)</f>
        <v>0</v>
      </c>
      <c r="AB42" s="50"/>
      <c r="AC42" s="53">
        <f>IF(AB42="Completa",Listas!$C$43,IF(AB42="Incompleta",Listas!$C$44,Listas!$C$45))</f>
        <v>0</v>
      </c>
      <c r="AD42" s="51">
        <f t="shared" si="6"/>
        <v>0</v>
      </c>
      <c r="AE42" s="100"/>
      <c r="AF42" s="91"/>
      <c r="AG42" s="91"/>
      <c r="AH42" s="94"/>
      <c r="AI42" s="97"/>
      <c r="AJ42" s="100"/>
      <c r="AK42" s="103"/>
      <c r="AL42" s="106"/>
      <c r="AM42" s="106"/>
      <c r="AN42" s="156"/>
    </row>
    <row r="43" spans="1:40" ht="21.75" customHeight="1" x14ac:dyDescent="0.25">
      <c r="A43" s="234" t="s">
        <v>103</v>
      </c>
      <c r="B43" s="89">
        <v>8</v>
      </c>
      <c r="C43" s="117" t="s">
        <v>46</v>
      </c>
      <c r="D43" s="117"/>
      <c r="E43" s="120" t="s">
        <v>188</v>
      </c>
      <c r="F43" s="151" t="s">
        <v>189</v>
      </c>
      <c r="G43" s="147" t="s">
        <v>190</v>
      </c>
      <c r="H43" s="89">
        <v>2</v>
      </c>
      <c r="I43" s="89">
        <v>4</v>
      </c>
      <c r="J43" s="127">
        <f t="shared" ref="J43" si="10">H43*I43</f>
        <v>8</v>
      </c>
      <c r="K43" s="95" t="str">
        <f t="shared" ref="K43" si="11">IF(AND(H43=1,I43=1),"BAJO",IF(AND(H43=1,I43=2),"BAJO",IF(AND(H43=2,I43=1),"BAJO",IF(AND(H43=2,I43=2),"BAJO",IF(AND(H43=3,I43=1),"BAJO",IF(AND(H43=1,I43=3),"MODERADO",IF(AND(H43=2,I43=3),"MODERADO",IF(AND(H43=3,I43=2),"MODERADO",IF(AND(H43=4,I43=1),"MODERADO",IF(AND(H43=5,I43=1),"ALTO",IF(AND(H43=4,I43=2),"ALTO",IF(AND(H43=3,I43=3),"ALTO",IF(AND(H43=2,I43=4),"ALTO",IF(AND(H43=1,I43=4),"ALTO",IF(AND(H43=5,I43=2),"ALTO",IF(AND(H43=4,I43=3),"ALTO","EXTREMO"))))))))))))))))</f>
        <v>ALTO</v>
      </c>
      <c r="L43" s="148" t="s">
        <v>191</v>
      </c>
      <c r="M43" s="46"/>
      <c r="N43" s="47"/>
      <c r="O43" s="47"/>
      <c r="P43" s="48"/>
      <c r="Q43" s="49">
        <f>IF(P43="Asignado",Listas!$C$30,Listas!$C$31)</f>
        <v>0</v>
      </c>
      <c r="R43" s="48"/>
      <c r="S43" s="49">
        <f>IF(R43="Adecuado",Listas!$C$32,Listas!$C$33)</f>
        <v>0</v>
      </c>
      <c r="T43" s="48"/>
      <c r="U43" s="49">
        <f>IF(T43="Oportuna",Listas!$C$34,Listas!$C$35)</f>
        <v>0</v>
      </c>
      <c r="V43" s="48"/>
      <c r="W43" s="49">
        <f>IF(V43="Prevenir",Listas!$C$36,IF(V43="Detectar",Listas!$C$37,Listas!$C$38))</f>
        <v>0</v>
      </c>
      <c r="X43" s="48"/>
      <c r="Y43" s="49">
        <f>IF(X43="Confiable",Listas!$C$39,Listas!$C$40)</f>
        <v>0</v>
      </c>
      <c r="Z43" s="48"/>
      <c r="AA43" s="49">
        <f>IF(Z43="Se investigan y resuelven oportunamente",Listas!$C$41,Listas!$C$42)</f>
        <v>0</v>
      </c>
      <c r="AB43" s="48"/>
      <c r="AC43" s="49">
        <f>IF(AB43="Completa",Listas!$C$43,IF(AB43="Incompleta",Listas!$C$44,Listas!$C$45))</f>
        <v>0</v>
      </c>
      <c r="AD43" s="46">
        <f t="shared" ref="AD43:AD58" si="12">Q43+S43+U43+W43+Y43+AA43+AC43</f>
        <v>0</v>
      </c>
      <c r="AE43" s="98">
        <f t="shared" ref="AE43" si="13">AVERAGE(AD43:AD47)</f>
        <v>0</v>
      </c>
      <c r="AF43" s="89"/>
      <c r="AG43" s="89"/>
      <c r="AH43" s="92">
        <v>3</v>
      </c>
      <c r="AI43" s="95" t="s">
        <v>177</v>
      </c>
      <c r="AJ43" s="98" t="s">
        <v>89</v>
      </c>
      <c r="AK43" s="101" t="s">
        <v>192</v>
      </c>
      <c r="AL43" s="104" t="s">
        <v>193</v>
      </c>
      <c r="AM43" s="104" t="s">
        <v>194</v>
      </c>
      <c r="AN43" s="125" t="s">
        <v>195</v>
      </c>
    </row>
    <row r="44" spans="1:40" ht="22.5" customHeight="1" x14ac:dyDescent="0.25">
      <c r="A44" s="235"/>
      <c r="B44" s="90"/>
      <c r="C44" s="118"/>
      <c r="D44" s="118"/>
      <c r="E44" s="121"/>
      <c r="F44" s="152"/>
      <c r="G44" s="134"/>
      <c r="H44" s="90"/>
      <c r="I44" s="90"/>
      <c r="J44" s="128"/>
      <c r="K44" s="96"/>
      <c r="L44" s="149"/>
      <c r="M44" s="31"/>
      <c r="N44" s="32"/>
      <c r="O44" s="32"/>
      <c r="P44" s="16"/>
      <c r="Q44" s="33">
        <f>IF(P44="Asignado",Listas!$C$30,Listas!$C$31)</f>
        <v>0</v>
      </c>
      <c r="R44" s="16"/>
      <c r="S44" s="33">
        <f>IF(R44="Adecuado",Listas!$C$32,Listas!$C$33)</f>
        <v>0</v>
      </c>
      <c r="T44" s="16"/>
      <c r="U44" s="33">
        <f>IF(T44="Oportuna",Listas!$C$34,Listas!$C$35)</f>
        <v>0</v>
      </c>
      <c r="V44" s="16"/>
      <c r="W44" s="33">
        <f>IF(V44="Prevenir",Listas!$C$36,IF(V44="Detectar",Listas!$C$37,Listas!$C$38))</f>
        <v>0</v>
      </c>
      <c r="X44" s="16"/>
      <c r="Y44" s="33">
        <f>IF(X44="Confiable",Listas!$C$39,Listas!$C$40)</f>
        <v>0</v>
      </c>
      <c r="Z44" s="16"/>
      <c r="AA44" s="33">
        <f>IF(Z44="Se investigan y resuelven oportunamente",Listas!$C$41,Listas!$C$42)</f>
        <v>0</v>
      </c>
      <c r="AB44" s="16"/>
      <c r="AC44" s="33">
        <f>IF(AB44="Completa",Listas!$C$43,IF(AB44="Incompleta",Listas!$C$44,Listas!$C$45))</f>
        <v>0</v>
      </c>
      <c r="AD44" s="31">
        <f t="shared" si="12"/>
        <v>0</v>
      </c>
      <c r="AE44" s="99"/>
      <c r="AF44" s="90"/>
      <c r="AG44" s="90"/>
      <c r="AH44" s="93"/>
      <c r="AI44" s="96"/>
      <c r="AJ44" s="99"/>
      <c r="AK44" s="102"/>
      <c r="AL44" s="105"/>
      <c r="AM44" s="105"/>
      <c r="AN44" s="88"/>
    </row>
    <row r="45" spans="1:40" ht="20.25" customHeight="1" x14ac:dyDescent="0.25">
      <c r="A45" s="235"/>
      <c r="B45" s="90"/>
      <c r="C45" s="118"/>
      <c r="D45" s="118"/>
      <c r="E45" s="121"/>
      <c r="F45" s="152"/>
      <c r="G45" s="134"/>
      <c r="H45" s="90"/>
      <c r="I45" s="90"/>
      <c r="J45" s="128"/>
      <c r="K45" s="96"/>
      <c r="L45" s="149"/>
      <c r="M45" s="31"/>
      <c r="N45" s="32"/>
      <c r="O45" s="32"/>
      <c r="P45" s="16"/>
      <c r="Q45" s="33">
        <f>IF(P45="Asignado",Listas!$C$30,Listas!$C$31)</f>
        <v>0</v>
      </c>
      <c r="R45" s="16"/>
      <c r="S45" s="33">
        <f>IF(R45="Adecuado",Listas!$C$32,Listas!$C$33)</f>
        <v>0</v>
      </c>
      <c r="T45" s="16"/>
      <c r="U45" s="33">
        <f>IF(T45="Oportuna",Listas!$C$34,Listas!$C$35)</f>
        <v>0</v>
      </c>
      <c r="V45" s="16"/>
      <c r="W45" s="33">
        <f>IF(V45="Prevenir",Listas!$C$36,IF(V45="Detectar",Listas!$C$37,Listas!$C$38))</f>
        <v>0</v>
      </c>
      <c r="X45" s="16"/>
      <c r="Y45" s="33">
        <f>IF(X45="Confiable",Listas!$C$39,Listas!$C$40)</f>
        <v>0</v>
      </c>
      <c r="Z45" s="16"/>
      <c r="AA45" s="33">
        <f>IF(Z45="Se investigan y resuelven oportunamente",Listas!$C$41,Listas!$C$42)</f>
        <v>0</v>
      </c>
      <c r="AB45" s="16"/>
      <c r="AC45" s="33">
        <f>IF(AB45="Completa",Listas!$C$43,IF(AB45="Incompleta",Listas!$C$44,Listas!$C$45))</f>
        <v>0</v>
      </c>
      <c r="AD45" s="31">
        <f t="shared" si="12"/>
        <v>0</v>
      </c>
      <c r="AE45" s="99"/>
      <c r="AF45" s="90"/>
      <c r="AG45" s="90"/>
      <c r="AH45" s="93"/>
      <c r="AI45" s="96"/>
      <c r="AJ45" s="99"/>
      <c r="AK45" s="102"/>
      <c r="AL45" s="105"/>
      <c r="AM45" s="105"/>
      <c r="AN45" s="88"/>
    </row>
    <row r="46" spans="1:40" ht="21.75" customHeight="1" x14ac:dyDescent="0.25">
      <c r="A46" s="235"/>
      <c r="B46" s="90"/>
      <c r="C46" s="118"/>
      <c r="D46" s="118"/>
      <c r="E46" s="121"/>
      <c r="F46" s="152"/>
      <c r="G46" s="134"/>
      <c r="H46" s="90"/>
      <c r="I46" s="90"/>
      <c r="J46" s="128"/>
      <c r="K46" s="96"/>
      <c r="L46" s="149"/>
      <c r="M46" s="31"/>
      <c r="N46" s="32"/>
      <c r="O46" s="32"/>
      <c r="P46" s="16"/>
      <c r="Q46" s="33">
        <f>IF(P46="Asignado",Listas!$C$30,Listas!$C$31)</f>
        <v>0</v>
      </c>
      <c r="R46" s="16"/>
      <c r="S46" s="33">
        <f>IF(R46="Adecuado",Listas!$C$32,Listas!$C$33)</f>
        <v>0</v>
      </c>
      <c r="T46" s="16"/>
      <c r="U46" s="33">
        <f>IF(T46="Oportuna",Listas!$C$34,Listas!$C$35)</f>
        <v>0</v>
      </c>
      <c r="V46" s="16"/>
      <c r="W46" s="33">
        <f>IF(V46="Prevenir",Listas!$C$36,IF(V46="Detectar",Listas!$C$37,Listas!$C$38))</f>
        <v>0</v>
      </c>
      <c r="X46" s="16"/>
      <c r="Y46" s="33">
        <f>IF(X46="Confiable",Listas!$C$39,Listas!$C$40)</f>
        <v>0</v>
      </c>
      <c r="Z46" s="16"/>
      <c r="AA46" s="33">
        <f>IF(Z46="Se investigan y resuelven oportunamente",Listas!$C$41,Listas!$C$42)</f>
        <v>0</v>
      </c>
      <c r="AB46" s="16"/>
      <c r="AC46" s="33">
        <f>IF(AB46="Completa",Listas!$C$43,IF(AB46="Incompleta",Listas!$C$44,Listas!$C$45))</f>
        <v>0</v>
      </c>
      <c r="AD46" s="31">
        <f t="shared" si="12"/>
        <v>0</v>
      </c>
      <c r="AE46" s="99"/>
      <c r="AF46" s="90"/>
      <c r="AG46" s="90"/>
      <c r="AH46" s="93"/>
      <c r="AI46" s="96"/>
      <c r="AJ46" s="99"/>
      <c r="AK46" s="102"/>
      <c r="AL46" s="105"/>
      <c r="AM46" s="105"/>
      <c r="AN46" s="88"/>
    </row>
    <row r="47" spans="1:40" ht="34.5" customHeight="1" thickBot="1" x14ac:dyDescent="0.3">
      <c r="A47" s="237"/>
      <c r="B47" s="91"/>
      <c r="C47" s="119"/>
      <c r="D47" s="119"/>
      <c r="E47" s="122"/>
      <c r="F47" s="153"/>
      <c r="G47" s="135"/>
      <c r="H47" s="91"/>
      <c r="I47" s="91"/>
      <c r="J47" s="129"/>
      <c r="K47" s="97"/>
      <c r="L47" s="150"/>
      <c r="M47" s="51"/>
      <c r="N47" s="52"/>
      <c r="O47" s="52"/>
      <c r="P47" s="50"/>
      <c r="Q47" s="53">
        <f>IF(P47="Asignado",Listas!$C$30,Listas!$C$31)</f>
        <v>0</v>
      </c>
      <c r="R47" s="50"/>
      <c r="S47" s="53">
        <f>IF(R47="Adecuado",Listas!$C$32,Listas!$C$33)</f>
        <v>0</v>
      </c>
      <c r="T47" s="50"/>
      <c r="U47" s="53">
        <f>IF(T47="Oportuna",Listas!$C$34,Listas!$C$35)</f>
        <v>0</v>
      </c>
      <c r="V47" s="50"/>
      <c r="W47" s="53">
        <f>IF(V47="Prevenir",Listas!$C$36,IF(V47="Detectar",Listas!$C$37,Listas!$C$38))</f>
        <v>0</v>
      </c>
      <c r="X47" s="50"/>
      <c r="Y47" s="53">
        <f>IF(X47="Confiable",Listas!$C$39,Listas!$C$40)</f>
        <v>0</v>
      </c>
      <c r="Z47" s="50"/>
      <c r="AA47" s="53">
        <f>IF(Z47="Se investigan y resuelven oportunamente",Listas!$C$41,Listas!$C$42)</f>
        <v>0</v>
      </c>
      <c r="AB47" s="50"/>
      <c r="AC47" s="53">
        <f>IF(AB47="Completa",Listas!$C$43,IF(AB47="Incompleta",Listas!$C$44,Listas!$C$45))</f>
        <v>0</v>
      </c>
      <c r="AD47" s="51">
        <f t="shared" si="12"/>
        <v>0</v>
      </c>
      <c r="AE47" s="100"/>
      <c r="AF47" s="91"/>
      <c r="AG47" s="91"/>
      <c r="AH47" s="94"/>
      <c r="AI47" s="97"/>
      <c r="AJ47" s="100"/>
      <c r="AK47" s="103"/>
      <c r="AL47" s="106"/>
      <c r="AM47" s="106"/>
      <c r="AN47" s="253"/>
    </row>
    <row r="48" spans="1:40" ht="24.75" customHeight="1" x14ac:dyDescent="0.25">
      <c r="A48" s="234" t="s">
        <v>103</v>
      </c>
      <c r="B48" s="89">
        <v>9</v>
      </c>
      <c r="C48" s="117" t="s">
        <v>46</v>
      </c>
      <c r="D48" s="117"/>
      <c r="E48" s="248" t="s">
        <v>196</v>
      </c>
      <c r="F48" s="164" t="s">
        <v>197</v>
      </c>
      <c r="G48" s="147" t="s">
        <v>184</v>
      </c>
      <c r="H48" s="89">
        <v>3</v>
      </c>
      <c r="I48" s="89">
        <v>3</v>
      </c>
      <c r="J48" s="127">
        <f t="shared" ref="J48" si="14">H48*I48</f>
        <v>9</v>
      </c>
      <c r="K48" s="95" t="str">
        <f t="shared" ref="K48" si="15">IF(AND(H48=1,I48=1),"BAJO",IF(AND(H48=1,I48=2),"BAJO",IF(AND(H48=2,I48=1),"BAJO",IF(AND(H48=2,I48=2),"BAJO",IF(AND(H48=3,I48=1),"BAJO",IF(AND(H48=1,I48=3),"MODERADO",IF(AND(H48=2,I48=3),"MODERADO",IF(AND(H48=3,I48=2),"MODERADO",IF(AND(H48=4,I48=1),"MODERADO",IF(AND(H48=5,I48=1),"ALTO",IF(AND(H48=4,I48=2),"ALTO",IF(AND(H48=3,I48=3),"ALTO",IF(AND(H48=2,I48=4),"ALTO",IF(AND(H48=1,I48=4),"ALTO",IF(AND(H48=5,I48=2),"ALTO",IF(AND(H48=4,I48=3),"ALTO","EXTREMO"))))))))))))))))</f>
        <v>ALTO</v>
      </c>
      <c r="L48" s="148" t="s">
        <v>198</v>
      </c>
      <c r="M48" s="46"/>
      <c r="N48" s="47"/>
      <c r="O48" s="47"/>
      <c r="P48" s="48"/>
      <c r="Q48" s="49">
        <f>IF(P48="Asignado",Listas!$C$30,Listas!$C$31)</f>
        <v>0</v>
      </c>
      <c r="R48" s="48"/>
      <c r="S48" s="49">
        <f>IF(R48="Adecuado",Listas!$C$32,Listas!$C$33)</f>
        <v>0</v>
      </c>
      <c r="T48" s="48"/>
      <c r="U48" s="49">
        <f>IF(T48="Oportuna",Listas!$C$34,Listas!$C$35)</f>
        <v>0</v>
      </c>
      <c r="V48" s="48"/>
      <c r="W48" s="49">
        <f>IF(V48="Prevenir",Listas!$C$36,IF(V48="Detectar",Listas!$C$37,Listas!$C$38))</f>
        <v>0</v>
      </c>
      <c r="X48" s="48"/>
      <c r="Y48" s="49">
        <f>IF(X48="Confiable",Listas!$C$39,Listas!$C$40)</f>
        <v>0</v>
      </c>
      <c r="Z48" s="48"/>
      <c r="AA48" s="49">
        <f>IF(Z48="Se investigan y resuelven oportunamente",Listas!$C$41,Listas!$C$42)</f>
        <v>0</v>
      </c>
      <c r="AB48" s="48"/>
      <c r="AC48" s="49">
        <f>IF(AB48="Completa",Listas!$C$43,IF(AB48="Incompleta",Listas!$C$44,Listas!$C$45))</f>
        <v>0</v>
      </c>
      <c r="AD48" s="46">
        <f t="shared" si="12"/>
        <v>0</v>
      </c>
      <c r="AE48" s="98">
        <f t="shared" ref="AE48" si="16">AVERAGE(AD48:AD53)</f>
        <v>0</v>
      </c>
      <c r="AF48" s="89"/>
      <c r="AG48" s="89"/>
      <c r="AH48" s="92">
        <v>4</v>
      </c>
      <c r="AI48" s="95" t="s">
        <v>177</v>
      </c>
      <c r="AJ48" s="98" t="s">
        <v>89</v>
      </c>
      <c r="AK48" s="120" t="s">
        <v>199</v>
      </c>
      <c r="AL48" s="120" t="s">
        <v>201</v>
      </c>
      <c r="AM48" s="120" t="s">
        <v>202</v>
      </c>
      <c r="AN48" s="249" t="s">
        <v>203</v>
      </c>
    </row>
    <row r="49" spans="1:40" ht="32.25" customHeight="1" x14ac:dyDescent="0.25">
      <c r="A49" s="235"/>
      <c r="B49" s="90"/>
      <c r="C49" s="118"/>
      <c r="D49" s="118"/>
      <c r="E49" s="121"/>
      <c r="F49" s="152"/>
      <c r="G49" s="134"/>
      <c r="H49" s="90"/>
      <c r="I49" s="90"/>
      <c r="J49" s="128"/>
      <c r="K49" s="96"/>
      <c r="L49" s="149"/>
      <c r="M49" s="31"/>
      <c r="N49" s="32"/>
      <c r="O49" s="32"/>
      <c r="P49" s="16"/>
      <c r="Q49" s="33">
        <f>IF(P49="Asignado",Listas!$C$30,Listas!$C$31)</f>
        <v>0</v>
      </c>
      <c r="R49" s="16"/>
      <c r="S49" s="33">
        <f>IF(R49="Adecuado",Listas!$C$32,Listas!$C$33)</f>
        <v>0</v>
      </c>
      <c r="T49" s="16"/>
      <c r="U49" s="33">
        <f>IF(T49="Oportuna",Listas!$C$34,Listas!$C$35)</f>
        <v>0</v>
      </c>
      <c r="V49" s="16"/>
      <c r="W49" s="33">
        <f>IF(V49="Prevenir",Listas!$C$36,IF(V49="Detectar",Listas!$C$37,Listas!$C$38))</f>
        <v>0</v>
      </c>
      <c r="X49" s="16"/>
      <c r="Y49" s="33">
        <f>IF(X49="Confiable",Listas!$C$39,Listas!$C$40)</f>
        <v>0</v>
      </c>
      <c r="Z49" s="16"/>
      <c r="AA49" s="33">
        <f>IF(Z49="Se investigan y resuelven oportunamente",Listas!$C$41,Listas!$C$42)</f>
        <v>0</v>
      </c>
      <c r="AB49" s="16"/>
      <c r="AC49" s="33">
        <f>IF(AB49="Completa",Listas!$C$43,IF(AB49="Incompleta",Listas!$C$44,Listas!$C$45))</f>
        <v>0</v>
      </c>
      <c r="AD49" s="31">
        <f t="shared" si="12"/>
        <v>0</v>
      </c>
      <c r="AE49" s="99"/>
      <c r="AF49" s="90"/>
      <c r="AG49" s="90"/>
      <c r="AH49" s="93"/>
      <c r="AI49" s="96"/>
      <c r="AJ49" s="99"/>
      <c r="AK49" s="121"/>
      <c r="AL49" s="121"/>
      <c r="AM49" s="121"/>
      <c r="AN49" s="250"/>
    </row>
    <row r="50" spans="1:40" ht="36.75" customHeight="1" x14ac:dyDescent="0.25">
      <c r="A50" s="235"/>
      <c r="B50" s="90"/>
      <c r="C50" s="118"/>
      <c r="D50" s="118"/>
      <c r="E50" s="121"/>
      <c r="F50" s="152"/>
      <c r="G50" s="134"/>
      <c r="H50" s="90"/>
      <c r="I50" s="90"/>
      <c r="J50" s="128"/>
      <c r="K50" s="96"/>
      <c r="L50" s="149"/>
      <c r="M50" s="31"/>
      <c r="N50" s="32"/>
      <c r="O50" s="32"/>
      <c r="P50" s="16"/>
      <c r="Q50" s="33">
        <f>IF(P50="Asignado",Listas!$C$30,Listas!$C$31)</f>
        <v>0</v>
      </c>
      <c r="R50" s="16"/>
      <c r="S50" s="33">
        <f>IF(R50="Adecuado",Listas!$C$32,Listas!$C$33)</f>
        <v>0</v>
      </c>
      <c r="T50" s="16"/>
      <c r="U50" s="33">
        <f>IF(T50="Oportuna",Listas!$C$34,Listas!$C$35)</f>
        <v>0</v>
      </c>
      <c r="V50" s="16"/>
      <c r="W50" s="33">
        <f>IF(V50="Prevenir",Listas!$C$36,IF(V50="Detectar",Listas!$C$37,Listas!$C$38))</f>
        <v>0</v>
      </c>
      <c r="X50" s="16"/>
      <c r="Y50" s="33">
        <f>IF(X50="Confiable",Listas!$C$39,Listas!$C$40)</f>
        <v>0</v>
      </c>
      <c r="Z50" s="16"/>
      <c r="AA50" s="33">
        <f>IF(Z50="Se investigan y resuelven oportunamente",Listas!$C$41,Listas!$C$42)</f>
        <v>0</v>
      </c>
      <c r="AB50" s="16"/>
      <c r="AC50" s="33">
        <f>IF(AB50="Completa",Listas!$C$43,IF(AB50="Incompleta",Listas!$C$44,Listas!$C$45))</f>
        <v>0</v>
      </c>
      <c r="AD50" s="31">
        <f t="shared" si="12"/>
        <v>0</v>
      </c>
      <c r="AE50" s="99"/>
      <c r="AF50" s="90"/>
      <c r="AG50" s="90"/>
      <c r="AH50" s="93"/>
      <c r="AI50" s="96"/>
      <c r="AJ50" s="99"/>
      <c r="AK50" s="144"/>
      <c r="AL50" s="144"/>
      <c r="AM50" s="144"/>
      <c r="AN50" s="251"/>
    </row>
    <row r="51" spans="1:40" ht="99.75" customHeight="1" x14ac:dyDescent="0.25">
      <c r="A51" s="235"/>
      <c r="B51" s="90"/>
      <c r="C51" s="118"/>
      <c r="D51" s="118"/>
      <c r="E51" s="121"/>
      <c r="F51" s="152"/>
      <c r="G51" s="134"/>
      <c r="H51" s="90"/>
      <c r="I51" s="90"/>
      <c r="J51" s="128"/>
      <c r="K51" s="96"/>
      <c r="L51" s="149"/>
      <c r="M51" s="68"/>
      <c r="N51" s="67"/>
      <c r="O51" s="67"/>
      <c r="P51" s="16"/>
      <c r="Q51" s="69"/>
      <c r="R51" s="16"/>
      <c r="S51" s="69"/>
      <c r="T51" s="16"/>
      <c r="U51" s="69"/>
      <c r="V51" s="16"/>
      <c r="W51" s="69"/>
      <c r="X51" s="16"/>
      <c r="Y51" s="69"/>
      <c r="Z51" s="16"/>
      <c r="AA51" s="69"/>
      <c r="AB51" s="16"/>
      <c r="AC51" s="69"/>
      <c r="AD51" s="68"/>
      <c r="AE51" s="99"/>
      <c r="AF51" s="90"/>
      <c r="AG51" s="90"/>
      <c r="AH51" s="93"/>
      <c r="AI51" s="96"/>
      <c r="AJ51" s="99"/>
      <c r="AK51" s="70" t="s">
        <v>275</v>
      </c>
      <c r="AL51" s="70" t="s">
        <v>276</v>
      </c>
      <c r="AM51" s="70" t="s">
        <v>277</v>
      </c>
      <c r="AN51" s="71" t="s">
        <v>278</v>
      </c>
    </row>
    <row r="52" spans="1:40" ht="45.75" customHeight="1" x14ac:dyDescent="0.25">
      <c r="A52" s="235"/>
      <c r="B52" s="90"/>
      <c r="C52" s="118"/>
      <c r="D52" s="118"/>
      <c r="E52" s="121"/>
      <c r="F52" s="152"/>
      <c r="G52" s="134"/>
      <c r="H52" s="90"/>
      <c r="I52" s="90"/>
      <c r="J52" s="128"/>
      <c r="K52" s="96"/>
      <c r="L52" s="149"/>
      <c r="M52" s="31"/>
      <c r="N52" s="32"/>
      <c r="O52" s="32"/>
      <c r="P52" s="16"/>
      <c r="Q52" s="33">
        <f>IF(P52="Asignado",Listas!$C$30,Listas!$C$31)</f>
        <v>0</v>
      </c>
      <c r="R52" s="16"/>
      <c r="S52" s="33">
        <f>IF(R52="Adecuado",Listas!$C$32,Listas!$C$33)</f>
        <v>0</v>
      </c>
      <c r="T52" s="16"/>
      <c r="U52" s="33">
        <f>IF(T52="Oportuna",Listas!$C$34,Listas!$C$35)</f>
        <v>0</v>
      </c>
      <c r="V52" s="16"/>
      <c r="W52" s="33">
        <f>IF(V52="Prevenir",Listas!$C$36,IF(V52="Detectar",Listas!$C$37,Listas!$C$38))</f>
        <v>0</v>
      </c>
      <c r="X52" s="16"/>
      <c r="Y52" s="33">
        <f>IF(X52="Confiable",Listas!$C$39,Listas!$C$40)</f>
        <v>0</v>
      </c>
      <c r="Z52" s="16"/>
      <c r="AA52" s="33">
        <f>IF(Z52="Se investigan y resuelven oportunamente",Listas!$C$41,Listas!$C$42)</f>
        <v>0</v>
      </c>
      <c r="AB52" s="16"/>
      <c r="AC52" s="33">
        <f>IF(AB52="Completa",Listas!$C$43,IF(AB52="Incompleta",Listas!$C$44,Listas!$C$45))</f>
        <v>0</v>
      </c>
      <c r="AD52" s="31">
        <f t="shared" si="12"/>
        <v>0</v>
      </c>
      <c r="AE52" s="99"/>
      <c r="AF52" s="90"/>
      <c r="AG52" s="90"/>
      <c r="AH52" s="93"/>
      <c r="AI52" s="96"/>
      <c r="AJ52" s="99"/>
      <c r="AK52" s="146" t="s">
        <v>200</v>
      </c>
      <c r="AL52" s="146" t="s">
        <v>279</v>
      </c>
      <c r="AM52" s="146" t="s">
        <v>202</v>
      </c>
      <c r="AN52" s="178" t="s">
        <v>280</v>
      </c>
    </row>
    <row r="53" spans="1:40" ht="62.25" customHeight="1" thickBot="1" x14ac:dyDescent="0.3">
      <c r="A53" s="237"/>
      <c r="B53" s="91"/>
      <c r="C53" s="119"/>
      <c r="D53" s="119"/>
      <c r="E53" s="122"/>
      <c r="F53" s="153"/>
      <c r="G53" s="135"/>
      <c r="H53" s="91"/>
      <c r="I53" s="91"/>
      <c r="J53" s="129"/>
      <c r="K53" s="97"/>
      <c r="L53" s="150"/>
      <c r="M53" s="51"/>
      <c r="N53" s="52"/>
      <c r="O53" s="52"/>
      <c r="P53" s="50"/>
      <c r="Q53" s="53">
        <f>IF(P53="Asignado",Listas!$C$30,Listas!$C$31)</f>
        <v>0</v>
      </c>
      <c r="R53" s="50"/>
      <c r="S53" s="53">
        <f>IF(R53="Adecuado",Listas!$C$32,Listas!$C$33)</f>
        <v>0</v>
      </c>
      <c r="T53" s="50"/>
      <c r="U53" s="53">
        <f>IF(T53="Oportuna",Listas!$C$34,Listas!$C$35)</f>
        <v>0</v>
      </c>
      <c r="V53" s="50"/>
      <c r="W53" s="53">
        <f>IF(V53="Prevenir",Listas!$C$36,IF(V53="Detectar",Listas!$C$37,Listas!$C$38))</f>
        <v>0</v>
      </c>
      <c r="X53" s="50"/>
      <c r="Y53" s="53">
        <f>IF(X53="Confiable",Listas!$C$39,Listas!$C$40)</f>
        <v>0</v>
      </c>
      <c r="Z53" s="50"/>
      <c r="AA53" s="53">
        <f>IF(Z53="Se investigan y resuelven oportunamente",Listas!$C$41,Listas!$C$42)</f>
        <v>0</v>
      </c>
      <c r="AB53" s="50"/>
      <c r="AC53" s="53">
        <f>IF(AB53="Completa",Listas!$C$43,IF(AB53="Incompleta",Listas!$C$44,Listas!$C$45))</f>
        <v>0</v>
      </c>
      <c r="AD53" s="51">
        <f t="shared" si="12"/>
        <v>0</v>
      </c>
      <c r="AE53" s="100"/>
      <c r="AF53" s="91"/>
      <c r="AG53" s="91"/>
      <c r="AH53" s="94"/>
      <c r="AI53" s="97"/>
      <c r="AJ53" s="100"/>
      <c r="AK53" s="122"/>
      <c r="AL53" s="122"/>
      <c r="AM53" s="122"/>
      <c r="AN53" s="252"/>
    </row>
    <row r="54" spans="1:40" ht="30" customHeight="1" x14ac:dyDescent="0.25">
      <c r="A54" s="234" t="s">
        <v>104</v>
      </c>
      <c r="B54" s="89">
        <v>10</v>
      </c>
      <c r="C54" s="117" t="s">
        <v>47</v>
      </c>
      <c r="D54" s="117" t="s">
        <v>14</v>
      </c>
      <c r="E54" s="248" t="s">
        <v>204</v>
      </c>
      <c r="F54" s="164" t="s">
        <v>208</v>
      </c>
      <c r="G54" s="147" t="s">
        <v>210</v>
      </c>
      <c r="H54" s="89">
        <v>2</v>
      </c>
      <c r="I54" s="89">
        <v>5</v>
      </c>
      <c r="J54" s="127">
        <f t="shared" ref="J54" si="17">H54*I54</f>
        <v>10</v>
      </c>
      <c r="K54" s="95" t="str">
        <f t="shared" ref="K54" si="18">IF(AND(H54=1,I54=1),"BAJO",IF(AND(H54=1,I54=2),"BAJO",IF(AND(H54=2,I54=1),"BAJO",IF(AND(H54=2,I54=2),"BAJO",IF(AND(H54=3,I54=1),"BAJO",IF(AND(H54=1,I54=3),"MODERADO",IF(AND(H54=2,I54=3),"MODERADO",IF(AND(H54=3,I54=2),"MODERADO",IF(AND(H54=4,I54=1),"MODERADO",IF(AND(H54=5,I54=1),"ALTO",IF(AND(H54=4,I54=2),"ALTO",IF(AND(H54=3,I54=3),"ALTO",IF(AND(H54=2,I54=4),"ALTO",IF(AND(H54=1,I54=4),"ALTO",IF(AND(H54=5,I54=2),"ALTO",IF(AND(H54=4,I54=3),"ALTO","EXTREMO"))))))))))))))))</f>
        <v>EXTREMO</v>
      </c>
      <c r="L54" s="148" t="s">
        <v>212</v>
      </c>
      <c r="M54" s="46"/>
      <c r="N54" s="47"/>
      <c r="O54" s="47"/>
      <c r="P54" s="48"/>
      <c r="Q54" s="49">
        <f>IF(P54="Asignado",Listas!$C$30,Listas!$C$31)</f>
        <v>0</v>
      </c>
      <c r="R54" s="48"/>
      <c r="S54" s="49">
        <f>IF(R54="Adecuado",Listas!$C$32,Listas!$C$33)</f>
        <v>0</v>
      </c>
      <c r="T54" s="48"/>
      <c r="U54" s="49">
        <f>IF(T54="Oportuna",Listas!$C$34,Listas!$C$35)</f>
        <v>0</v>
      </c>
      <c r="V54" s="48"/>
      <c r="W54" s="49">
        <f>IF(V54="Prevenir",Listas!$C$36,IF(V54="Detectar",Listas!$C$37,Listas!$C$38))</f>
        <v>0</v>
      </c>
      <c r="X54" s="48"/>
      <c r="Y54" s="49">
        <f>IF(X54="Confiable",Listas!$C$39,Listas!$C$40)</f>
        <v>0</v>
      </c>
      <c r="Z54" s="48"/>
      <c r="AA54" s="49">
        <f>IF(Z54="Se investigan y resuelven oportunamente",Listas!$C$41,Listas!$C$42)</f>
        <v>0</v>
      </c>
      <c r="AB54" s="48"/>
      <c r="AC54" s="49">
        <f>IF(AB54="Completa",Listas!$C$43,IF(AB54="Incompleta",Listas!$C$44,Listas!$C$45))</f>
        <v>0</v>
      </c>
      <c r="AD54" s="46">
        <f t="shared" si="12"/>
        <v>0</v>
      </c>
      <c r="AE54" s="98">
        <f t="shared" ref="AE54" si="19">AVERAGE(AD54:AD58)</f>
        <v>0</v>
      </c>
      <c r="AF54" s="89"/>
      <c r="AG54" s="89"/>
      <c r="AH54" s="92">
        <v>5</v>
      </c>
      <c r="AI54" s="95" t="str">
        <f t="shared" ref="AI54" si="20">IF(AND(AF54=1,AG54=1),"BAJO",IF(AND(AF54=1,AG54=2),"BAJO",IF(AND(AF54=2,AG54=1),"BAJO",IF(AND(AF54=2,AG54=2),"BAJO",IF(AND(AF54=3,AG54=1),"BAJO",IF(AND(AF54=1,AG54=3),"MODERADO",IF(AND(AF54=2,AG54=3),"MODERADO",IF(AND(AF54=3,AG54=2),"MODERADO",IF(AND(AF54=4,AG54=1),"MODERADO",IF(AND(AF54=5,AG54=1),"ALTO",IF(AND(AF54=4,AG54=2),"ALTO",IF(AND(AF54=3,AG54=3),"ALTO",IF(AND(AF54=2,AG54=4),"ALTO",IF(AND(AF54=1,AG54=4),"ALTO",IF(AND(AF54=5,AG54=2),"ALTO",IF(AND(AF54=4,AG54=3),"ALTO","EXTREMO"))))))))))))))))</f>
        <v>EXTREMO</v>
      </c>
      <c r="AJ54" s="98" t="s">
        <v>89</v>
      </c>
      <c r="AK54" s="101" t="s">
        <v>215</v>
      </c>
      <c r="AL54" s="104" t="s">
        <v>217</v>
      </c>
      <c r="AM54" s="160" t="s">
        <v>218</v>
      </c>
      <c r="AN54" s="125" t="s">
        <v>219</v>
      </c>
    </row>
    <row r="55" spans="1:40" ht="31.5" customHeight="1" x14ac:dyDescent="0.25">
      <c r="A55" s="235"/>
      <c r="B55" s="90"/>
      <c r="C55" s="118"/>
      <c r="D55" s="118"/>
      <c r="E55" s="121"/>
      <c r="F55" s="152"/>
      <c r="G55" s="134"/>
      <c r="H55" s="90"/>
      <c r="I55" s="90"/>
      <c r="J55" s="128"/>
      <c r="K55" s="96"/>
      <c r="L55" s="254"/>
      <c r="M55" s="31"/>
      <c r="N55" s="32"/>
      <c r="O55" s="32"/>
      <c r="P55" s="16"/>
      <c r="Q55" s="33">
        <f>IF(P55="Asignado",Listas!$C$30,Listas!$C$31)</f>
        <v>0</v>
      </c>
      <c r="R55" s="16"/>
      <c r="S55" s="33">
        <f>IF(R55="Adecuado",Listas!$C$32,Listas!$C$33)</f>
        <v>0</v>
      </c>
      <c r="T55" s="16"/>
      <c r="U55" s="33">
        <f>IF(T55="Oportuna",Listas!$C$34,Listas!$C$35)</f>
        <v>0</v>
      </c>
      <c r="V55" s="16"/>
      <c r="W55" s="33">
        <f>IF(V55="Prevenir",Listas!$C$36,IF(V55="Detectar",Listas!$C$37,Listas!$C$38))</f>
        <v>0</v>
      </c>
      <c r="X55" s="16"/>
      <c r="Y55" s="33">
        <f>IF(X55="Confiable",Listas!$C$39,Listas!$C$40)</f>
        <v>0</v>
      </c>
      <c r="Z55" s="16"/>
      <c r="AA55" s="33">
        <f>IF(Z55="Se investigan y resuelven oportunamente",Listas!$C$41,Listas!$C$42)</f>
        <v>0</v>
      </c>
      <c r="AB55" s="16"/>
      <c r="AC55" s="33">
        <f>IF(AB55="Completa",Listas!$C$43,IF(AB55="Incompleta",Listas!$C$44,Listas!$C$45))</f>
        <v>0</v>
      </c>
      <c r="AD55" s="31">
        <f t="shared" si="12"/>
        <v>0</v>
      </c>
      <c r="AE55" s="99"/>
      <c r="AF55" s="90"/>
      <c r="AG55" s="90"/>
      <c r="AH55" s="93"/>
      <c r="AI55" s="96"/>
      <c r="AJ55" s="99"/>
      <c r="AK55" s="102"/>
      <c r="AL55" s="105"/>
      <c r="AM55" s="145"/>
      <c r="AN55" s="88"/>
    </row>
    <row r="56" spans="1:40" ht="24.75" customHeight="1" x14ac:dyDescent="0.25">
      <c r="A56" s="235"/>
      <c r="B56" s="90"/>
      <c r="C56" s="118"/>
      <c r="D56" s="118"/>
      <c r="E56" s="144"/>
      <c r="F56" s="152"/>
      <c r="G56" s="134"/>
      <c r="H56" s="90"/>
      <c r="I56" s="90"/>
      <c r="J56" s="128"/>
      <c r="K56" s="96"/>
      <c r="L56" s="226" t="s">
        <v>213</v>
      </c>
      <c r="M56" s="31"/>
      <c r="N56" s="32"/>
      <c r="O56" s="32"/>
      <c r="P56" s="16"/>
      <c r="Q56" s="33">
        <f>IF(P56="Asignado",Listas!$C$30,Listas!$C$31)</f>
        <v>0</v>
      </c>
      <c r="R56" s="16"/>
      <c r="S56" s="33">
        <f>IF(R56="Adecuado",Listas!$C$32,Listas!$C$33)</f>
        <v>0</v>
      </c>
      <c r="T56" s="16"/>
      <c r="U56" s="33">
        <f>IF(T56="Oportuna",Listas!$C$34,Listas!$C$35)</f>
        <v>0</v>
      </c>
      <c r="V56" s="16"/>
      <c r="W56" s="33">
        <f>IF(V56="Prevenir",Listas!$C$36,IF(V56="Detectar",Listas!$C$37,Listas!$C$38))</f>
        <v>0</v>
      </c>
      <c r="X56" s="16"/>
      <c r="Y56" s="33">
        <f>IF(X56="Confiable",Listas!$C$39,Listas!$C$40)</f>
        <v>0</v>
      </c>
      <c r="Z56" s="16"/>
      <c r="AA56" s="33">
        <f>IF(Z56="Se investigan y resuelven oportunamente",Listas!$C$41,Listas!$C$42)</f>
        <v>0</v>
      </c>
      <c r="AB56" s="16"/>
      <c r="AC56" s="33">
        <f>IF(AB56="Completa",Listas!$C$43,IF(AB56="Incompleta",Listas!$C$44,Listas!$C$45))</f>
        <v>0</v>
      </c>
      <c r="AD56" s="31">
        <f t="shared" si="12"/>
        <v>0</v>
      </c>
      <c r="AE56" s="99"/>
      <c r="AF56" s="90"/>
      <c r="AG56" s="90"/>
      <c r="AH56" s="93"/>
      <c r="AI56" s="96"/>
      <c r="AJ56" s="99"/>
      <c r="AK56" s="102"/>
      <c r="AL56" s="105"/>
      <c r="AM56" s="145"/>
      <c r="AN56" s="88"/>
    </row>
    <row r="57" spans="1:40" ht="34.5" customHeight="1" x14ac:dyDescent="0.25">
      <c r="A57" s="235"/>
      <c r="B57" s="90"/>
      <c r="C57" s="118"/>
      <c r="D57" s="118"/>
      <c r="E57" s="146" t="s">
        <v>205</v>
      </c>
      <c r="F57" s="152"/>
      <c r="G57" s="134"/>
      <c r="H57" s="90"/>
      <c r="I57" s="90"/>
      <c r="J57" s="128"/>
      <c r="K57" s="96"/>
      <c r="L57" s="149"/>
      <c r="M57" s="31"/>
      <c r="N57" s="32"/>
      <c r="O57" s="32"/>
      <c r="P57" s="16"/>
      <c r="Q57" s="33">
        <f>IF(P57="Asignado",Listas!$C$30,Listas!$C$31)</f>
        <v>0</v>
      </c>
      <c r="R57" s="16"/>
      <c r="S57" s="33">
        <f>IF(R57="Adecuado",Listas!$C$32,Listas!$C$33)</f>
        <v>0</v>
      </c>
      <c r="T57" s="16"/>
      <c r="U57" s="33">
        <f>IF(T57="Oportuna",Listas!$C$34,Listas!$C$35)</f>
        <v>0</v>
      </c>
      <c r="V57" s="16"/>
      <c r="W57" s="33">
        <f>IF(V57="Prevenir",Listas!$C$36,IF(V57="Detectar",Listas!$C$37,Listas!$C$38))</f>
        <v>0</v>
      </c>
      <c r="X57" s="16"/>
      <c r="Y57" s="33">
        <f>IF(X57="Confiable",Listas!$C$39,Listas!$C$40)</f>
        <v>0</v>
      </c>
      <c r="Z57" s="16"/>
      <c r="AA57" s="33">
        <f>IF(Z57="Se investigan y resuelven oportunamente",Listas!$C$41,Listas!$C$42)</f>
        <v>0</v>
      </c>
      <c r="AB57" s="16"/>
      <c r="AC57" s="33">
        <f>IF(AB57="Completa",Listas!$C$43,IF(AB57="Incompleta",Listas!$C$44,Listas!$C$45))</f>
        <v>0</v>
      </c>
      <c r="AD57" s="31">
        <f t="shared" si="12"/>
        <v>0</v>
      </c>
      <c r="AE57" s="99"/>
      <c r="AF57" s="90"/>
      <c r="AG57" s="90"/>
      <c r="AH57" s="93"/>
      <c r="AI57" s="96"/>
      <c r="AJ57" s="99"/>
      <c r="AK57" s="102"/>
      <c r="AL57" s="105"/>
      <c r="AM57" s="145"/>
      <c r="AN57" s="88"/>
    </row>
    <row r="58" spans="1:40" ht="26.25" customHeight="1" thickBot="1" x14ac:dyDescent="0.3">
      <c r="A58" s="237"/>
      <c r="B58" s="91"/>
      <c r="C58" s="119"/>
      <c r="D58" s="119"/>
      <c r="E58" s="122"/>
      <c r="F58" s="153"/>
      <c r="G58" s="135"/>
      <c r="H58" s="91"/>
      <c r="I58" s="91"/>
      <c r="J58" s="129"/>
      <c r="K58" s="97"/>
      <c r="L58" s="150"/>
      <c r="M58" s="51"/>
      <c r="N58" s="52"/>
      <c r="O58" s="52"/>
      <c r="P58" s="50"/>
      <c r="Q58" s="53">
        <f>IF(P58="Asignado",Listas!$C$30,Listas!$C$31)</f>
        <v>0</v>
      </c>
      <c r="R58" s="50"/>
      <c r="S58" s="53">
        <f>IF(R58="Adecuado",Listas!$C$32,Listas!$C$33)</f>
        <v>0</v>
      </c>
      <c r="T58" s="50"/>
      <c r="U58" s="53">
        <f>IF(T58="Oportuna",Listas!$C$34,Listas!$C$35)</f>
        <v>0</v>
      </c>
      <c r="V58" s="50"/>
      <c r="W58" s="53">
        <f>IF(V58="Prevenir",Listas!$C$36,IF(V58="Detectar",Listas!$C$37,Listas!$C$38))</f>
        <v>0</v>
      </c>
      <c r="X58" s="50"/>
      <c r="Y58" s="53">
        <f>IF(X58="Confiable",Listas!$C$39,Listas!$C$40)</f>
        <v>0</v>
      </c>
      <c r="Z58" s="50"/>
      <c r="AA58" s="53">
        <f>IF(Z58="Se investigan y resuelven oportunamente",Listas!$C$41,Listas!$C$42)</f>
        <v>0</v>
      </c>
      <c r="AB58" s="50"/>
      <c r="AC58" s="53">
        <f>IF(AB58="Completa",Listas!$C$43,IF(AB58="Incompleta",Listas!$C$44,Listas!$C$45))</f>
        <v>0</v>
      </c>
      <c r="AD58" s="51">
        <f t="shared" si="12"/>
        <v>0</v>
      </c>
      <c r="AE58" s="100"/>
      <c r="AF58" s="91"/>
      <c r="AG58" s="91"/>
      <c r="AH58" s="94"/>
      <c r="AI58" s="97"/>
      <c r="AJ58" s="100"/>
      <c r="AK58" s="103"/>
      <c r="AL58" s="106"/>
      <c r="AM58" s="161"/>
      <c r="AN58" s="253"/>
    </row>
    <row r="59" spans="1:40" ht="22.5" customHeight="1" x14ac:dyDescent="0.25">
      <c r="A59" s="234" t="s">
        <v>104</v>
      </c>
      <c r="B59" s="110">
        <v>11</v>
      </c>
      <c r="C59" s="117" t="s">
        <v>46</v>
      </c>
      <c r="D59" s="117" t="s">
        <v>14</v>
      </c>
      <c r="E59" s="248" t="s">
        <v>206</v>
      </c>
      <c r="F59" s="255" t="s">
        <v>209</v>
      </c>
      <c r="G59" s="208" t="s">
        <v>211</v>
      </c>
      <c r="H59" s="110">
        <v>2</v>
      </c>
      <c r="I59" s="110">
        <v>4</v>
      </c>
      <c r="J59" s="256">
        <f t="shared" ref="J59" si="21">H59*I59</f>
        <v>8</v>
      </c>
      <c r="K59" s="112" t="str">
        <f t="shared" ref="K59" si="22">IF(AND(H59=1,I59=1),"BAJO",IF(AND(H59=1,I59=2),"BAJO",IF(AND(H59=2,I59=1),"BAJO",IF(AND(H59=2,I59=2),"BAJO",IF(AND(H59=3,I59=1),"BAJO",IF(AND(H59=1,I59=3),"MODERADO",IF(AND(H59=2,I59=3),"MODERADO",IF(AND(H59=3,I59=2),"MODERADO",IF(AND(H59=4,I59=1),"MODERADO",IF(AND(H59=5,I59=1),"ALTO",IF(AND(H59=4,I59=2),"ALTO",IF(AND(H59=3,I59=3),"ALTO",IF(AND(H59=2,I59=4),"ALTO",IF(AND(H59=1,I59=4),"ALTO",IF(AND(H59=5,I59=2),"ALTO",IF(AND(H59=4,I59=3),"ALTO","EXTREMO"))))))))))))))))</f>
        <v>ALTO</v>
      </c>
      <c r="L59" s="148" t="s">
        <v>214</v>
      </c>
      <c r="M59" s="36"/>
      <c r="N59" s="43"/>
      <c r="O59" s="43"/>
      <c r="P59" s="44"/>
      <c r="Q59" s="45">
        <f>IF(P59="Asignado",Listas!$C$30,Listas!$C$31)</f>
        <v>0</v>
      </c>
      <c r="R59" s="44"/>
      <c r="S59" s="45">
        <f>IF(R59="Adecuado",Listas!$C$32,Listas!$C$33)</f>
        <v>0</v>
      </c>
      <c r="T59" s="44"/>
      <c r="U59" s="45">
        <f>IF(T59="Oportuna",Listas!$C$34,Listas!$C$35)</f>
        <v>0</v>
      </c>
      <c r="V59" s="44"/>
      <c r="W59" s="45">
        <f>IF(V59="Prevenir",Listas!$C$36,IF(V59="Detectar",Listas!$C$37,Listas!$C$38))</f>
        <v>0</v>
      </c>
      <c r="X59" s="44"/>
      <c r="Y59" s="45">
        <f>IF(X59="Confiable",Listas!$C$39,Listas!$C$40)</f>
        <v>0</v>
      </c>
      <c r="Z59" s="44"/>
      <c r="AA59" s="45">
        <f>IF(Z59="Se investigan y resuelven oportunamente",Listas!$C$41,Listas!$C$42)</f>
        <v>0</v>
      </c>
      <c r="AB59" s="44"/>
      <c r="AC59" s="45">
        <f>IF(AB59="Completa",Listas!$C$43,IF(AB59="Incompleta",Listas!$C$44,Listas!$C$45))</f>
        <v>0</v>
      </c>
      <c r="AD59" s="36">
        <f t="shared" ref="AD59:AD73" si="23">Q59+S59+U59+W59+Y59+AA59+AC59</f>
        <v>0</v>
      </c>
      <c r="AE59" s="113">
        <f t="shared" ref="AE59:AE69" si="24">AVERAGE(AD59:AD63)</f>
        <v>0</v>
      </c>
      <c r="AF59" s="110"/>
      <c r="AG59" s="110"/>
      <c r="AH59" s="111">
        <v>6</v>
      </c>
      <c r="AI59" s="112" t="s">
        <v>177</v>
      </c>
      <c r="AJ59" s="113" t="s">
        <v>89</v>
      </c>
      <c r="AK59" s="141" t="s">
        <v>216</v>
      </c>
      <c r="AL59" s="116" t="s">
        <v>220</v>
      </c>
      <c r="AM59" s="144" t="s">
        <v>218</v>
      </c>
      <c r="AN59" s="125" t="s">
        <v>219</v>
      </c>
    </row>
    <row r="60" spans="1:40" ht="30" customHeight="1" x14ac:dyDescent="0.25">
      <c r="A60" s="235"/>
      <c r="B60" s="90"/>
      <c r="C60" s="118"/>
      <c r="D60" s="118"/>
      <c r="E60" s="144"/>
      <c r="F60" s="211"/>
      <c r="G60" s="134"/>
      <c r="H60" s="90"/>
      <c r="I60" s="90"/>
      <c r="J60" s="128"/>
      <c r="K60" s="96"/>
      <c r="L60" s="254"/>
      <c r="M60" s="28"/>
      <c r="N60" s="29"/>
      <c r="O60" s="29"/>
      <c r="P60" s="16"/>
      <c r="Q60" s="30">
        <f>IF(P60="Asignado",Listas!$C$30,Listas!$C$31)</f>
        <v>0</v>
      </c>
      <c r="R60" s="16"/>
      <c r="S60" s="30">
        <f>IF(R60="Adecuado",Listas!$C$32,Listas!$C$33)</f>
        <v>0</v>
      </c>
      <c r="T60" s="16"/>
      <c r="U60" s="30">
        <f>IF(T60="Oportuna",Listas!$C$34,Listas!$C$35)</f>
        <v>0</v>
      </c>
      <c r="V60" s="16"/>
      <c r="W60" s="30">
        <f>IF(V60="Prevenir",Listas!$C$36,IF(V60="Detectar",Listas!$C$37,Listas!$C$38))</f>
        <v>0</v>
      </c>
      <c r="X60" s="16"/>
      <c r="Y60" s="30">
        <f>IF(X60="Confiable",Listas!$C$39,Listas!$C$40)</f>
        <v>0</v>
      </c>
      <c r="Z60" s="16"/>
      <c r="AA60" s="30">
        <f>IF(Z60="Se investigan y resuelven oportunamente",Listas!$C$41,Listas!$C$42)</f>
        <v>0</v>
      </c>
      <c r="AB60" s="16"/>
      <c r="AC60" s="30">
        <f>IF(AB60="Completa",Listas!$C$43,IF(AB60="Incompleta",Listas!$C$44,Listas!$C$45))</f>
        <v>0</v>
      </c>
      <c r="AD60" s="28">
        <f t="shared" si="23"/>
        <v>0</v>
      </c>
      <c r="AE60" s="99"/>
      <c r="AF60" s="90"/>
      <c r="AG60" s="90"/>
      <c r="AH60" s="93"/>
      <c r="AI60" s="96"/>
      <c r="AJ60" s="99"/>
      <c r="AK60" s="102"/>
      <c r="AL60" s="105"/>
      <c r="AM60" s="145"/>
      <c r="AN60" s="88"/>
    </row>
    <row r="61" spans="1:40" ht="14.25" customHeight="1" x14ac:dyDescent="0.25">
      <c r="A61" s="235"/>
      <c r="B61" s="90"/>
      <c r="C61" s="143" t="s">
        <v>47</v>
      </c>
      <c r="D61" s="118"/>
      <c r="E61" s="146" t="s">
        <v>207</v>
      </c>
      <c r="F61" s="211"/>
      <c r="G61" s="134"/>
      <c r="H61" s="90"/>
      <c r="I61" s="90"/>
      <c r="J61" s="128"/>
      <c r="K61" s="96"/>
      <c r="L61" s="226" t="s">
        <v>214</v>
      </c>
      <c r="M61" s="28"/>
      <c r="N61" s="29"/>
      <c r="O61" s="29"/>
      <c r="P61" s="16"/>
      <c r="Q61" s="30">
        <f>IF(P61="Asignado",Listas!$C$30,Listas!$C$31)</f>
        <v>0</v>
      </c>
      <c r="R61" s="16"/>
      <c r="S61" s="30">
        <f>IF(R61="Adecuado",Listas!$C$32,Listas!$C$33)</f>
        <v>0</v>
      </c>
      <c r="T61" s="16"/>
      <c r="U61" s="30">
        <f>IF(T61="Oportuna",Listas!$C$34,Listas!$C$35)</f>
        <v>0</v>
      </c>
      <c r="V61" s="16"/>
      <c r="W61" s="30">
        <f>IF(V61="Prevenir",Listas!$C$36,IF(V61="Detectar",Listas!$C$37,Listas!$C$38))</f>
        <v>0</v>
      </c>
      <c r="X61" s="16"/>
      <c r="Y61" s="30">
        <f>IF(X61="Confiable",Listas!$C$39,Listas!$C$40)</f>
        <v>0</v>
      </c>
      <c r="Z61" s="16"/>
      <c r="AA61" s="30">
        <f>IF(Z61="Se investigan y resuelven oportunamente",Listas!$C$41,Listas!$C$42)</f>
        <v>0</v>
      </c>
      <c r="AB61" s="16"/>
      <c r="AC61" s="30">
        <f>IF(AB61="Completa",Listas!$C$43,IF(AB61="Incompleta",Listas!$C$44,Listas!$C$45))</f>
        <v>0</v>
      </c>
      <c r="AD61" s="28">
        <f t="shared" si="23"/>
        <v>0</v>
      </c>
      <c r="AE61" s="99"/>
      <c r="AF61" s="90"/>
      <c r="AG61" s="90"/>
      <c r="AH61" s="93"/>
      <c r="AI61" s="96"/>
      <c r="AJ61" s="99"/>
      <c r="AK61" s="102"/>
      <c r="AL61" s="105"/>
      <c r="AM61" s="145"/>
      <c r="AN61" s="88"/>
    </row>
    <row r="62" spans="1:40" ht="14.25" customHeight="1" x14ac:dyDescent="0.25">
      <c r="A62" s="235"/>
      <c r="B62" s="90"/>
      <c r="C62" s="118"/>
      <c r="D62" s="118"/>
      <c r="E62" s="121"/>
      <c r="F62" s="211"/>
      <c r="G62" s="134"/>
      <c r="H62" s="90"/>
      <c r="I62" s="90"/>
      <c r="J62" s="128"/>
      <c r="K62" s="96"/>
      <c r="L62" s="149"/>
      <c r="M62" s="28"/>
      <c r="N62" s="29"/>
      <c r="O62" s="29"/>
      <c r="P62" s="16"/>
      <c r="Q62" s="30">
        <f>IF(P62="Asignado",Listas!$C$30,Listas!$C$31)</f>
        <v>0</v>
      </c>
      <c r="R62" s="16"/>
      <c r="S62" s="30">
        <f>IF(R62="Adecuado",Listas!$C$32,Listas!$C$33)</f>
        <v>0</v>
      </c>
      <c r="T62" s="16"/>
      <c r="U62" s="30">
        <f>IF(T62="Oportuna",Listas!$C$34,Listas!$C$35)</f>
        <v>0</v>
      </c>
      <c r="V62" s="16"/>
      <c r="W62" s="30">
        <f>IF(V62="Prevenir",Listas!$C$36,IF(V62="Detectar",Listas!$C$37,Listas!$C$38))</f>
        <v>0</v>
      </c>
      <c r="X62" s="16"/>
      <c r="Y62" s="30">
        <f>IF(X62="Confiable",Listas!$C$39,Listas!$C$40)</f>
        <v>0</v>
      </c>
      <c r="Z62" s="16"/>
      <c r="AA62" s="30">
        <f>IF(Z62="Se investigan y resuelven oportunamente",Listas!$C$41,Listas!$C$42)</f>
        <v>0</v>
      </c>
      <c r="AB62" s="16"/>
      <c r="AC62" s="30">
        <f>IF(AB62="Completa",Listas!$C$43,IF(AB62="Incompleta",Listas!$C$44,Listas!$C$45))</f>
        <v>0</v>
      </c>
      <c r="AD62" s="28">
        <f t="shared" si="23"/>
        <v>0</v>
      </c>
      <c r="AE62" s="99"/>
      <c r="AF62" s="90"/>
      <c r="AG62" s="90"/>
      <c r="AH62" s="93"/>
      <c r="AI62" s="96"/>
      <c r="AJ62" s="99"/>
      <c r="AK62" s="102"/>
      <c r="AL62" s="105"/>
      <c r="AM62" s="145"/>
      <c r="AN62" s="88"/>
    </row>
    <row r="63" spans="1:40" ht="23.25" customHeight="1" thickBot="1" x14ac:dyDescent="0.3">
      <c r="A63" s="236"/>
      <c r="B63" s="138"/>
      <c r="C63" s="118"/>
      <c r="D63" s="118"/>
      <c r="E63" s="121"/>
      <c r="F63" s="212"/>
      <c r="G63" s="209"/>
      <c r="H63" s="138"/>
      <c r="I63" s="138"/>
      <c r="J63" s="257"/>
      <c r="K63" s="140"/>
      <c r="L63" s="149"/>
      <c r="M63" s="35"/>
      <c r="N63" s="42"/>
      <c r="O63" s="42"/>
      <c r="P63" s="59"/>
      <c r="Q63" s="60">
        <f>IF(P63="Asignado",Listas!$C$30,Listas!$C$31)</f>
        <v>0</v>
      </c>
      <c r="R63" s="59"/>
      <c r="S63" s="60">
        <f>IF(R63="Adecuado",Listas!$C$32,Listas!$C$33)</f>
        <v>0</v>
      </c>
      <c r="T63" s="59"/>
      <c r="U63" s="60">
        <f>IF(T63="Oportuna",Listas!$C$34,Listas!$C$35)</f>
        <v>0</v>
      </c>
      <c r="V63" s="59"/>
      <c r="W63" s="60">
        <f>IF(V63="Prevenir",Listas!$C$36,IF(V63="Detectar",Listas!$C$37,Listas!$C$38))</f>
        <v>0</v>
      </c>
      <c r="X63" s="59"/>
      <c r="Y63" s="60">
        <f>IF(X63="Confiable",Listas!$C$39,Listas!$C$40)</f>
        <v>0</v>
      </c>
      <c r="Z63" s="59"/>
      <c r="AA63" s="60">
        <f>IF(Z63="Se investigan y resuelven oportunamente",Listas!$C$41,Listas!$C$42)</f>
        <v>0</v>
      </c>
      <c r="AB63" s="59"/>
      <c r="AC63" s="60">
        <f>IF(AB63="Completa",Listas!$C$43,IF(AB63="Incompleta",Listas!$C$44,Listas!$C$45))</f>
        <v>0</v>
      </c>
      <c r="AD63" s="35">
        <f t="shared" si="23"/>
        <v>0</v>
      </c>
      <c r="AE63" s="137"/>
      <c r="AF63" s="138"/>
      <c r="AG63" s="138"/>
      <c r="AH63" s="139"/>
      <c r="AI63" s="140"/>
      <c r="AJ63" s="137"/>
      <c r="AK63" s="142"/>
      <c r="AL63" s="143"/>
      <c r="AM63" s="146"/>
      <c r="AN63" s="126"/>
    </row>
    <row r="64" spans="1:40" ht="87" customHeight="1" x14ac:dyDescent="0.25">
      <c r="A64" s="234" t="s">
        <v>109</v>
      </c>
      <c r="B64" s="89">
        <v>12</v>
      </c>
      <c r="C64" s="117" t="s">
        <v>44</v>
      </c>
      <c r="D64" s="117" t="s">
        <v>107</v>
      </c>
      <c r="E64" s="120" t="s">
        <v>223</v>
      </c>
      <c r="F64" s="261" t="s">
        <v>222</v>
      </c>
      <c r="G64" s="133" t="s">
        <v>224</v>
      </c>
      <c r="H64" s="89">
        <v>1</v>
      </c>
      <c r="I64" s="89">
        <v>4</v>
      </c>
      <c r="J64" s="127">
        <f t="shared" ref="J64" si="25">H64*I64</f>
        <v>4</v>
      </c>
      <c r="K64" s="95" t="str">
        <f t="shared" ref="K64" si="26">IF(AND(H64=1,I64=1),"BAJO",IF(AND(H64=1,I64=2),"BAJO",IF(AND(H64=2,I64=1),"BAJO",IF(AND(H64=2,I64=2),"BAJO",IF(AND(H64=3,I64=1),"BAJO",IF(AND(H64=1,I64=3),"MODERADO",IF(AND(H64=2,I64=3),"MODERADO",IF(AND(H64=3,I64=2),"MODERADO",IF(AND(H64=4,I64=1),"MODERADO",IF(AND(H64=5,I64=1),"ALTO",IF(AND(H64=4,I64=2),"ALTO",IF(AND(H64=3,I64=3),"ALTO",IF(AND(H64=2,I64=4),"ALTO",IF(AND(H64=1,I64=4),"ALTO",IF(AND(H64=5,I64=2),"ALTO",IF(AND(H64=4,I64=3),"ALTO","EXTREMO"))))))))))))))))</f>
        <v>ALTO</v>
      </c>
      <c r="L64" s="62" t="s">
        <v>225</v>
      </c>
      <c r="M64" s="46"/>
      <c r="N64" s="47"/>
      <c r="O64" s="47"/>
      <c r="P64" s="48"/>
      <c r="Q64" s="49">
        <f>IF(P64="Asignado",Listas!$C$30,Listas!$C$31)</f>
        <v>0</v>
      </c>
      <c r="R64" s="48"/>
      <c r="S64" s="49">
        <f>IF(R64="Adecuado",Listas!$C$32,Listas!$C$33)</f>
        <v>0</v>
      </c>
      <c r="T64" s="48"/>
      <c r="U64" s="49">
        <f>IF(T64="Oportuna",Listas!$C$34,Listas!$C$35)</f>
        <v>0</v>
      </c>
      <c r="V64" s="48"/>
      <c r="W64" s="49">
        <f>IF(V64="Prevenir",Listas!$C$36,IF(V64="Detectar",Listas!$C$37,Listas!$C$38))</f>
        <v>0</v>
      </c>
      <c r="X64" s="48"/>
      <c r="Y64" s="49">
        <f>IF(X64="Confiable",Listas!$C$39,Listas!$C$40)</f>
        <v>0</v>
      </c>
      <c r="Z64" s="48"/>
      <c r="AA64" s="49">
        <f>IF(Z64="Se investigan y resuelven oportunamente",Listas!$C$41,Listas!$C$42)</f>
        <v>0</v>
      </c>
      <c r="AB64" s="48"/>
      <c r="AC64" s="49">
        <f>IF(AB64="Completa",Listas!$C$43,IF(AB64="Incompleta",Listas!$C$44,Listas!$C$45))</f>
        <v>0</v>
      </c>
      <c r="AD64" s="46">
        <f t="shared" si="23"/>
        <v>0</v>
      </c>
      <c r="AE64" s="98">
        <f t="shared" si="24"/>
        <v>0</v>
      </c>
      <c r="AF64" s="89"/>
      <c r="AG64" s="89"/>
      <c r="AH64" s="92">
        <v>4</v>
      </c>
      <c r="AI64" s="95" t="s">
        <v>145</v>
      </c>
      <c r="AJ64" s="98" t="s">
        <v>89</v>
      </c>
      <c r="AK64" s="117" t="s">
        <v>228</v>
      </c>
      <c r="AL64" s="117" t="s">
        <v>230</v>
      </c>
      <c r="AM64" s="117" t="s">
        <v>232</v>
      </c>
      <c r="AN64" s="258" t="s">
        <v>233</v>
      </c>
    </row>
    <row r="65" spans="1:40" ht="57" customHeight="1" x14ac:dyDescent="0.25">
      <c r="A65" s="235"/>
      <c r="B65" s="90"/>
      <c r="C65" s="118"/>
      <c r="D65" s="118"/>
      <c r="E65" s="121"/>
      <c r="F65" s="211"/>
      <c r="G65" s="134"/>
      <c r="H65" s="90"/>
      <c r="I65" s="90"/>
      <c r="J65" s="128"/>
      <c r="K65" s="96"/>
      <c r="L65" s="123" t="s">
        <v>226</v>
      </c>
      <c r="M65" s="31"/>
      <c r="N65" s="32"/>
      <c r="O65" s="32"/>
      <c r="P65" s="16"/>
      <c r="Q65" s="33">
        <f>IF(P65="Asignado",Listas!$C$30,Listas!$C$31)</f>
        <v>0</v>
      </c>
      <c r="R65" s="16"/>
      <c r="S65" s="33">
        <f>IF(R65="Adecuado",Listas!$C$32,Listas!$C$33)</f>
        <v>0</v>
      </c>
      <c r="T65" s="16"/>
      <c r="U65" s="33">
        <f>IF(T65="Oportuna",Listas!$C$34,Listas!$C$35)</f>
        <v>0</v>
      </c>
      <c r="V65" s="16"/>
      <c r="W65" s="33">
        <f>IF(V65="Prevenir",Listas!$C$36,IF(V65="Detectar",Listas!$C$37,Listas!$C$38))</f>
        <v>0</v>
      </c>
      <c r="X65" s="16"/>
      <c r="Y65" s="33">
        <f>IF(X65="Confiable",Listas!$C$39,Listas!$C$40)</f>
        <v>0</v>
      </c>
      <c r="Z65" s="16"/>
      <c r="AA65" s="33">
        <f>IF(Z65="Se investigan y resuelven oportunamente",Listas!$C$41,Listas!$C$42)</f>
        <v>0</v>
      </c>
      <c r="AB65" s="16"/>
      <c r="AC65" s="33">
        <f>IF(AB65="Completa",Listas!$C$43,IF(AB65="Incompleta",Listas!$C$44,Listas!$C$45))</f>
        <v>0</v>
      </c>
      <c r="AD65" s="31">
        <f t="shared" si="23"/>
        <v>0</v>
      </c>
      <c r="AE65" s="99"/>
      <c r="AF65" s="90"/>
      <c r="AG65" s="90"/>
      <c r="AH65" s="93"/>
      <c r="AI65" s="96"/>
      <c r="AJ65" s="99"/>
      <c r="AK65" s="118"/>
      <c r="AL65" s="118"/>
      <c r="AM65" s="118"/>
      <c r="AN65" s="259"/>
    </row>
    <row r="66" spans="1:40" ht="76.5" customHeight="1" x14ac:dyDescent="0.25">
      <c r="A66" s="235"/>
      <c r="B66" s="90"/>
      <c r="C66" s="118"/>
      <c r="D66" s="118"/>
      <c r="E66" s="121"/>
      <c r="F66" s="211"/>
      <c r="G66" s="134"/>
      <c r="H66" s="90"/>
      <c r="I66" s="90"/>
      <c r="J66" s="128"/>
      <c r="K66" s="96"/>
      <c r="L66" s="124"/>
      <c r="M66" s="31"/>
      <c r="N66" s="32"/>
      <c r="O66" s="32"/>
      <c r="P66" s="16"/>
      <c r="Q66" s="33">
        <f>IF(P66="Asignado",Listas!$C$30,Listas!$C$31)</f>
        <v>0</v>
      </c>
      <c r="R66" s="16"/>
      <c r="S66" s="33">
        <f>IF(R66="Adecuado",Listas!$C$32,Listas!$C$33)</f>
        <v>0</v>
      </c>
      <c r="T66" s="16"/>
      <c r="U66" s="33">
        <f>IF(T66="Oportuna",Listas!$C$34,Listas!$C$35)</f>
        <v>0</v>
      </c>
      <c r="V66" s="16"/>
      <c r="W66" s="33">
        <f>IF(V66="Prevenir",Listas!$C$36,IF(V66="Detectar",Listas!$C$37,Listas!$C$38))</f>
        <v>0</v>
      </c>
      <c r="X66" s="16"/>
      <c r="Y66" s="33">
        <f>IF(X66="Confiable",Listas!$C$39,Listas!$C$40)</f>
        <v>0</v>
      </c>
      <c r="Z66" s="16"/>
      <c r="AA66" s="33">
        <f>IF(Z66="Se investigan y resuelven oportunamente",Listas!$C$41,Listas!$C$42)</f>
        <v>0</v>
      </c>
      <c r="AB66" s="16"/>
      <c r="AC66" s="33">
        <f>IF(AB66="Completa",Listas!$C$43,IF(AB66="Incompleta",Listas!$C$44,Listas!$C$45))</f>
        <v>0</v>
      </c>
      <c r="AD66" s="31">
        <f t="shared" si="23"/>
        <v>0</v>
      </c>
      <c r="AE66" s="99"/>
      <c r="AF66" s="90"/>
      <c r="AG66" s="90"/>
      <c r="AH66" s="93"/>
      <c r="AI66" s="96"/>
      <c r="AJ66" s="99"/>
      <c r="AK66" s="116"/>
      <c r="AL66" s="116"/>
      <c r="AM66" s="116"/>
      <c r="AN66" s="87"/>
    </row>
    <row r="67" spans="1:40" ht="73.5" customHeight="1" x14ac:dyDescent="0.25">
      <c r="A67" s="235"/>
      <c r="B67" s="90"/>
      <c r="C67" s="118"/>
      <c r="D67" s="118"/>
      <c r="E67" s="121"/>
      <c r="F67" s="211"/>
      <c r="G67" s="134"/>
      <c r="H67" s="90"/>
      <c r="I67" s="90"/>
      <c r="J67" s="128"/>
      <c r="K67" s="96"/>
      <c r="L67" s="123" t="s">
        <v>227</v>
      </c>
      <c r="M67" s="31"/>
      <c r="N67" s="32"/>
      <c r="O67" s="32"/>
      <c r="P67" s="16"/>
      <c r="Q67" s="33">
        <f>IF(P67="Asignado",Listas!$C$30,Listas!$C$31)</f>
        <v>0</v>
      </c>
      <c r="R67" s="16"/>
      <c r="S67" s="33">
        <f>IF(R67="Adecuado",Listas!$C$32,Listas!$C$33)</f>
        <v>0</v>
      </c>
      <c r="T67" s="16"/>
      <c r="U67" s="33">
        <f>IF(T67="Oportuna",Listas!$C$34,Listas!$C$35)</f>
        <v>0</v>
      </c>
      <c r="V67" s="16"/>
      <c r="W67" s="33">
        <f>IF(V67="Prevenir",Listas!$C$36,IF(V67="Detectar",Listas!$C$37,Listas!$C$38))</f>
        <v>0</v>
      </c>
      <c r="X67" s="16"/>
      <c r="Y67" s="33">
        <f>IF(X67="Confiable",Listas!$C$39,Listas!$C$40)</f>
        <v>0</v>
      </c>
      <c r="Z67" s="16"/>
      <c r="AA67" s="33">
        <f>IF(Z67="Se investigan y resuelven oportunamente",Listas!$C$41,Listas!$C$42)</f>
        <v>0</v>
      </c>
      <c r="AB67" s="16"/>
      <c r="AC67" s="33">
        <f>IF(AB67="Completa",Listas!$C$43,IF(AB67="Incompleta",Listas!$C$44,Listas!$C$45))</f>
        <v>0</v>
      </c>
      <c r="AD67" s="31">
        <f t="shared" si="23"/>
        <v>0</v>
      </c>
      <c r="AE67" s="99"/>
      <c r="AF67" s="90"/>
      <c r="AG67" s="90"/>
      <c r="AH67" s="93"/>
      <c r="AI67" s="96"/>
      <c r="AJ67" s="99"/>
      <c r="AK67" s="143" t="s">
        <v>229</v>
      </c>
      <c r="AL67" s="143" t="s">
        <v>231</v>
      </c>
      <c r="AM67" s="143" t="s">
        <v>232</v>
      </c>
      <c r="AN67" s="126" t="s">
        <v>172</v>
      </c>
    </row>
    <row r="68" spans="1:40" ht="50.25" customHeight="1" thickBot="1" x14ac:dyDescent="0.3">
      <c r="A68" s="237"/>
      <c r="B68" s="91"/>
      <c r="C68" s="119"/>
      <c r="D68" s="119"/>
      <c r="E68" s="122"/>
      <c r="F68" s="224"/>
      <c r="G68" s="135"/>
      <c r="H68" s="91"/>
      <c r="I68" s="91"/>
      <c r="J68" s="129"/>
      <c r="K68" s="97"/>
      <c r="L68" s="136"/>
      <c r="M68" s="51"/>
      <c r="N68" s="52"/>
      <c r="O68" s="52"/>
      <c r="P68" s="50"/>
      <c r="Q68" s="53">
        <f>IF(P68="Asignado",Listas!$C$30,Listas!$C$31)</f>
        <v>0</v>
      </c>
      <c r="R68" s="50"/>
      <c r="S68" s="53">
        <f>IF(R68="Adecuado",Listas!$C$32,Listas!$C$33)</f>
        <v>0</v>
      </c>
      <c r="T68" s="50"/>
      <c r="U68" s="53">
        <f>IF(T68="Oportuna",Listas!$C$34,Listas!$C$35)</f>
        <v>0</v>
      </c>
      <c r="V68" s="50"/>
      <c r="W68" s="53">
        <f>IF(V68="Prevenir",Listas!$C$36,IF(V68="Detectar",Listas!$C$37,Listas!$C$38))</f>
        <v>0</v>
      </c>
      <c r="X68" s="50"/>
      <c r="Y68" s="53">
        <f>IF(X68="Confiable",Listas!$C$39,Listas!$C$40)</f>
        <v>0</v>
      </c>
      <c r="Z68" s="50"/>
      <c r="AA68" s="53">
        <f>IF(Z68="Se investigan y resuelven oportunamente",Listas!$C$41,Listas!$C$42)</f>
        <v>0</v>
      </c>
      <c r="AB68" s="50"/>
      <c r="AC68" s="53">
        <f>IF(AB68="Completa",Listas!$C$43,IF(AB68="Incompleta",Listas!$C$44,Listas!$C$45))</f>
        <v>0</v>
      </c>
      <c r="AD68" s="51">
        <f t="shared" si="23"/>
        <v>0</v>
      </c>
      <c r="AE68" s="100"/>
      <c r="AF68" s="91"/>
      <c r="AG68" s="91"/>
      <c r="AH68" s="94"/>
      <c r="AI68" s="97"/>
      <c r="AJ68" s="100"/>
      <c r="AK68" s="119"/>
      <c r="AL68" s="119"/>
      <c r="AM68" s="119"/>
      <c r="AN68" s="260"/>
    </row>
    <row r="69" spans="1:40" ht="27.75" customHeight="1" x14ac:dyDescent="0.25">
      <c r="A69" s="241" t="s">
        <v>234</v>
      </c>
      <c r="B69" s="89">
        <v>13</v>
      </c>
      <c r="C69" s="117" t="s">
        <v>46</v>
      </c>
      <c r="D69" s="117" t="s">
        <v>107</v>
      </c>
      <c r="E69" s="120" t="s">
        <v>235</v>
      </c>
      <c r="F69" s="130" t="s">
        <v>236</v>
      </c>
      <c r="G69" s="133" t="s">
        <v>237</v>
      </c>
      <c r="H69" s="89">
        <v>1</v>
      </c>
      <c r="I69" s="89">
        <v>3</v>
      </c>
      <c r="J69" s="127">
        <f t="shared" ref="J69" si="27">H69*I69</f>
        <v>3</v>
      </c>
      <c r="K69" s="95" t="str">
        <f t="shared" ref="K69" si="28">IF(AND(H69=1,I69=1),"BAJO",IF(AND(H69=1,I69=2),"BAJO",IF(AND(H69=2,I69=1),"BAJO",IF(AND(H69=2,I69=2),"BAJO",IF(AND(H69=3,I69=1),"BAJO",IF(AND(H69=1,I69=3),"MODERADO",IF(AND(H69=2,I69=3),"MODERADO",IF(AND(H69=3,I69=2),"MODERADO",IF(AND(H69=4,I69=1),"MODERADO",IF(AND(H69=5,I69=1),"ALTO",IF(AND(H69=4,I69=2),"ALTO",IF(AND(H69=3,I69=3),"ALTO",IF(AND(H69=2,I69=4),"ALTO",IF(AND(H69=1,I69=4),"ALTO",IF(AND(H69=5,I69=2),"ALTO",IF(AND(H69=4,I69=3),"ALTO","EXTREMO"))))))))))))))))</f>
        <v>MODERADO</v>
      </c>
      <c r="L69" s="148" t="s">
        <v>238</v>
      </c>
      <c r="M69" s="64" t="s">
        <v>0</v>
      </c>
      <c r="N69" s="66" t="s">
        <v>112</v>
      </c>
      <c r="O69" s="66" t="s">
        <v>113</v>
      </c>
      <c r="P69" s="16" t="s">
        <v>106</v>
      </c>
      <c r="Q69" s="65">
        <f>IF(P69="Asignado",[1]Listas!$C$30,[1]Listas!$C$31)</f>
        <v>15</v>
      </c>
      <c r="R69" s="16" t="s">
        <v>57</v>
      </c>
      <c r="S69" s="65">
        <f>IF(R69="Adecuado",[1]Listas!$C$32,[1]Listas!$C$33)</f>
        <v>15</v>
      </c>
      <c r="T69" s="16" t="s">
        <v>59</v>
      </c>
      <c r="U69" s="65">
        <f>IF(T69="Oportuna",[1]Listas!$C$34,[1]Listas!$C$35)</f>
        <v>15</v>
      </c>
      <c r="V69" s="16" t="s">
        <v>67</v>
      </c>
      <c r="W69" s="65">
        <f>IF(V69="Prevenir",[1]Listas!$C$36,IF(V69="Detectar",[1]Listas!$C$37,[1]Listas!$C$38))</f>
        <v>15</v>
      </c>
      <c r="X69" s="16" t="s">
        <v>62</v>
      </c>
      <c r="Y69" s="65">
        <f>IF(X69="Confiable",[1]Listas!$C$39,[1]Listas!$C$40)</f>
        <v>15</v>
      </c>
      <c r="Z69" s="16" t="s">
        <v>64</v>
      </c>
      <c r="AA69" s="65">
        <f>IF(Z69="Se investigan y resuelven oportunamente",[1]Listas!$C$41,[1]Listas!$C$42)</f>
        <v>15</v>
      </c>
      <c r="AB69" s="16" t="s">
        <v>66</v>
      </c>
      <c r="AC69" s="65">
        <f>IF(AB69="Completa",[1]Listas!$C$43,IF(AB69="Incompleta",[1]Listas!$C$44,[1]Listas!$C$45))</f>
        <v>10</v>
      </c>
      <c r="AD69" s="64">
        <f>Q69+S69+U69+W69+Y69+AA69+AC69</f>
        <v>100</v>
      </c>
      <c r="AE69" s="98">
        <f t="shared" si="24"/>
        <v>20</v>
      </c>
      <c r="AF69" s="89">
        <v>1</v>
      </c>
      <c r="AG69" s="89">
        <v>2</v>
      </c>
      <c r="AH69" s="92">
        <v>2</v>
      </c>
      <c r="AI69" s="95" t="s">
        <v>273</v>
      </c>
      <c r="AJ69" s="98" t="s">
        <v>89</v>
      </c>
      <c r="AK69" s="101" t="s">
        <v>239</v>
      </c>
      <c r="AL69" s="104" t="s">
        <v>240</v>
      </c>
      <c r="AM69" s="104" t="s">
        <v>241</v>
      </c>
      <c r="AN69" s="107" t="s">
        <v>181</v>
      </c>
    </row>
    <row r="70" spans="1:40" ht="24.75" customHeight="1" x14ac:dyDescent="0.25">
      <c r="A70" s="242"/>
      <c r="B70" s="90"/>
      <c r="C70" s="118"/>
      <c r="D70" s="118"/>
      <c r="E70" s="121"/>
      <c r="F70" s="131"/>
      <c r="G70" s="134"/>
      <c r="H70" s="90"/>
      <c r="I70" s="90"/>
      <c r="J70" s="128"/>
      <c r="K70" s="96"/>
      <c r="L70" s="149"/>
      <c r="M70" s="31"/>
      <c r="N70" s="32"/>
      <c r="O70" s="32"/>
      <c r="P70" s="16"/>
      <c r="Q70" s="33">
        <f>IF(P70="Asignado",Listas!$C$30,Listas!$C$31)</f>
        <v>0</v>
      </c>
      <c r="R70" s="16"/>
      <c r="S70" s="33">
        <f>IF(R70="Adecuado",Listas!$C$32,Listas!$C$33)</f>
        <v>0</v>
      </c>
      <c r="T70" s="16"/>
      <c r="U70" s="33">
        <f>IF(T70="Oportuna",Listas!$C$34,Listas!$C$35)</f>
        <v>0</v>
      </c>
      <c r="V70" s="16"/>
      <c r="W70" s="33">
        <f>IF(V70="Prevenir",Listas!$C$36,IF(V70="Detectar",Listas!$C$37,Listas!$C$38))</f>
        <v>0</v>
      </c>
      <c r="X70" s="16"/>
      <c r="Y70" s="33">
        <f>IF(X70="Confiable",Listas!$C$39,Listas!$C$40)</f>
        <v>0</v>
      </c>
      <c r="Z70" s="16"/>
      <c r="AA70" s="33">
        <f>IF(Z70="Se investigan y resuelven oportunamente",Listas!$C$41,Listas!$C$42)</f>
        <v>0</v>
      </c>
      <c r="AB70" s="16"/>
      <c r="AC70" s="33">
        <f>IF(AB70="Completa",Listas!$C$43,IF(AB70="Incompleta",Listas!$C$44,Listas!$C$45))</f>
        <v>0</v>
      </c>
      <c r="AD70" s="31">
        <f t="shared" si="23"/>
        <v>0</v>
      </c>
      <c r="AE70" s="99"/>
      <c r="AF70" s="90"/>
      <c r="AG70" s="90"/>
      <c r="AH70" s="93"/>
      <c r="AI70" s="96"/>
      <c r="AJ70" s="99"/>
      <c r="AK70" s="102"/>
      <c r="AL70" s="105"/>
      <c r="AM70" s="105"/>
      <c r="AN70" s="108"/>
    </row>
    <row r="71" spans="1:40" ht="14.25" customHeight="1" x14ac:dyDescent="0.25">
      <c r="A71" s="242"/>
      <c r="B71" s="90"/>
      <c r="C71" s="118"/>
      <c r="D71" s="118"/>
      <c r="E71" s="121"/>
      <c r="F71" s="131"/>
      <c r="G71" s="134"/>
      <c r="H71" s="90"/>
      <c r="I71" s="90"/>
      <c r="J71" s="128"/>
      <c r="K71" s="96"/>
      <c r="L71" s="149"/>
      <c r="M71" s="31"/>
      <c r="N71" s="32"/>
      <c r="O71" s="32"/>
      <c r="P71" s="16"/>
      <c r="Q71" s="33">
        <f>IF(P71="Asignado",Listas!$C$30,Listas!$C$31)</f>
        <v>0</v>
      </c>
      <c r="R71" s="16"/>
      <c r="S71" s="33">
        <f>IF(R71="Adecuado",Listas!$C$32,Listas!$C$33)</f>
        <v>0</v>
      </c>
      <c r="T71" s="16"/>
      <c r="U71" s="33">
        <f>IF(T71="Oportuna",Listas!$C$34,Listas!$C$35)</f>
        <v>0</v>
      </c>
      <c r="V71" s="16"/>
      <c r="W71" s="33">
        <f>IF(V71="Prevenir",Listas!$C$36,IF(V71="Detectar",Listas!$C$37,Listas!$C$38))</f>
        <v>0</v>
      </c>
      <c r="X71" s="16"/>
      <c r="Y71" s="33">
        <f>IF(X71="Confiable",Listas!$C$39,Listas!$C$40)</f>
        <v>0</v>
      </c>
      <c r="Z71" s="16"/>
      <c r="AA71" s="33">
        <f>IF(Z71="Se investigan y resuelven oportunamente",Listas!$C$41,Listas!$C$42)</f>
        <v>0</v>
      </c>
      <c r="AB71" s="16"/>
      <c r="AC71" s="33">
        <f>IF(AB71="Completa",Listas!$C$43,IF(AB71="Incompleta",Listas!$C$44,Listas!$C$45))</f>
        <v>0</v>
      </c>
      <c r="AD71" s="31">
        <f t="shared" si="23"/>
        <v>0</v>
      </c>
      <c r="AE71" s="99"/>
      <c r="AF71" s="90"/>
      <c r="AG71" s="90"/>
      <c r="AH71" s="93"/>
      <c r="AI71" s="96"/>
      <c r="AJ71" s="99"/>
      <c r="AK71" s="102"/>
      <c r="AL71" s="105"/>
      <c r="AM71" s="105"/>
      <c r="AN71" s="108"/>
    </row>
    <row r="72" spans="1:40" ht="27" customHeight="1" x14ac:dyDescent="0.25">
      <c r="A72" s="242"/>
      <c r="B72" s="90"/>
      <c r="C72" s="118"/>
      <c r="D72" s="118"/>
      <c r="E72" s="121"/>
      <c r="F72" s="131"/>
      <c r="G72" s="134"/>
      <c r="H72" s="90"/>
      <c r="I72" s="90"/>
      <c r="J72" s="128"/>
      <c r="K72" s="96"/>
      <c r="L72" s="149"/>
      <c r="M72" s="31"/>
      <c r="N72" s="32"/>
      <c r="O72" s="32"/>
      <c r="P72" s="16"/>
      <c r="Q72" s="33">
        <f>IF(P72="Asignado",Listas!$C$30,Listas!$C$31)</f>
        <v>0</v>
      </c>
      <c r="R72" s="16"/>
      <c r="S72" s="33">
        <f>IF(R72="Adecuado",Listas!$C$32,Listas!$C$33)</f>
        <v>0</v>
      </c>
      <c r="T72" s="16"/>
      <c r="U72" s="33">
        <f>IF(T72="Oportuna",Listas!$C$34,Listas!$C$35)</f>
        <v>0</v>
      </c>
      <c r="V72" s="16"/>
      <c r="W72" s="33">
        <f>IF(V72="Prevenir",Listas!$C$36,IF(V72="Detectar",Listas!$C$37,Listas!$C$38))</f>
        <v>0</v>
      </c>
      <c r="X72" s="16"/>
      <c r="Y72" s="33">
        <f>IF(X72="Confiable",Listas!$C$39,Listas!$C$40)</f>
        <v>0</v>
      </c>
      <c r="Z72" s="16"/>
      <c r="AA72" s="33">
        <f>IF(Z72="Se investigan y resuelven oportunamente",Listas!$C$41,Listas!$C$42)</f>
        <v>0</v>
      </c>
      <c r="AB72" s="16"/>
      <c r="AC72" s="33">
        <f>IF(AB72="Completa",Listas!$C$43,IF(AB72="Incompleta",Listas!$C$44,Listas!$C$45))</f>
        <v>0</v>
      </c>
      <c r="AD72" s="31">
        <f t="shared" si="23"/>
        <v>0</v>
      </c>
      <c r="AE72" s="99"/>
      <c r="AF72" s="90"/>
      <c r="AG72" s="90"/>
      <c r="AH72" s="93"/>
      <c r="AI72" s="96"/>
      <c r="AJ72" s="99"/>
      <c r="AK72" s="102"/>
      <c r="AL72" s="105"/>
      <c r="AM72" s="105"/>
      <c r="AN72" s="108"/>
    </row>
    <row r="73" spans="1:40" ht="27" customHeight="1" thickBot="1" x14ac:dyDescent="0.3">
      <c r="A73" s="243"/>
      <c r="B73" s="91"/>
      <c r="C73" s="119"/>
      <c r="D73" s="119"/>
      <c r="E73" s="122"/>
      <c r="F73" s="132"/>
      <c r="G73" s="135"/>
      <c r="H73" s="91"/>
      <c r="I73" s="91"/>
      <c r="J73" s="129"/>
      <c r="K73" s="97"/>
      <c r="L73" s="150"/>
      <c r="M73" s="51"/>
      <c r="N73" s="52"/>
      <c r="O73" s="52"/>
      <c r="P73" s="50"/>
      <c r="Q73" s="53">
        <f>IF(P73="Asignado",Listas!$C$30,Listas!$C$31)</f>
        <v>0</v>
      </c>
      <c r="R73" s="50"/>
      <c r="S73" s="53">
        <f>IF(R73="Adecuado",Listas!$C$32,Listas!$C$33)</f>
        <v>0</v>
      </c>
      <c r="T73" s="50"/>
      <c r="U73" s="53">
        <f>IF(T73="Oportuna",Listas!$C$34,Listas!$C$35)</f>
        <v>0</v>
      </c>
      <c r="V73" s="50"/>
      <c r="W73" s="53">
        <f>IF(V73="Prevenir",Listas!$C$36,IF(V73="Detectar",Listas!$C$37,Listas!$C$38))</f>
        <v>0</v>
      </c>
      <c r="X73" s="50"/>
      <c r="Y73" s="53">
        <f>IF(X73="Confiable",Listas!$C$39,Listas!$C$40)</f>
        <v>0</v>
      </c>
      <c r="Z73" s="50"/>
      <c r="AA73" s="53">
        <f>IF(Z73="Se investigan y resuelven oportunamente",Listas!$C$41,Listas!$C$42)</f>
        <v>0</v>
      </c>
      <c r="AB73" s="50"/>
      <c r="AC73" s="53">
        <f>IF(AB73="Completa",Listas!$C$43,IF(AB73="Incompleta",Listas!$C$44,Listas!$C$45))</f>
        <v>0</v>
      </c>
      <c r="AD73" s="51">
        <f t="shared" si="23"/>
        <v>0</v>
      </c>
      <c r="AE73" s="100"/>
      <c r="AF73" s="91"/>
      <c r="AG73" s="91"/>
      <c r="AH73" s="94"/>
      <c r="AI73" s="97"/>
      <c r="AJ73" s="100"/>
      <c r="AK73" s="103"/>
      <c r="AL73" s="106"/>
      <c r="AM73" s="106"/>
      <c r="AN73" s="109"/>
    </row>
    <row r="74" spans="1:40" ht="14.25" customHeight="1" x14ac:dyDescent="0.25"/>
    <row r="75" spans="1:40" x14ac:dyDescent="0.25">
      <c r="H75" s="34"/>
      <c r="I75" s="34"/>
    </row>
    <row r="76" spans="1:40" x14ac:dyDescent="0.25">
      <c r="A76" s="74" t="s">
        <v>243</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row>
    <row r="77" spans="1:4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row>
    <row r="78" spans="1:40" ht="15" thickBot="1" x14ac:dyDescent="0.3">
      <c r="A78" s="34"/>
      <c r="B78" s="34"/>
      <c r="C78" s="34"/>
      <c r="D78" s="34"/>
      <c r="E78" s="38"/>
      <c r="F78" s="34"/>
      <c r="G78" s="38"/>
      <c r="H78" s="34"/>
      <c r="I78" s="34"/>
      <c r="J78" s="34"/>
      <c r="K78" s="34"/>
      <c r="L78" s="38"/>
      <c r="M78" s="54"/>
      <c r="N78" s="54"/>
      <c r="O78" s="54"/>
      <c r="P78" s="54"/>
      <c r="Q78" s="54"/>
      <c r="R78" s="54"/>
      <c r="S78" s="54"/>
      <c r="T78" s="54"/>
      <c r="U78" s="54"/>
      <c r="V78" s="54"/>
      <c r="W78" s="54"/>
      <c r="X78" s="54"/>
      <c r="Y78" s="54"/>
      <c r="Z78" s="54"/>
      <c r="AA78" s="54"/>
      <c r="AB78" s="54"/>
      <c r="AC78" s="54"/>
      <c r="AD78" s="54"/>
      <c r="AK78" s="34"/>
      <c r="AL78" s="34"/>
      <c r="AM78" s="34"/>
      <c r="AN78" s="34"/>
    </row>
    <row r="79" spans="1:40" ht="15" x14ac:dyDescent="0.25">
      <c r="A79" s="75" t="s">
        <v>5</v>
      </c>
      <c r="B79" s="231" t="s">
        <v>94</v>
      </c>
      <c r="C79" s="199" t="s">
        <v>12</v>
      </c>
      <c r="D79" s="200"/>
      <c r="E79" s="198"/>
      <c r="F79" s="198"/>
      <c r="G79" s="198"/>
      <c r="H79" s="201" t="s">
        <v>118</v>
      </c>
      <c r="I79" s="202"/>
      <c r="J79" s="202"/>
      <c r="K79" s="202"/>
      <c r="L79" s="215" t="s">
        <v>13</v>
      </c>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6"/>
      <c r="AJ79" s="172" t="s">
        <v>119</v>
      </c>
      <c r="AK79" s="173"/>
      <c r="AL79" s="173"/>
      <c r="AM79" s="173"/>
      <c r="AN79" s="174"/>
    </row>
    <row r="80" spans="1:40" ht="15" x14ac:dyDescent="0.25">
      <c r="A80" s="76"/>
      <c r="B80" s="179"/>
      <c r="C80" s="179" t="s">
        <v>38</v>
      </c>
      <c r="D80" s="179"/>
      <c r="E80" s="219" t="s">
        <v>126</v>
      </c>
      <c r="F80" s="179" t="s">
        <v>128</v>
      </c>
      <c r="G80" s="219" t="s">
        <v>111</v>
      </c>
      <c r="H80" s="221" t="s">
        <v>16</v>
      </c>
      <c r="I80" s="221" t="s">
        <v>17</v>
      </c>
      <c r="J80" s="221" t="s">
        <v>6</v>
      </c>
      <c r="K80" s="221"/>
      <c r="L80" s="219" t="s">
        <v>7</v>
      </c>
      <c r="M80" s="179" t="s">
        <v>8</v>
      </c>
      <c r="N80" s="179" t="s">
        <v>72</v>
      </c>
      <c r="O80" s="179" t="s">
        <v>73</v>
      </c>
      <c r="P80" s="179" t="s">
        <v>26</v>
      </c>
      <c r="Q80" s="179"/>
      <c r="R80" s="179"/>
      <c r="S80" s="179"/>
      <c r="T80" s="179"/>
      <c r="U80" s="179"/>
      <c r="V80" s="179"/>
      <c r="W80" s="179"/>
      <c r="X80" s="179"/>
      <c r="Y80" s="179"/>
      <c r="Z80" s="179"/>
      <c r="AA80" s="179"/>
      <c r="AB80" s="179"/>
      <c r="AC80" s="179"/>
      <c r="AD80" s="184" t="s">
        <v>35</v>
      </c>
      <c r="AE80" s="184" t="s">
        <v>71</v>
      </c>
      <c r="AF80" s="179" t="s">
        <v>42</v>
      </c>
      <c r="AG80" s="179" t="s">
        <v>43</v>
      </c>
      <c r="AH80" s="179" t="s">
        <v>9</v>
      </c>
      <c r="AI80" s="179"/>
      <c r="AJ80" s="217" t="s">
        <v>10</v>
      </c>
      <c r="AK80" s="175" t="s">
        <v>129</v>
      </c>
      <c r="AL80" s="176"/>
      <c r="AM80" s="176"/>
      <c r="AN80" s="177"/>
    </row>
    <row r="81" spans="1:40" ht="60.75" thickBot="1" x14ac:dyDescent="0.3">
      <c r="A81" s="77"/>
      <c r="B81" s="180"/>
      <c r="C81" s="55" t="s">
        <v>117</v>
      </c>
      <c r="D81" s="55" t="s">
        <v>125</v>
      </c>
      <c r="E81" s="220"/>
      <c r="F81" s="180"/>
      <c r="G81" s="220"/>
      <c r="H81" s="222"/>
      <c r="I81" s="222"/>
      <c r="J81" s="222"/>
      <c r="K81" s="222"/>
      <c r="L81" s="220"/>
      <c r="M81" s="180"/>
      <c r="N81" s="180"/>
      <c r="O81" s="180"/>
      <c r="P81" s="180" t="s">
        <v>49</v>
      </c>
      <c r="Q81" s="180"/>
      <c r="R81" s="180" t="s">
        <v>50</v>
      </c>
      <c r="S81" s="180"/>
      <c r="T81" s="180" t="s">
        <v>51</v>
      </c>
      <c r="U81" s="180"/>
      <c r="V81" s="180" t="s">
        <v>52</v>
      </c>
      <c r="W81" s="180"/>
      <c r="X81" s="180" t="s">
        <v>53</v>
      </c>
      <c r="Y81" s="180"/>
      <c r="Z81" s="180" t="s">
        <v>54</v>
      </c>
      <c r="AA81" s="180"/>
      <c r="AB81" s="180" t="s">
        <v>55</v>
      </c>
      <c r="AC81" s="180"/>
      <c r="AD81" s="185"/>
      <c r="AE81" s="185"/>
      <c r="AF81" s="180"/>
      <c r="AG81" s="180"/>
      <c r="AH81" s="180"/>
      <c r="AI81" s="180"/>
      <c r="AJ81" s="218"/>
      <c r="AK81" s="55" t="s">
        <v>93</v>
      </c>
      <c r="AL81" s="55" t="s">
        <v>80</v>
      </c>
      <c r="AM81" s="55" t="s">
        <v>25</v>
      </c>
      <c r="AN81" s="56" t="s">
        <v>81</v>
      </c>
    </row>
    <row r="82" spans="1:40" ht="25.5" customHeight="1" x14ac:dyDescent="0.25">
      <c r="A82" s="244" t="s">
        <v>104</v>
      </c>
      <c r="B82" s="110">
        <v>14</v>
      </c>
      <c r="C82" s="117" t="s">
        <v>46</v>
      </c>
      <c r="D82" s="117"/>
      <c r="E82" s="120" t="s">
        <v>244</v>
      </c>
      <c r="F82" s="262" t="s">
        <v>245</v>
      </c>
      <c r="G82" s="263" t="s">
        <v>190</v>
      </c>
      <c r="H82" s="110">
        <v>2</v>
      </c>
      <c r="I82" s="110">
        <v>3</v>
      </c>
      <c r="J82" s="256">
        <f t="shared" ref="J82" si="29">H82*I82</f>
        <v>6</v>
      </c>
      <c r="K82" s="112" t="str">
        <f t="shared" ref="K82" si="30">IF(AND(H82=1,I82=1),"BAJO",IF(AND(H82=1,I82=2),"BAJO",IF(AND(H82=2,I82=1),"BAJO",IF(AND(H82=2,I82=2),"BAJO",IF(AND(H82=3,I82=1),"BAJO",IF(AND(H82=1,I82=3),"MODERADO",IF(AND(H82=2,I82=3),"MODERADO",IF(AND(H82=3,I82=2),"MODERADO",IF(AND(H82=4,I82=1),"MODERADO",IF(AND(H82=5,I82=1),"ALTO",IF(AND(H82=4,I82=2),"ALTO",IF(AND(H82=3,I82=3),"ALTO",IF(AND(H82=2,I82=4),"ALTO",IF(AND(H82=1,I82=4),"ALTO",IF(AND(H82=5,I82=2),"ALTO",IF(AND(H82=4,I82=3),"ALTO","EXTREMO"))))))))))))))))</f>
        <v>MODERADO</v>
      </c>
      <c r="L82" s="148" t="s">
        <v>252</v>
      </c>
      <c r="M82" s="36"/>
      <c r="N82" s="43"/>
      <c r="O82" s="43"/>
      <c r="P82" s="44"/>
      <c r="Q82" s="45">
        <f>IF(P82="Asignado",Listas!$C$30,Listas!$C$31)</f>
        <v>0</v>
      </c>
      <c r="R82" s="44"/>
      <c r="S82" s="45">
        <f>IF(R82="Adecuado",Listas!$C$32,Listas!$C$33)</f>
        <v>0</v>
      </c>
      <c r="T82" s="44"/>
      <c r="U82" s="45">
        <f>IF(T82="Oportuna",Listas!$C$34,Listas!$C$35)</f>
        <v>0</v>
      </c>
      <c r="V82" s="44"/>
      <c r="W82" s="45">
        <f>IF(V82="Prevenir",Listas!$C$36,IF(V82="Detectar",Listas!$C$37,Listas!$C$38))</f>
        <v>0</v>
      </c>
      <c r="X82" s="44"/>
      <c r="Y82" s="45">
        <f>IF(X82="Confiable",Listas!$C$39,Listas!$C$40)</f>
        <v>0</v>
      </c>
      <c r="Z82" s="44"/>
      <c r="AA82" s="45">
        <f>IF(Z82="Se investigan y resuelven oportunamente",Listas!$C$41,Listas!$C$42)</f>
        <v>0</v>
      </c>
      <c r="AB82" s="44"/>
      <c r="AC82" s="45">
        <f>IF(AB82="Completa",Listas!$C$43,IF(AB82="Incompleta",Listas!$C$44,Listas!$C$45))</f>
        <v>0</v>
      </c>
      <c r="AD82" s="36">
        <f t="shared" ref="AD82:AD91" si="31">Q82+S82+U82+W82+Y82+AA82+AC82</f>
        <v>0</v>
      </c>
      <c r="AE82" s="113">
        <f>AVERAGE(AD82:AD86)</f>
        <v>0</v>
      </c>
      <c r="AF82" s="110"/>
      <c r="AG82" s="110"/>
      <c r="AH82" s="111">
        <v>4</v>
      </c>
      <c r="AI82" s="112" t="s">
        <v>177</v>
      </c>
      <c r="AJ82" s="113" t="s">
        <v>89</v>
      </c>
      <c r="AK82" s="114" t="s">
        <v>255</v>
      </c>
      <c r="AL82" s="116"/>
      <c r="AM82" s="112"/>
      <c r="AN82" s="87"/>
    </row>
    <row r="83" spans="1:40" x14ac:dyDescent="0.25">
      <c r="A83" s="235"/>
      <c r="B83" s="90"/>
      <c r="C83" s="118"/>
      <c r="D83" s="118"/>
      <c r="E83" s="121"/>
      <c r="F83" s="211"/>
      <c r="G83" s="134"/>
      <c r="H83" s="90"/>
      <c r="I83" s="90"/>
      <c r="J83" s="128"/>
      <c r="K83" s="96"/>
      <c r="L83" s="254"/>
      <c r="M83" s="31"/>
      <c r="N83" s="32"/>
      <c r="O83" s="32"/>
      <c r="P83" s="16"/>
      <c r="Q83" s="33">
        <f>IF(P83="Asignado",Listas!$C$30,Listas!$C$31)</f>
        <v>0</v>
      </c>
      <c r="R83" s="16"/>
      <c r="S83" s="33">
        <f>IF(R83="Adecuado",Listas!$C$32,Listas!$C$33)</f>
        <v>0</v>
      </c>
      <c r="T83" s="16"/>
      <c r="U83" s="33">
        <f>IF(T83="Oportuna",Listas!$C$34,Listas!$C$35)</f>
        <v>0</v>
      </c>
      <c r="V83" s="16"/>
      <c r="W83" s="33">
        <f>IF(V83="Prevenir",Listas!$C$36,IF(V83="Detectar",Listas!$C$37,Listas!$C$38))</f>
        <v>0</v>
      </c>
      <c r="X83" s="16"/>
      <c r="Y83" s="33">
        <f>IF(X83="Confiable",Listas!$C$39,Listas!$C$40)</f>
        <v>0</v>
      </c>
      <c r="Z83" s="16"/>
      <c r="AA83" s="33">
        <f>IF(Z83="Se investigan y resuelven oportunamente",Listas!$C$41,Listas!$C$42)</f>
        <v>0</v>
      </c>
      <c r="AB83" s="16"/>
      <c r="AC83" s="33">
        <f>IF(AB83="Completa",Listas!$C$43,IF(AB83="Incompleta",Listas!$C$44,Listas!$C$45))</f>
        <v>0</v>
      </c>
      <c r="AD83" s="31">
        <f t="shared" si="31"/>
        <v>0</v>
      </c>
      <c r="AE83" s="99"/>
      <c r="AF83" s="90"/>
      <c r="AG83" s="90"/>
      <c r="AH83" s="93"/>
      <c r="AI83" s="96"/>
      <c r="AJ83" s="99"/>
      <c r="AK83" s="115"/>
      <c r="AL83" s="105"/>
      <c r="AM83" s="96"/>
      <c r="AN83" s="88"/>
    </row>
    <row r="84" spans="1:40" ht="21.75" customHeight="1" x14ac:dyDescent="0.25">
      <c r="A84" s="235"/>
      <c r="B84" s="90"/>
      <c r="C84" s="118"/>
      <c r="D84" s="118"/>
      <c r="E84" s="121"/>
      <c r="F84" s="211"/>
      <c r="G84" s="134"/>
      <c r="H84" s="90"/>
      <c r="I84" s="90"/>
      <c r="J84" s="128"/>
      <c r="K84" s="96"/>
      <c r="L84" s="63" t="s">
        <v>253</v>
      </c>
      <c r="M84" s="31"/>
      <c r="N84" s="32"/>
      <c r="O84" s="32"/>
      <c r="P84" s="16"/>
      <c r="Q84" s="33">
        <f>IF(P84="Asignado",Listas!$C$30,Listas!$C$31)</f>
        <v>0</v>
      </c>
      <c r="R84" s="16"/>
      <c r="S84" s="33">
        <f>IF(R84="Adecuado",Listas!$C$32,Listas!$C$33)</f>
        <v>0</v>
      </c>
      <c r="T84" s="16"/>
      <c r="U84" s="33">
        <f>IF(T84="Oportuna",Listas!$C$34,Listas!$C$35)</f>
        <v>0</v>
      </c>
      <c r="V84" s="16"/>
      <c r="W84" s="33">
        <f>IF(V84="Prevenir",Listas!$C$36,IF(V84="Detectar",Listas!$C$37,Listas!$C$38))</f>
        <v>0</v>
      </c>
      <c r="X84" s="16"/>
      <c r="Y84" s="33">
        <f>IF(X84="Confiable",Listas!$C$39,Listas!$C$40)</f>
        <v>0</v>
      </c>
      <c r="Z84" s="16"/>
      <c r="AA84" s="33">
        <f>IF(Z84="Se investigan y resuelven oportunamente",Listas!$C$41,Listas!$C$42)</f>
        <v>0</v>
      </c>
      <c r="AB84" s="16"/>
      <c r="AC84" s="33">
        <f>IF(AB84="Completa",Listas!$C$43,IF(AB84="Incompleta",Listas!$C$44,Listas!$C$45))</f>
        <v>0</v>
      </c>
      <c r="AD84" s="31">
        <f t="shared" si="31"/>
        <v>0</v>
      </c>
      <c r="AE84" s="99"/>
      <c r="AF84" s="90"/>
      <c r="AG84" s="90"/>
      <c r="AH84" s="93"/>
      <c r="AI84" s="96"/>
      <c r="AJ84" s="99"/>
      <c r="AK84" s="115"/>
      <c r="AL84" s="105"/>
      <c r="AM84" s="96"/>
      <c r="AN84" s="88"/>
    </row>
    <row r="85" spans="1:40" x14ac:dyDescent="0.25">
      <c r="A85" s="235"/>
      <c r="B85" s="90"/>
      <c r="C85" s="118"/>
      <c r="D85" s="118"/>
      <c r="E85" s="121"/>
      <c r="F85" s="211"/>
      <c r="G85" s="134"/>
      <c r="H85" s="90"/>
      <c r="I85" s="90"/>
      <c r="J85" s="128"/>
      <c r="K85" s="96"/>
      <c r="L85" s="72" t="s">
        <v>254</v>
      </c>
      <c r="M85" s="31"/>
      <c r="N85" s="32"/>
      <c r="O85" s="32"/>
      <c r="P85" s="16"/>
      <c r="Q85" s="33">
        <f>IF(P85="Asignado",Listas!$C$30,Listas!$C$31)</f>
        <v>0</v>
      </c>
      <c r="R85" s="16"/>
      <c r="S85" s="33">
        <f>IF(R85="Adecuado",Listas!$C$32,Listas!$C$33)</f>
        <v>0</v>
      </c>
      <c r="T85" s="16"/>
      <c r="U85" s="33">
        <f>IF(T85="Oportuna",Listas!$C$34,Listas!$C$35)</f>
        <v>0</v>
      </c>
      <c r="V85" s="16"/>
      <c r="W85" s="33">
        <f>IF(V85="Prevenir",Listas!$C$36,IF(V85="Detectar",Listas!$C$37,Listas!$C$38))</f>
        <v>0</v>
      </c>
      <c r="X85" s="16"/>
      <c r="Y85" s="33">
        <f>IF(X85="Confiable",Listas!$C$39,Listas!$C$40)</f>
        <v>0</v>
      </c>
      <c r="Z85" s="16"/>
      <c r="AA85" s="33">
        <f>IF(Z85="Se investigan y resuelven oportunamente",Listas!$C$41,Listas!$C$42)</f>
        <v>0</v>
      </c>
      <c r="AB85" s="16"/>
      <c r="AC85" s="33">
        <f>IF(AB85="Completa",Listas!$C$43,IF(AB85="Incompleta",Listas!$C$44,Listas!$C$45))</f>
        <v>0</v>
      </c>
      <c r="AD85" s="31">
        <f t="shared" si="31"/>
        <v>0</v>
      </c>
      <c r="AE85" s="99"/>
      <c r="AF85" s="90"/>
      <c r="AG85" s="90"/>
      <c r="AH85" s="93"/>
      <c r="AI85" s="96"/>
      <c r="AJ85" s="99"/>
      <c r="AK85" s="115"/>
      <c r="AL85" s="105"/>
      <c r="AM85" s="96"/>
      <c r="AN85" s="88"/>
    </row>
    <row r="86" spans="1:40" ht="30" customHeight="1" x14ac:dyDescent="0.25">
      <c r="A86" s="235"/>
      <c r="B86" s="90"/>
      <c r="C86" s="116"/>
      <c r="D86" s="116"/>
      <c r="E86" s="144"/>
      <c r="F86" s="211"/>
      <c r="G86" s="134"/>
      <c r="H86" s="90"/>
      <c r="I86" s="90"/>
      <c r="J86" s="128"/>
      <c r="K86" s="96"/>
      <c r="L86" s="73"/>
      <c r="M86" s="31"/>
      <c r="N86" s="32"/>
      <c r="O86" s="32"/>
      <c r="P86" s="16"/>
      <c r="Q86" s="33">
        <f>IF(P86="Asignado",Listas!$C$30,Listas!$C$31)</f>
        <v>0</v>
      </c>
      <c r="R86" s="16"/>
      <c r="S86" s="33">
        <f>IF(R86="Adecuado",Listas!$C$32,Listas!$C$33)</f>
        <v>0</v>
      </c>
      <c r="T86" s="16"/>
      <c r="U86" s="33">
        <f>IF(T86="Oportuna",Listas!$C$34,Listas!$C$35)</f>
        <v>0</v>
      </c>
      <c r="V86" s="16"/>
      <c r="W86" s="33">
        <f>IF(V86="Prevenir",Listas!$C$36,IF(V86="Detectar",Listas!$C$37,Listas!$C$38))</f>
        <v>0</v>
      </c>
      <c r="X86" s="16"/>
      <c r="Y86" s="33">
        <f>IF(X86="Confiable",Listas!$C$39,Listas!$C$40)</f>
        <v>0</v>
      </c>
      <c r="Z86" s="16"/>
      <c r="AA86" s="33">
        <f>IF(Z86="Se investigan y resuelven oportunamente",Listas!$C$41,Listas!$C$42)</f>
        <v>0</v>
      </c>
      <c r="AB86" s="16"/>
      <c r="AC86" s="33">
        <f>IF(AB86="Completa",Listas!$C$43,IF(AB86="Incompleta",Listas!$C$44,Listas!$C$45))</f>
        <v>0</v>
      </c>
      <c r="AD86" s="31">
        <f t="shared" si="31"/>
        <v>0</v>
      </c>
      <c r="AE86" s="99"/>
      <c r="AF86" s="90"/>
      <c r="AG86" s="90"/>
      <c r="AH86" s="93"/>
      <c r="AI86" s="96"/>
      <c r="AJ86" s="99"/>
      <c r="AK86" s="115"/>
      <c r="AL86" s="105"/>
      <c r="AM86" s="96"/>
      <c r="AN86" s="88"/>
    </row>
    <row r="87" spans="1:40" ht="27" customHeight="1" x14ac:dyDescent="0.25">
      <c r="A87" s="244" t="s">
        <v>109</v>
      </c>
      <c r="B87" s="110">
        <v>15</v>
      </c>
      <c r="C87" s="143" t="s">
        <v>46</v>
      </c>
      <c r="D87" s="143" t="s">
        <v>107</v>
      </c>
      <c r="E87" s="146" t="s">
        <v>256</v>
      </c>
      <c r="F87" s="262" t="s">
        <v>257</v>
      </c>
      <c r="G87" s="263" t="s">
        <v>190</v>
      </c>
      <c r="H87" s="110">
        <v>3</v>
      </c>
      <c r="I87" s="110">
        <v>3</v>
      </c>
      <c r="J87" s="256">
        <f t="shared" ref="J87" si="32">H87*I87</f>
        <v>9</v>
      </c>
      <c r="K87" s="112" t="str">
        <f t="shared" ref="K87" si="33">IF(AND(H87=1,I87=1),"BAJO",IF(AND(H87=1,I87=2),"BAJO",IF(AND(H87=2,I87=1),"BAJO",IF(AND(H87=2,I87=2),"BAJO",IF(AND(H87=3,I87=1),"BAJO",IF(AND(H87=1,I87=3),"MODERADO",IF(AND(H87=2,I87=3),"MODERADO",IF(AND(H87=3,I87=2),"MODERADO",IF(AND(H87=4,I87=1),"MODERADO",IF(AND(H87=5,I87=1),"ALTO",IF(AND(H87=4,I87=2),"ALTO",IF(AND(H87=3,I87=3),"ALTO",IF(AND(H87=2,I87=4),"ALTO",IF(AND(H87=1,I87=4),"ALTO",IF(AND(H87=5,I87=2),"ALTO",IF(AND(H87=4,I87=3),"ALTO","EXTREMO"))))))))))))))))</f>
        <v>ALTO</v>
      </c>
      <c r="L87" s="226" t="s">
        <v>258</v>
      </c>
      <c r="M87" s="36"/>
      <c r="N87" s="43"/>
      <c r="O87" s="43"/>
      <c r="P87" s="44"/>
      <c r="Q87" s="45">
        <f>IF(P87="Asignado",Listas!$C$30,Listas!$C$31)</f>
        <v>0</v>
      </c>
      <c r="R87" s="44"/>
      <c r="S87" s="45">
        <f>IF(R87="Adecuado",Listas!$C$32,Listas!$C$33)</f>
        <v>0</v>
      </c>
      <c r="T87" s="44"/>
      <c r="U87" s="45">
        <f>IF(T87="Oportuna",Listas!$C$34,Listas!$C$35)</f>
        <v>0</v>
      </c>
      <c r="V87" s="44"/>
      <c r="W87" s="45">
        <f>IF(V87="Prevenir",Listas!$C$36,IF(V87="Detectar",Listas!$C$37,Listas!$C$38))</f>
        <v>0</v>
      </c>
      <c r="X87" s="44"/>
      <c r="Y87" s="45">
        <f>IF(X87="Confiable",Listas!$C$39,Listas!$C$40)</f>
        <v>0</v>
      </c>
      <c r="Z87" s="44"/>
      <c r="AA87" s="45">
        <f>IF(Z87="Se investigan y resuelven oportunamente",Listas!$C$41,Listas!$C$42)</f>
        <v>0</v>
      </c>
      <c r="AB87" s="44"/>
      <c r="AC87" s="45">
        <f>IF(AB87="Completa",Listas!$C$43,IF(AB87="Incompleta",Listas!$C$44,Listas!$C$45))</f>
        <v>0</v>
      </c>
      <c r="AD87" s="36">
        <f t="shared" si="31"/>
        <v>0</v>
      </c>
      <c r="AE87" s="113">
        <f>AVERAGE(AD87:AD91)</f>
        <v>0</v>
      </c>
      <c r="AF87" s="110"/>
      <c r="AG87" s="110"/>
      <c r="AH87" s="111">
        <v>6</v>
      </c>
      <c r="AI87" s="112" t="s">
        <v>177</v>
      </c>
      <c r="AJ87" s="113" t="s">
        <v>89</v>
      </c>
      <c r="AK87" s="141" t="s">
        <v>260</v>
      </c>
      <c r="AL87" s="116" t="s">
        <v>261</v>
      </c>
      <c r="AM87" s="110" t="s">
        <v>262</v>
      </c>
      <c r="AN87" s="87" t="s">
        <v>263</v>
      </c>
    </row>
    <row r="88" spans="1:40" x14ac:dyDescent="0.25">
      <c r="A88" s="235"/>
      <c r="B88" s="90"/>
      <c r="C88" s="118"/>
      <c r="D88" s="118"/>
      <c r="E88" s="121"/>
      <c r="F88" s="211"/>
      <c r="G88" s="134"/>
      <c r="H88" s="90"/>
      <c r="I88" s="90"/>
      <c r="J88" s="128"/>
      <c r="K88" s="96"/>
      <c r="L88" s="149"/>
      <c r="M88" s="31"/>
      <c r="N88" s="32"/>
      <c r="O88" s="32"/>
      <c r="P88" s="16"/>
      <c r="Q88" s="33">
        <f>IF(P88="Asignado",Listas!$C$30,Listas!$C$31)</f>
        <v>0</v>
      </c>
      <c r="R88" s="16"/>
      <c r="S88" s="33">
        <f>IF(R88="Adecuado",Listas!$C$32,Listas!$C$33)</f>
        <v>0</v>
      </c>
      <c r="T88" s="16"/>
      <c r="U88" s="33">
        <f>IF(T88="Oportuna",Listas!$C$34,Listas!$C$35)</f>
        <v>0</v>
      </c>
      <c r="V88" s="16"/>
      <c r="W88" s="33">
        <f>IF(V88="Prevenir",Listas!$C$36,IF(V88="Detectar",Listas!$C$37,Listas!$C$38))</f>
        <v>0</v>
      </c>
      <c r="X88" s="16"/>
      <c r="Y88" s="33">
        <f>IF(X88="Confiable",Listas!$C$39,Listas!$C$40)</f>
        <v>0</v>
      </c>
      <c r="Z88" s="16"/>
      <c r="AA88" s="33">
        <f>IF(Z88="Se investigan y resuelven oportunamente",Listas!$C$41,Listas!$C$42)</f>
        <v>0</v>
      </c>
      <c r="AB88" s="16"/>
      <c r="AC88" s="33">
        <f>IF(AB88="Completa",Listas!$C$43,IF(AB88="Incompleta",Listas!$C$44,Listas!$C$45))</f>
        <v>0</v>
      </c>
      <c r="AD88" s="31">
        <f t="shared" si="31"/>
        <v>0</v>
      </c>
      <c r="AE88" s="99"/>
      <c r="AF88" s="90"/>
      <c r="AG88" s="90"/>
      <c r="AH88" s="93"/>
      <c r="AI88" s="96"/>
      <c r="AJ88" s="99"/>
      <c r="AK88" s="102"/>
      <c r="AL88" s="105"/>
      <c r="AM88" s="90"/>
      <c r="AN88" s="88"/>
    </row>
    <row r="89" spans="1:40" ht="33.75" customHeight="1" x14ac:dyDescent="0.25">
      <c r="A89" s="235"/>
      <c r="B89" s="90"/>
      <c r="C89" s="118"/>
      <c r="D89" s="118"/>
      <c r="E89" s="121"/>
      <c r="F89" s="211"/>
      <c r="G89" s="134"/>
      <c r="H89" s="90"/>
      <c r="I89" s="90"/>
      <c r="J89" s="128"/>
      <c r="K89" s="96"/>
      <c r="L89" s="254"/>
      <c r="M89" s="31"/>
      <c r="N89" s="32"/>
      <c r="O89" s="32"/>
      <c r="P89" s="16"/>
      <c r="Q89" s="33">
        <f>IF(P89="Asignado",Listas!$C$30,Listas!$C$31)</f>
        <v>0</v>
      </c>
      <c r="R89" s="16"/>
      <c r="S89" s="33">
        <f>IF(R89="Adecuado",Listas!$C$32,Listas!$C$33)</f>
        <v>0</v>
      </c>
      <c r="T89" s="16"/>
      <c r="U89" s="33">
        <f>IF(T89="Oportuna",Listas!$C$34,Listas!$C$35)</f>
        <v>0</v>
      </c>
      <c r="V89" s="16"/>
      <c r="W89" s="33">
        <f>IF(V89="Prevenir",Listas!$C$36,IF(V89="Detectar",Listas!$C$37,Listas!$C$38))</f>
        <v>0</v>
      </c>
      <c r="X89" s="16"/>
      <c r="Y89" s="33">
        <f>IF(X89="Confiable",Listas!$C$39,Listas!$C$40)</f>
        <v>0</v>
      </c>
      <c r="Z89" s="16"/>
      <c r="AA89" s="33">
        <f>IF(Z89="Se investigan y resuelven oportunamente",Listas!$C$41,Listas!$C$42)</f>
        <v>0</v>
      </c>
      <c r="AB89" s="16"/>
      <c r="AC89" s="33">
        <f>IF(AB89="Completa",Listas!$C$43,IF(AB89="Incompleta",Listas!$C$44,Listas!$C$45))</f>
        <v>0</v>
      </c>
      <c r="AD89" s="31">
        <f t="shared" si="31"/>
        <v>0</v>
      </c>
      <c r="AE89" s="99"/>
      <c r="AF89" s="90"/>
      <c r="AG89" s="90"/>
      <c r="AH89" s="93"/>
      <c r="AI89" s="96"/>
      <c r="AJ89" s="99"/>
      <c r="AK89" s="102"/>
      <c r="AL89" s="105"/>
      <c r="AM89" s="90"/>
      <c r="AN89" s="88"/>
    </row>
    <row r="90" spans="1:40" ht="21.75" customHeight="1" x14ac:dyDescent="0.25">
      <c r="A90" s="235"/>
      <c r="B90" s="90"/>
      <c r="C90" s="118"/>
      <c r="D90" s="118"/>
      <c r="E90" s="121"/>
      <c r="F90" s="211"/>
      <c r="G90" s="134"/>
      <c r="H90" s="90"/>
      <c r="I90" s="90"/>
      <c r="J90" s="128"/>
      <c r="K90" s="96"/>
      <c r="L90" s="123" t="s">
        <v>259</v>
      </c>
      <c r="M90" s="31"/>
      <c r="N90" s="32"/>
      <c r="O90" s="32"/>
      <c r="P90" s="16"/>
      <c r="Q90" s="33">
        <f>IF(P90="Asignado",Listas!$C$30,Listas!$C$31)</f>
        <v>0</v>
      </c>
      <c r="R90" s="16"/>
      <c r="S90" s="33">
        <f>IF(R90="Adecuado",Listas!$C$32,Listas!$C$33)</f>
        <v>0</v>
      </c>
      <c r="T90" s="16"/>
      <c r="U90" s="33">
        <f>IF(T90="Oportuna",Listas!$C$34,Listas!$C$35)</f>
        <v>0</v>
      </c>
      <c r="V90" s="16"/>
      <c r="W90" s="33">
        <f>IF(V90="Prevenir",Listas!$C$36,IF(V90="Detectar",Listas!$C$37,Listas!$C$38))</f>
        <v>0</v>
      </c>
      <c r="X90" s="16"/>
      <c r="Y90" s="33">
        <f>IF(X90="Confiable",Listas!$C$39,Listas!$C$40)</f>
        <v>0</v>
      </c>
      <c r="Z90" s="16"/>
      <c r="AA90" s="33">
        <f>IF(Z90="Se investigan y resuelven oportunamente",Listas!$C$41,Listas!$C$42)</f>
        <v>0</v>
      </c>
      <c r="AB90" s="16"/>
      <c r="AC90" s="33">
        <f>IF(AB90="Completa",Listas!$C$43,IF(AB90="Incompleta",Listas!$C$44,Listas!$C$45))</f>
        <v>0</v>
      </c>
      <c r="AD90" s="31">
        <f t="shared" si="31"/>
        <v>0</v>
      </c>
      <c r="AE90" s="99"/>
      <c r="AF90" s="90"/>
      <c r="AG90" s="90"/>
      <c r="AH90" s="93"/>
      <c r="AI90" s="96"/>
      <c r="AJ90" s="99"/>
      <c r="AK90" s="102"/>
      <c r="AL90" s="105"/>
      <c r="AM90" s="90"/>
      <c r="AN90" s="88"/>
    </row>
    <row r="91" spans="1:40" ht="30.75" customHeight="1" thickBot="1" x14ac:dyDescent="0.3">
      <c r="A91" s="237"/>
      <c r="B91" s="91"/>
      <c r="C91" s="119"/>
      <c r="D91" s="119"/>
      <c r="E91" s="122"/>
      <c r="F91" s="224"/>
      <c r="G91" s="135"/>
      <c r="H91" s="91"/>
      <c r="I91" s="91"/>
      <c r="J91" s="129"/>
      <c r="K91" s="97"/>
      <c r="L91" s="136"/>
      <c r="M91" s="51"/>
      <c r="N91" s="52"/>
      <c r="O91" s="52"/>
      <c r="P91" s="50"/>
      <c r="Q91" s="53">
        <f>IF(P91="Asignado",Listas!$C$30,Listas!$C$31)</f>
        <v>0</v>
      </c>
      <c r="R91" s="50"/>
      <c r="S91" s="53">
        <f>IF(R91="Adecuado",Listas!$C$32,Listas!$C$33)</f>
        <v>0</v>
      </c>
      <c r="T91" s="50"/>
      <c r="U91" s="53">
        <f>IF(T91="Oportuna",Listas!$C$34,Listas!$C$35)</f>
        <v>0</v>
      </c>
      <c r="V91" s="50"/>
      <c r="W91" s="53">
        <f>IF(V91="Prevenir",Listas!$C$36,IF(V91="Detectar",Listas!$C$37,Listas!$C$38))</f>
        <v>0</v>
      </c>
      <c r="X91" s="50"/>
      <c r="Y91" s="53">
        <f>IF(X91="Confiable",Listas!$C$39,Listas!$C$40)</f>
        <v>0</v>
      </c>
      <c r="Z91" s="50"/>
      <c r="AA91" s="53">
        <f>IF(Z91="Se investigan y resuelven oportunamente",Listas!$C$41,Listas!$C$42)</f>
        <v>0</v>
      </c>
      <c r="AB91" s="50"/>
      <c r="AC91" s="53">
        <f>IF(AB91="Completa",Listas!$C$43,IF(AB91="Incompleta",Listas!$C$44,Listas!$C$45))</f>
        <v>0</v>
      </c>
      <c r="AD91" s="51">
        <f t="shared" si="31"/>
        <v>0</v>
      </c>
      <c r="AE91" s="100"/>
      <c r="AF91" s="91"/>
      <c r="AG91" s="91"/>
      <c r="AH91" s="94"/>
      <c r="AI91" s="97"/>
      <c r="AJ91" s="100"/>
      <c r="AK91" s="103"/>
      <c r="AL91" s="106"/>
      <c r="AM91" s="91"/>
      <c r="AN91" s="253"/>
    </row>
    <row r="92" spans="1:40" x14ac:dyDescent="0.25">
      <c r="H92" s="34"/>
      <c r="I92" s="34"/>
    </row>
    <row r="93" spans="1:40" x14ac:dyDescent="0.25">
      <c r="H93" s="34"/>
      <c r="I93" s="34"/>
    </row>
    <row r="94" spans="1:40" x14ac:dyDescent="0.25">
      <c r="A94" s="74" t="s">
        <v>242</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row>
    <row r="95" spans="1:4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row>
    <row r="96" spans="1:40" ht="15" thickBot="1" x14ac:dyDescent="0.3">
      <c r="A96" s="34"/>
      <c r="B96" s="34"/>
      <c r="C96" s="34"/>
      <c r="D96" s="34"/>
      <c r="E96" s="38"/>
      <c r="F96" s="34"/>
      <c r="G96" s="38"/>
      <c r="H96" s="34"/>
      <c r="I96" s="34"/>
      <c r="J96" s="34"/>
      <c r="K96" s="34"/>
      <c r="L96" s="38"/>
      <c r="M96" s="54"/>
      <c r="N96" s="54"/>
      <c r="O96" s="54"/>
      <c r="P96" s="54"/>
      <c r="Q96" s="54"/>
      <c r="R96" s="54"/>
      <c r="S96" s="54"/>
      <c r="T96" s="54"/>
      <c r="U96" s="54"/>
      <c r="V96" s="54"/>
      <c r="W96" s="54"/>
      <c r="X96" s="54"/>
      <c r="Y96" s="54"/>
      <c r="Z96" s="54"/>
      <c r="AA96" s="54"/>
      <c r="AB96" s="54"/>
      <c r="AC96" s="54"/>
      <c r="AD96" s="54"/>
      <c r="AK96" s="34"/>
      <c r="AL96" s="34"/>
      <c r="AM96" s="34"/>
      <c r="AN96" s="34"/>
    </row>
    <row r="97" spans="1:40" ht="15" x14ac:dyDescent="0.25">
      <c r="A97" s="75" t="s">
        <v>5</v>
      </c>
      <c r="B97" s="231" t="s">
        <v>94</v>
      </c>
      <c r="C97" s="199" t="s">
        <v>12</v>
      </c>
      <c r="D97" s="200"/>
      <c r="E97" s="198"/>
      <c r="F97" s="198"/>
      <c r="G97" s="198"/>
      <c r="H97" s="201" t="s">
        <v>118</v>
      </c>
      <c r="I97" s="202"/>
      <c r="J97" s="202"/>
      <c r="K97" s="202"/>
      <c r="L97" s="215" t="s">
        <v>13</v>
      </c>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64" t="s">
        <v>119</v>
      </c>
      <c r="AK97" s="173"/>
      <c r="AL97" s="173"/>
      <c r="AM97" s="173"/>
      <c r="AN97" s="174"/>
    </row>
    <row r="98" spans="1:40" ht="15" x14ac:dyDescent="0.25">
      <c r="A98" s="76"/>
      <c r="B98" s="179"/>
      <c r="C98" s="179" t="s">
        <v>38</v>
      </c>
      <c r="D98" s="179"/>
      <c r="E98" s="219" t="s">
        <v>126</v>
      </c>
      <c r="F98" s="179" t="s">
        <v>128</v>
      </c>
      <c r="G98" s="219" t="s">
        <v>111</v>
      </c>
      <c r="H98" s="221" t="s">
        <v>16</v>
      </c>
      <c r="I98" s="221" t="s">
        <v>17</v>
      </c>
      <c r="J98" s="221" t="s">
        <v>6</v>
      </c>
      <c r="K98" s="221"/>
      <c r="L98" s="219" t="s">
        <v>7</v>
      </c>
      <c r="M98" s="179" t="s">
        <v>8</v>
      </c>
      <c r="N98" s="179" t="s">
        <v>72</v>
      </c>
      <c r="O98" s="179" t="s">
        <v>73</v>
      </c>
      <c r="P98" s="179" t="s">
        <v>26</v>
      </c>
      <c r="Q98" s="179"/>
      <c r="R98" s="179"/>
      <c r="S98" s="179"/>
      <c r="T98" s="179"/>
      <c r="U98" s="179"/>
      <c r="V98" s="179"/>
      <c r="W98" s="179"/>
      <c r="X98" s="179"/>
      <c r="Y98" s="179"/>
      <c r="Z98" s="179"/>
      <c r="AA98" s="179"/>
      <c r="AB98" s="179"/>
      <c r="AC98" s="179"/>
      <c r="AD98" s="184" t="s">
        <v>35</v>
      </c>
      <c r="AE98" s="184" t="s">
        <v>71</v>
      </c>
      <c r="AF98" s="179" t="s">
        <v>42</v>
      </c>
      <c r="AG98" s="179" t="s">
        <v>43</v>
      </c>
      <c r="AH98" s="179" t="s">
        <v>9</v>
      </c>
      <c r="AI98" s="175"/>
      <c r="AJ98" s="268" t="s">
        <v>10</v>
      </c>
      <c r="AK98" s="175" t="s">
        <v>129</v>
      </c>
      <c r="AL98" s="176"/>
      <c r="AM98" s="176"/>
      <c r="AN98" s="177"/>
    </row>
    <row r="99" spans="1:40" ht="60.75" thickBot="1" x14ac:dyDescent="0.3">
      <c r="A99" s="77"/>
      <c r="B99" s="180"/>
      <c r="C99" s="55" t="s">
        <v>117</v>
      </c>
      <c r="D99" s="55" t="s">
        <v>125</v>
      </c>
      <c r="E99" s="220"/>
      <c r="F99" s="180"/>
      <c r="G99" s="220"/>
      <c r="H99" s="222"/>
      <c r="I99" s="222"/>
      <c r="J99" s="222"/>
      <c r="K99" s="222"/>
      <c r="L99" s="220"/>
      <c r="M99" s="180"/>
      <c r="N99" s="180"/>
      <c r="O99" s="180"/>
      <c r="P99" s="180" t="s">
        <v>49</v>
      </c>
      <c r="Q99" s="180"/>
      <c r="R99" s="180" t="s">
        <v>50</v>
      </c>
      <c r="S99" s="180"/>
      <c r="T99" s="180" t="s">
        <v>51</v>
      </c>
      <c r="U99" s="180"/>
      <c r="V99" s="180" t="s">
        <v>52</v>
      </c>
      <c r="W99" s="180"/>
      <c r="X99" s="180" t="s">
        <v>53</v>
      </c>
      <c r="Y99" s="180"/>
      <c r="Z99" s="180" t="s">
        <v>54</v>
      </c>
      <c r="AA99" s="180"/>
      <c r="AB99" s="180" t="s">
        <v>55</v>
      </c>
      <c r="AC99" s="180"/>
      <c r="AD99" s="185"/>
      <c r="AE99" s="185"/>
      <c r="AF99" s="180"/>
      <c r="AG99" s="180"/>
      <c r="AH99" s="180"/>
      <c r="AI99" s="265"/>
      <c r="AJ99" s="269"/>
      <c r="AK99" s="55" t="s">
        <v>93</v>
      </c>
      <c r="AL99" s="55" t="s">
        <v>80</v>
      </c>
      <c r="AM99" s="55" t="s">
        <v>25</v>
      </c>
      <c r="AN99" s="56" t="s">
        <v>81</v>
      </c>
    </row>
    <row r="100" spans="1:40" x14ac:dyDescent="0.25">
      <c r="A100" s="266" t="s">
        <v>100</v>
      </c>
      <c r="B100" s="110">
        <v>16</v>
      </c>
      <c r="C100" s="117" t="s">
        <v>46</v>
      </c>
      <c r="D100" s="117"/>
      <c r="E100" s="120"/>
      <c r="F100" s="262" t="s">
        <v>246</v>
      </c>
      <c r="G100" s="263" t="s">
        <v>247</v>
      </c>
      <c r="H100" s="110">
        <v>3</v>
      </c>
      <c r="I100" s="110">
        <v>3</v>
      </c>
      <c r="J100" s="256">
        <f t="shared" ref="J100" si="34">H100*I100</f>
        <v>9</v>
      </c>
      <c r="K100" s="112" t="str">
        <f t="shared" ref="K100" si="35">IF(AND(H100=1,I100=1),"BAJO",IF(AND(H100=1,I100=2),"BAJO",IF(AND(H100=2,I100=1),"BAJO",IF(AND(H100=2,I100=2),"BAJO",IF(AND(H100=3,I100=1),"BAJO",IF(AND(H100=1,I100=3),"MODERADO",IF(AND(H100=2,I100=3),"MODERADO",IF(AND(H100=3,I100=2),"MODERADO",IF(AND(H100=4,I100=1),"MODERADO",IF(AND(H100=5,I100=1),"ALTO",IF(AND(H100=4,I100=2),"ALTO",IF(AND(H100=3,I100=3),"ALTO",IF(AND(H100=2,I100=4),"ALTO",IF(AND(H100=1,I100=4),"ALTO",IF(AND(H100=5,I100=2),"ALTO",IF(AND(H100=4,I100=3),"ALTO","EXTREMO"))))))))))))))))</f>
        <v>ALTO</v>
      </c>
      <c r="L100" s="148" t="s">
        <v>271</v>
      </c>
      <c r="M100" s="36"/>
      <c r="N100" s="43"/>
      <c r="O100" s="43"/>
      <c r="P100" s="44"/>
      <c r="Q100" s="45">
        <f>IF(P100="Asignado",Listas!$C$30,Listas!$C$31)</f>
        <v>0</v>
      </c>
      <c r="R100" s="44"/>
      <c r="S100" s="45">
        <f>IF(R100="Adecuado",Listas!$C$32,Listas!$C$33)</f>
        <v>0</v>
      </c>
      <c r="T100" s="44"/>
      <c r="U100" s="45">
        <f>IF(T100="Oportuna",Listas!$C$34,Listas!$C$35)</f>
        <v>0</v>
      </c>
      <c r="V100" s="44"/>
      <c r="W100" s="45">
        <f>IF(V100="Prevenir",Listas!$C$36,IF(V100="Detectar",Listas!$C$37,Listas!$C$38))</f>
        <v>0</v>
      </c>
      <c r="X100" s="44"/>
      <c r="Y100" s="45">
        <f>IF(X100="Confiable",Listas!$C$39,Listas!$C$40)</f>
        <v>0</v>
      </c>
      <c r="Z100" s="44"/>
      <c r="AA100" s="45">
        <f>IF(Z100="Se investigan y resuelven oportunamente",Listas!$C$41,Listas!$C$42)</f>
        <v>0</v>
      </c>
      <c r="AB100" s="44"/>
      <c r="AC100" s="45">
        <f>IF(AB100="Completa",Listas!$C$43,IF(AB100="Incompleta",Listas!$C$44,Listas!$C$45))</f>
        <v>0</v>
      </c>
      <c r="AD100" s="36">
        <f t="shared" ref="AD100:AD109" si="36">Q100+S100+U100+W100+Y100+AA100+AC100</f>
        <v>0</v>
      </c>
      <c r="AE100" s="113">
        <f>AVERAGE(AD100:AD104)</f>
        <v>0</v>
      </c>
      <c r="AF100" s="110"/>
      <c r="AG100" s="110"/>
      <c r="AH100" s="111">
        <f t="shared" ref="AH100" si="37">AF100*AG100</f>
        <v>0</v>
      </c>
      <c r="AI100" s="277"/>
      <c r="AJ100" s="279" t="s">
        <v>89</v>
      </c>
      <c r="AK100" s="141" t="s">
        <v>248</v>
      </c>
      <c r="AL100" s="116" t="s">
        <v>249</v>
      </c>
      <c r="AM100" s="116" t="s">
        <v>250</v>
      </c>
      <c r="AN100" s="280" t="s">
        <v>251</v>
      </c>
    </row>
    <row r="101" spans="1:40" x14ac:dyDescent="0.25">
      <c r="A101" s="267"/>
      <c r="B101" s="90"/>
      <c r="C101" s="118"/>
      <c r="D101" s="118"/>
      <c r="E101" s="121"/>
      <c r="F101" s="211"/>
      <c r="G101" s="134"/>
      <c r="H101" s="90"/>
      <c r="I101" s="90"/>
      <c r="J101" s="128"/>
      <c r="K101" s="96"/>
      <c r="L101" s="149"/>
      <c r="M101" s="31"/>
      <c r="N101" s="32"/>
      <c r="O101" s="32"/>
      <c r="P101" s="16"/>
      <c r="Q101" s="33">
        <f>IF(P101="Asignado",Listas!$C$30,Listas!$C$31)</f>
        <v>0</v>
      </c>
      <c r="R101" s="16"/>
      <c r="S101" s="33">
        <f>IF(R101="Adecuado",Listas!$C$32,Listas!$C$33)</f>
        <v>0</v>
      </c>
      <c r="T101" s="16"/>
      <c r="U101" s="33">
        <f>IF(T101="Oportuna",Listas!$C$34,Listas!$C$35)</f>
        <v>0</v>
      </c>
      <c r="V101" s="16"/>
      <c r="W101" s="33">
        <f>IF(V101="Prevenir",Listas!$C$36,IF(V101="Detectar",Listas!$C$37,Listas!$C$38))</f>
        <v>0</v>
      </c>
      <c r="X101" s="16"/>
      <c r="Y101" s="33">
        <f>IF(X101="Confiable",Listas!$C$39,Listas!$C$40)</f>
        <v>0</v>
      </c>
      <c r="Z101" s="16"/>
      <c r="AA101" s="33">
        <f>IF(Z101="Se investigan y resuelven oportunamente",Listas!$C$41,Listas!$C$42)</f>
        <v>0</v>
      </c>
      <c r="AB101" s="16"/>
      <c r="AC101" s="33">
        <f>IF(AB101="Completa",Listas!$C$43,IF(AB101="Incompleta",Listas!$C$44,Listas!$C$45))</f>
        <v>0</v>
      </c>
      <c r="AD101" s="31">
        <f t="shared" si="36"/>
        <v>0</v>
      </c>
      <c r="AE101" s="99"/>
      <c r="AF101" s="90"/>
      <c r="AG101" s="90"/>
      <c r="AH101" s="93"/>
      <c r="AI101" s="278"/>
      <c r="AJ101" s="273"/>
      <c r="AK101" s="102"/>
      <c r="AL101" s="105"/>
      <c r="AM101" s="105"/>
      <c r="AN101" s="108"/>
    </row>
    <row r="102" spans="1:40" ht="28.5" customHeight="1" x14ac:dyDescent="0.25">
      <c r="A102" s="267"/>
      <c r="B102" s="90"/>
      <c r="C102" s="118"/>
      <c r="D102" s="118"/>
      <c r="E102" s="121"/>
      <c r="F102" s="211"/>
      <c r="G102" s="134"/>
      <c r="H102" s="90"/>
      <c r="I102" s="90"/>
      <c r="J102" s="128"/>
      <c r="K102" s="96"/>
      <c r="L102" s="149"/>
      <c r="M102" s="31"/>
      <c r="N102" s="32"/>
      <c r="O102" s="32"/>
      <c r="P102" s="16"/>
      <c r="Q102" s="33">
        <f>IF(P102="Asignado",Listas!$C$30,Listas!$C$31)</f>
        <v>0</v>
      </c>
      <c r="R102" s="16"/>
      <c r="S102" s="33">
        <f>IF(R102="Adecuado",Listas!$C$32,Listas!$C$33)</f>
        <v>0</v>
      </c>
      <c r="T102" s="16"/>
      <c r="U102" s="33">
        <f>IF(T102="Oportuna",Listas!$C$34,Listas!$C$35)</f>
        <v>0</v>
      </c>
      <c r="V102" s="16"/>
      <c r="W102" s="33">
        <f>IF(V102="Prevenir",Listas!$C$36,IF(V102="Detectar",Listas!$C$37,Listas!$C$38))</f>
        <v>0</v>
      </c>
      <c r="X102" s="16"/>
      <c r="Y102" s="33">
        <f>IF(X102="Confiable",Listas!$C$39,Listas!$C$40)</f>
        <v>0</v>
      </c>
      <c r="Z102" s="16"/>
      <c r="AA102" s="33">
        <f>IF(Z102="Se investigan y resuelven oportunamente",Listas!$C$41,Listas!$C$42)</f>
        <v>0</v>
      </c>
      <c r="AB102" s="16"/>
      <c r="AC102" s="33">
        <f>IF(AB102="Completa",Listas!$C$43,IF(AB102="Incompleta",Listas!$C$44,Listas!$C$45))</f>
        <v>0</v>
      </c>
      <c r="AD102" s="31">
        <f t="shared" si="36"/>
        <v>0</v>
      </c>
      <c r="AE102" s="99"/>
      <c r="AF102" s="90"/>
      <c r="AG102" s="90"/>
      <c r="AH102" s="93"/>
      <c r="AI102" s="278"/>
      <c r="AJ102" s="273"/>
      <c r="AK102" s="102"/>
      <c r="AL102" s="105"/>
      <c r="AM102" s="105"/>
      <c r="AN102" s="108"/>
    </row>
    <row r="103" spans="1:40" x14ac:dyDescent="0.25">
      <c r="A103" s="267"/>
      <c r="B103" s="90"/>
      <c r="C103" s="118"/>
      <c r="D103" s="118"/>
      <c r="E103" s="121"/>
      <c r="F103" s="211"/>
      <c r="G103" s="134"/>
      <c r="H103" s="90"/>
      <c r="I103" s="90"/>
      <c r="J103" s="128"/>
      <c r="K103" s="96"/>
      <c r="L103" s="149"/>
      <c r="M103" s="31"/>
      <c r="N103" s="32"/>
      <c r="O103" s="32"/>
      <c r="P103" s="16"/>
      <c r="Q103" s="33">
        <f>IF(P103="Asignado",Listas!$C$30,Listas!$C$31)</f>
        <v>0</v>
      </c>
      <c r="R103" s="16"/>
      <c r="S103" s="33">
        <f>IF(R103="Adecuado",Listas!$C$32,Listas!$C$33)</f>
        <v>0</v>
      </c>
      <c r="T103" s="16"/>
      <c r="U103" s="33">
        <f>IF(T103="Oportuna",Listas!$C$34,Listas!$C$35)</f>
        <v>0</v>
      </c>
      <c r="V103" s="16"/>
      <c r="W103" s="33">
        <f>IF(V103="Prevenir",Listas!$C$36,IF(V103="Detectar",Listas!$C$37,Listas!$C$38))</f>
        <v>0</v>
      </c>
      <c r="X103" s="16"/>
      <c r="Y103" s="33">
        <f>IF(X103="Confiable",Listas!$C$39,Listas!$C$40)</f>
        <v>0</v>
      </c>
      <c r="Z103" s="16"/>
      <c r="AA103" s="33">
        <f>IF(Z103="Se investigan y resuelven oportunamente",Listas!$C$41,Listas!$C$42)</f>
        <v>0</v>
      </c>
      <c r="AB103" s="16"/>
      <c r="AC103" s="33">
        <f>IF(AB103="Completa",Listas!$C$43,IF(AB103="Incompleta",Listas!$C$44,Listas!$C$45))</f>
        <v>0</v>
      </c>
      <c r="AD103" s="31">
        <f t="shared" si="36"/>
        <v>0</v>
      </c>
      <c r="AE103" s="99"/>
      <c r="AF103" s="90"/>
      <c r="AG103" s="90"/>
      <c r="AH103" s="93"/>
      <c r="AI103" s="278"/>
      <c r="AJ103" s="273"/>
      <c r="AK103" s="102"/>
      <c r="AL103" s="105"/>
      <c r="AM103" s="105"/>
      <c r="AN103" s="108"/>
    </row>
    <row r="104" spans="1:40" ht="27" customHeight="1" x14ac:dyDescent="0.25">
      <c r="A104" s="267"/>
      <c r="B104" s="90"/>
      <c r="C104" s="116"/>
      <c r="D104" s="116"/>
      <c r="E104" s="144"/>
      <c r="F104" s="211"/>
      <c r="G104" s="134"/>
      <c r="H104" s="90"/>
      <c r="I104" s="90"/>
      <c r="J104" s="128"/>
      <c r="K104" s="96"/>
      <c r="L104" s="254"/>
      <c r="M104" s="31"/>
      <c r="N104" s="32"/>
      <c r="O104" s="32"/>
      <c r="P104" s="16"/>
      <c r="Q104" s="33">
        <f>IF(P104="Asignado",Listas!$C$30,Listas!$C$31)</f>
        <v>0</v>
      </c>
      <c r="R104" s="16"/>
      <c r="S104" s="33">
        <f>IF(R104="Adecuado",Listas!$C$32,Listas!$C$33)</f>
        <v>0</v>
      </c>
      <c r="T104" s="16"/>
      <c r="U104" s="33">
        <f>IF(T104="Oportuna",Listas!$C$34,Listas!$C$35)</f>
        <v>0</v>
      </c>
      <c r="V104" s="16"/>
      <c r="W104" s="33">
        <f>IF(V104="Prevenir",Listas!$C$36,IF(V104="Detectar",Listas!$C$37,Listas!$C$38))</f>
        <v>0</v>
      </c>
      <c r="X104" s="16"/>
      <c r="Y104" s="33">
        <f>IF(X104="Confiable",Listas!$C$39,Listas!$C$40)</f>
        <v>0</v>
      </c>
      <c r="Z104" s="16"/>
      <c r="AA104" s="33">
        <f>IF(Z104="Se investigan y resuelven oportunamente",Listas!$C$41,Listas!$C$42)</f>
        <v>0</v>
      </c>
      <c r="AB104" s="16"/>
      <c r="AC104" s="33">
        <f>IF(AB104="Completa",Listas!$C$43,IF(AB104="Incompleta",Listas!$C$44,Listas!$C$45))</f>
        <v>0</v>
      </c>
      <c r="AD104" s="31">
        <f t="shared" si="36"/>
        <v>0</v>
      </c>
      <c r="AE104" s="99"/>
      <c r="AF104" s="90"/>
      <c r="AG104" s="90"/>
      <c r="AH104" s="93"/>
      <c r="AI104" s="278"/>
      <c r="AJ104" s="273"/>
      <c r="AK104" s="102"/>
      <c r="AL104" s="105"/>
      <c r="AM104" s="105"/>
      <c r="AN104" s="108"/>
    </row>
    <row r="105" spans="1:40" ht="14.25" customHeight="1" x14ac:dyDescent="0.25">
      <c r="A105" s="267" t="s">
        <v>109</v>
      </c>
      <c r="B105" s="90">
        <v>17</v>
      </c>
      <c r="C105" s="105" t="s">
        <v>44</v>
      </c>
      <c r="D105" s="105"/>
      <c r="E105" s="145"/>
      <c r="F105" s="211" t="s">
        <v>264</v>
      </c>
      <c r="G105" s="134"/>
      <c r="H105" s="90">
        <v>3</v>
      </c>
      <c r="I105" s="90">
        <v>3</v>
      </c>
      <c r="J105" s="128">
        <f t="shared" ref="J105" si="38">H105*I105</f>
        <v>9</v>
      </c>
      <c r="K105" s="96" t="str">
        <f t="shared" ref="K105" si="39">IF(AND(H105=1,I105=1),"BAJO",IF(AND(H105=1,I105=2),"BAJO",IF(AND(H105=2,I105=1),"BAJO",IF(AND(H105=2,I105=2),"BAJO",IF(AND(H105=3,I105=1),"BAJO",IF(AND(H105=1,I105=3),"MODERADO",IF(AND(H105=2,I105=3),"MODERADO",IF(AND(H105=3,I105=2),"MODERADO",IF(AND(H105=4,I105=1),"MODERADO",IF(AND(H105=5,I105=1),"ALTO",IF(AND(H105=4,I105=2),"ALTO",IF(AND(H105=3,I105=3),"ALTO",IF(AND(H105=2,I105=4),"ALTO",IF(AND(H105=1,I105=4),"ALTO",IF(AND(H105=5,I105=2),"ALTO",IF(AND(H105=4,I105=3),"ALTO","EXTREMO"))))))))))))))))</f>
        <v>ALTO</v>
      </c>
      <c r="L105" s="271" t="s">
        <v>265</v>
      </c>
      <c r="M105" s="31"/>
      <c r="N105" s="32"/>
      <c r="O105" s="32"/>
      <c r="P105" s="16"/>
      <c r="Q105" s="33">
        <f>IF(P105="Asignado",Listas!$C$30,Listas!$C$31)</f>
        <v>0</v>
      </c>
      <c r="R105" s="16"/>
      <c r="S105" s="33">
        <f>IF(R105="Adecuado",Listas!$C$32,Listas!$C$33)</f>
        <v>0</v>
      </c>
      <c r="T105" s="16"/>
      <c r="U105" s="33">
        <f>IF(T105="Oportuna",Listas!$C$34,Listas!$C$35)</f>
        <v>0</v>
      </c>
      <c r="V105" s="16"/>
      <c r="W105" s="33">
        <f>IF(V105="Prevenir",Listas!$C$36,IF(V105="Detectar",Listas!$C$37,Listas!$C$38))</f>
        <v>0</v>
      </c>
      <c r="X105" s="16"/>
      <c r="Y105" s="33">
        <f>IF(X105="Confiable",Listas!$C$39,Listas!$C$40)</f>
        <v>0</v>
      </c>
      <c r="Z105" s="16"/>
      <c r="AA105" s="33">
        <f>IF(Z105="Se investigan y resuelven oportunamente",Listas!$C$41,Listas!$C$42)</f>
        <v>0</v>
      </c>
      <c r="AB105" s="16"/>
      <c r="AC105" s="33">
        <f>IF(AB105="Completa",Listas!$C$43,IF(AB105="Incompleta",Listas!$C$44,Listas!$C$45))</f>
        <v>0</v>
      </c>
      <c r="AD105" s="31">
        <f t="shared" si="36"/>
        <v>0</v>
      </c>
      <c r="AE105" s="99">
        <f>AVERAGE(AD105:AD109)</f>
        <v>0</v>
      </c>
      <c r="AF105" s="90"/>
      <c r="AG105" s="90"/>
      <c r="AH105" s="93">
        <f t="shared" ref="AH105" si="40">AF105*AG105</f>
        <v>0</v>
      </c>
      <c r="AI105" s="278"/>
      <c r="AJ105" s="273" t="s">
        <v>89</v>
      </c>
      <c r="AK105" s="158" t="s">
        <v>267</v>
      </c>
      <c r="AL105" s="275" t="s">
        <v>268</v>
      </c>
      <c r="AM105" s="275" t="s">
        <v>269</v>
      </c>
      <c r="AN105" s="108" t="s">
        <v>251</v>
      </c>
    </row>
    <row r="106" spans="1:40" ht="30" customHeight="1" x14ac:dyDescent="0.25">
      <c r="A106" s="267"/>
      <c r="B106" s="90"/>
      <c r="C106" s="105"/>
      <c r="D106" s="105"/>
      <c r="E106" s="145"/>
      <c r="F106" s="211"/>
      <c r="G106" s="134"/>
      <c r="H106" s="90"/>
      <c r="I106" s="90"/>
      <c r="J106" s="128"/>
      <c r="K106" s="96"/>
      <c r="L106" s="271"/>
      <c r="M106" s="31"/>
      <c r="N106" s="32"/>
      <c r="O106" s="32"/>
      <c r="P106" s="16"/>
      <c r="Q106" s="33">
        <f>IF(P106="Asignado",Listas!$C$30,Listas!$C$31)</f>
        <v>0</v>
      </c>
      <c r="R106" s="16"/>
      <c r="S106" s="33">
        <f>IF(R106="Adecuado",Listas!$C$32,Listas!$C$33)</f>
        <v>0</v>
      </c>
      <c r="T106" s="16"/>
      <c r="U106" s="33">
        <f>IF(T106="Oportuna",Listas!$C$34,Listas!$C$35)</f>
        <v>0</v>
      </c>
      <c r="V106" s="16"/>
      <c r="W106" s="33">
        <f>IF(V106="Prevenir",Listas!$C$36,IF(V106="Detectar",Listas!$C$37,Listas!$C$38))</f>
        <v>0</v>
      </c>
      <c r="X106" s="16"/>
      <c r="Y106" s="33">
        <f>IF(X106="Confiable",Listas!$C$39,Listas!$C$40)</f>
        <v>0</v>
      </c>
      <c r="Z106" s="16"/>
      <c r="AA106" s="33">
        <f>IF(Z106="Se investigan y resuelven oportunamente",Listas!$C$41,Listas!$C$42)</f>
        <v>0</v>
      </c>
      <c r="AB106" s="16"/>
      <c r="AC106" s="33">
        <f>IF(AB106="Completa",Listas!$C$43,IF(AB106="Incompleta",Listas!$C$44,Listas!$C$45))</f>
        <v>0</v>
      </c>
      <c r="AD106" s="31">
        <f t="shared" si="36"/>
        <v>0</v>
      </c>
      <c r="AE106" s="99"/>
      <c r="AF106" s="90"/>
      <c r="AG106" s="90"/>
      <c r="AH106" s="93"/>
      <c r="AI106" s="278"/>
      <c r="AJ106" s="273"/>
      <c r="AK106" s="158"/>
      <c r="AL106" s="275"/>
      <c r="AM106" s="275"/>
      <c r="AN106" s="108"/>
    </row>
    <row r="107" spans="1:40" ht="14.25" customHeight="1" x14ac:dyDescent="0.25">
      <c r="A107" s="267"/>
      <c r="B107" s="90"/>
      <c r="C107" s="105"/>
      <c r="D107" s="105"/>
      <c r="E107" s="145"/>
      <c r="F107" s="211"/>
      <c r="G107" s="134"/>
      <c r="H107" s="90"/>
      <c r="I107" s="90"/>
      <c r="J107" s="128"/>
      <c r="K107" s="96"/>
      <c r="L107" s="271"/>
      <c r="M107" s="31"/>
      <c r="N107" s="32"/>
      <c r="O107" s="32"/>
      <c r="P107" s="16"/>
      <c r="Q107" s="33">
        <f>IF(P107="Asignado",Listas!$C$30,Listas!$C$31)</f>
        <v>0</v>
      </c>
      <c r="R107" s="16"/>
      <c r="S107" s="33">
        <f>IF(R107="Adecuado",Listas!$C$32,Listas!$C$33)</f>
        <v>0</v>
      </c>
      <c r="T107" s="16"/>
      <c r="U107" s="33">
        <f>IF(T107="Oportuna",Listas!$C$34,Listas!$C$35)</f>
        <v>0</v>
      </c>
      <c r="V107" s="16"/>
      <c r="W107" s="33">
        <f>IF(V107="Prevenir",Listas!$C$36,IF(V107="Detectar",Listas!$C$37,Listas!$C$38))</f>
        <v>0</v>
      </c>
      <c r="X107" s="16"/>
      <c r="Y107" s="33">
        <f>IF(X107="Confiable",Listas!$C$39,Listas!$C$40)</f>
        <v>0</v>
      </c>
      <c r="Z107" s="16"/>
      <c r="AA107" s="33">
        <f>IF(Z107="Se investigan y resuelven oportunamente",Listas!$C$41,Listas!$C$42)</f>
        <v>0</v>
      </c>
      <c r="AB107" s="16"/>
      <c r="AC107" s="33">
        <f>IF(AB107="Completa",Listas!$C$43,IF(AB107="Incompleta",Listas!$C$44,Listas!$C$45))</f>
        <v>0</v>
      </c>
      <c r="AD107" s="31">
        <f t="shared" si="36"/>
        <v>0</v>
      </c>
      <c r="AE107" s="99"/>
      <c r="AF107" s="90"/>
      <c r="AG107" s="90"/>
      <c r="AH107" s="93"/>
      <c r="AI107" s="278"/>
      <c r="AJ107" s="273"/>
      <c r="AK107" s="158"/>
      <c r="AL107" s="275"/>
      <c r="AM107" s="275"/>
      <c r="AN107" s="108"/>
    </row>
    <row r="108" spans="1:40" ht="14.25" customHeight="1" x14ac:dyDescent="0.25">
      <c r="A108" s="267"/>
      <c r="B108" s="90"/>
      <c r="C108" s="105"/>
      <c r="D108" s="105"/>
      <c r="E108" s="145"/>
      <c r="F108" s="211"/>
      <c r="G108" s="134"/>
      <c r="H108" s="90"/>
      <c r="I108" s="90"/>
      <c r="J108" s="128"/>
      <c r="K108" s="96"/>
      <c r="L108" s="271" t="s">
        <v>266</v>
      </c>
      <c r="M108" s="31"/>
      <c r="N108" s="32"/>
      <c r="O108" s="32"/>
      <c r="P108" s="16"/>
      <c r="Q108" s="33">
        <f>IF(P108="Asignado",Listas!$C$30,Listas!$C$31)</f>
        <v>0</v>
      </c>
      <c r="R108" s="16"/>
      <c r="S108" s="33">
        <f>IF(R108="Adecuado",Listas!$C$32,Listas!$C$33)</f>
        <v>0</v>
      </c>
      <c r="T108" s="16"/>
      <c r="U108" s="33">
        <f>IF(T108="Oportuna",Listas!$C$34,Listas!$C$35)</f>
        <v>0</v>
      </c>
      <c r="V108" s="16"/>
      <c r="W108" s="33">
        <f>IF(V108="Prevenir",Listas!$C$36,IF(V108="Detectar",Listas!$C$37,Listas!$C$38))</f>
        <v>0</v>
      </c>
      <c r="X108" s="16"/>
      <c r="Y108" s="33">
        <f>IF(X108="Confiable",Listas!$C$39,Listas!$C$40)</f>
        <v>0</v>
      </c>
      <c r="Z108" s="16"/>
      <c r="AA108" s="33">
        <f>IF(Z108="Se investigan y resuelven oportunamente",Listas!$C$41,Listas!$C$42)</f>
        <v>0</v>
      </c>
      <c r="AB108" s="16"/>
      <c r="AC108" s="33">
        <f>IF(AB108="Completa",Listas!$C$43,IF(AB108="Incompleta",Listas!$C$44,Listas!$C$45))</f>
        <v>0</v>
      </c>
      <c r="AD108" s="31">
        <f t="shared" si="36"/>
        <v>0</v>
      </c>
      <c r="AE108" s="99"/>
      <c r="AF108" s="90"/>
      <c r="AG108" s="90"/>
      <c r="AH108" s="93"/>
      <c r="AI108" s="278"/>
      <c r="AJ108" s="273"/>
      <c r="AK108" s="158"/>
      <c r="AL108" s="275"/>
      <c r="AM108" s="275"/>
      <c r="AN108" s="108"/>
    </row>
    <row r="109" spans="1:40" ht="27" customHeight="1" thickBot="1" x14ac:dyDescent="0.3">
      <c r="A109" s="270"/>
      <c r="B109" s="91"/>
      <c r="C109" s="106"/>
      <c r="D109" s="106"/>
      <c r="E109" s="161"/>
      <c r="F109" s="224"/>
      <c r="G109" s="135"/>
      <c r="H109" s="91"/>
      <c r="I109" s="91"/>
      <c r="J109" s="129"/>
      <c r="K109" s="97"/>
      <c r="L109" s="272"/>
      <c r="M109" s="51"/>
      <c r="N109" s="52"/>
      <c r="O109" s="52"/>
      <c r="P109" s="50"/>
      <c r="Q109" s="53">
        <f>IF(P109="Asignado",Listas!$C$30,Listas!$C$31)</f>
        <v>0</v>
      </c>
      <c r="R109" s="50"/>
      <c r="S109" s="53">
        <f>IF(R109="Adecuado",Listas!$C$32,Listas!$C$33)</f>
        <v>0</v>
      </c>
      <c r="T109" s="50"/>
      <c r="U109" s="53">
        <f>IF(T109="Oportuna",Listas!$C$34,Listas!$C$35)</f>
        <v>0</v>
      </c>
      <c r="V109" s="50"/>
      <c r="W109" s="53">
        <f>IF(V109="Prevenir",Listas!$C$36,IF(V109="Detectar",Listas!$C$37,Listas!$C$38))</f>
        <v>0</v>
      </c>
      <c r="X109" s="50"/>
      <c r="Y109" s="53">
        <f>IF(X109="Confiable",Listas!$C$39,Listas!$C$40)</f>
        <v>0</v>
      </c>
      <c r="Z109" s="50"/>
      <c r="AA109" s="53">
        <f>IF(Z109="Se investigan y resuelven oportunamente",Listas!$C$41,Listas!$C$42)</f>
        <v>0</v>
      </c>
      <c r="AB109" s="50"/>
      <c r="AC109" s="53">
        <f>IF(AB109="Completa",Listas!$C$43,IF(AB109="Incompleta",Listas!$C$44,Listas!$C$45))</f>
        <v>0</v>
      </c>
      <c r="AD109" s="51">
        <f t="shared" si="36"/>
        <v>0</v>
      </c>
      <c r="AE109" s="100"/>
      <c r="AF109" s="91"/>
      <c r="AG109" s="91"/>
      <c r="AH109" s="94"/>
      <c r="AI109" s="281"/>
      <c r="AJ109" s="274"/>
      <c r="AK109" s="159"/>
      <c r="AL109" s="276"/>
      <c r="AM109" s="276"/>
      <c r="AN109" s="109"/>
    </row>
    <row r="113" spans="3:7" ht="15.75" x14ac:dyDescent="0.25">
      <c r="C113" s="165" t="s">
        <v>120</v>
      </c>
      <c r="D113" s="166"/>
      <c r="E113" s="166"/>
      <c r="F113" s="166"/>
      <c r="G113" s="166"/>
    </row>
    <row r="114" spans="3:7" ht="101.25" customHeight="1" x14ac:dyDescent="0.25">
      <c r="C114" s="27" t="s">
        <v>121</v>
      </c>
      <c r="D114" s="167" t="s">
        <v>274</v>
      </c>
      <c r="E114" s="168"/>
      <c r="F114" s="168"/>
      <c r="G114" s="168"/>
    </row>
    <row r="115" spans="3:7" ht="39.75" customHeight="1" x14ac:dyDescent="0.25">
      <c r="C115" s="27" t="s">
        <v>122</v>
      </c>
      <c r="D115" s="169" t="s">
        <v>272</v>
      </c>
      <c r="E115" s="169"/>
      <c r="F115" s="169"/>
      <c r="G115" s="169"/>
    </row>
    <row r="116" spans="3:7" ht="30.75" customHeight="1" x14ac:dyDescent="0.25">
      <c r="C116" s="27" t="s">
        <v>123</v>
      </c>
      <c r="D116" s="170">
        <v>45308</v>
      </c>
      <c r="E116" s="171"/>
      <c r="F116" s="171"/>
      <c r="G116" s="171"/>
    </row>
    <row r="182" ht="33.75" customHeight="1" x14ac:dyDescent="0.25"/>
    <row r="184" ht="33.75" customHeight="1" x14ac:dyDescent="0.25"/>
    <row r="186" ht="33.75" customHeight="1" x14ac:dyDescent="0.25"/>
  </sheetData>
  <dataConsolidate/>
  <mergeCells count="577">
    <mergeCell ref="M33:M37"/>
    <mergeCell ref="N33:N37"/>
    <mergeCell ref="O33:O37"/>
    <mergeCell ref="P33:P37"/>
    <mergeCell ref="Q33:Q37"/>
    <mergeCell ref="R33:R37"/>
    <mergeCell ref="S33:S37"/>
    <mergeCell ref="T33:T37"/>
    <mergeCell ref="AA28:AA32"/>
    <mergeCell ref="AB28:AB32"/>
    <mergeCell ref="W33:W37"/>
    <mergeCell ref="X33:X37"/>
    <mergeCell ref="Y33:Y37"/>
    <mergeCell ref="Z33:Z37"/>
    <mergeCell ref="AA33:AA37"/>
    <mergeCell ref="AB33:AB37"/>
    <mergeCell ref="AC33:AC37"/>
    <mergeCell ref="T28:T32"/>
    <mergeCell ref="U28:U32"/>
    <mergeCell ref="V28:V32"/>
    <mergeCell ref="U33:U37"/>
    <mergeCell ref="V33:V37"/>
    <mergeCell ref="W28:W32"/>
    <mergeCell ref="X28:X32"/>
    <mergeCell ref="Y28:Y32"/>
    <mergeCell ref="Z28:Z32"/>
    <mergeCell ref="AJ105:AJ109"/>
    <mergeCell ref="AK105:AK109"/>
    <mergeCell ref="AL105:AL109"/>
    <mergeCell ref="AM105:AM109"/>
    <mergeCell ref="AN105:AN109"/>
    <mergeCell ref="Z18:Z22"/>
    <mergeCell ref="AA18:AA22"/>
    <mergeCell ref="AB18:AB22"/>
    <mergeCell ref="AC18:AC22"/>
    <mergeCell ref="AD18:AD22"/>
    <mergeCell ref="AD33:AD37"/>
    <mergeCell ref="AI100:AI104"/>
    <mergeCell ref="AJ100:AJ104"/>
    <mergeCell ref="AK100:AK104"/>
    <mergeCell ref="AL100:AL104"/>
    <mergeCell ref="AM100:AM104"/>
    <mergeCell ref="AN100:AN104"/>
    <mergeCell ref="AF105:AF109"/>
    <mergeCell ref="AG105:AG109"/>
    <mergeCell ref="AH105:AH109"/>
    <mergeCell ref="AI105:AI109"/>
    <mergeCell ref="AG87:AG91"/>
    <mergeCell ref="AH87:AH91"/>
    <mergeCell ref="AI87:AI91"/>
    <mergeCell ref="A105:A109"/>
    <mergeCell ref="B105:B109"/>
    <mergeCell ref="F105:F109"/>
    <mergeCell ref="G105:G109"/>
    <mergeCell ref="H105:H109"/>
    <mergeCell ref="I105:I109"/>
    <mergeCell ref="J105:J109"/>
    <mergeCell ref="K105:K109"/>
    <mergeCell ref="AE105:AE109"/>
    <mergeCell ref="C105:C109"/>
    <mergeCell ref="D105:D109"/>
    <mergeCell ref="E105:E109"/>
    <mergeCell ref="L105:L107"/>
    <mergeCell ref="L108:L109"/>
    <mergeCell ref="AM87:AM91"/>
    <mergeCell ref="AN87:AN91"/>
    <mergeCell ref="A100:A104"/>
    <mergeCell ref="B100:B104"/>
    <mergeCell ref="F100:F104"/>
    <mergeCell ref="G100:G104"/>
    <mergeCell ref="H100:H104"/>
    <mergeCell ref="I100:I104"/>
    <mergeCell ref="J100:J104"/>
    <mergeCell ref="K100:K104"/>
    <mergeCell ref="AE100:AE104"/>
    <mergeCell ref="C100:C104"/>
    <mergeCell ref="D100:D104"/>
    <mergeCell ref="E100:E104"/>
    <mergeCell ref="L100:L104"/>
    <mergeCell ref="AF100:AF104"/>
    <mergeCell ref="AG100:AG104"/>
    <mergeCell ref="AH100:AH104"/>
    <mergeCell ref="AJ98:AJ99"/>
    <mergeCell ref="AK98:AN98"/>
    <mergeCell ref="P99:Q99"/>
    <mergeCell ref="A97:A99"/>
    <mergeCell ref="B97:B99"/>
    <mergeCell ref="C97:D97"/>
    <mergeCell ref="E97:G97"/>
    <mergeCell ref="H97:K97"/>
    <mergeCell ref="L97:AI97"/>
    <mergeCell ref="AJ87:AJ91"/>
    <mergeCell ref="AK87:AK91"/>
    <mergeCell ref="AL87:AL91"/>
    <mergeCell ref="AJ97:AN97"/>
    <mergeCell ref="C98:D98"/>
    <mergeCell ref="E98:E99"/>
    <mergeCell ref="F98:F99"/>
    <mergeCell ref="G98:G99"/>
    <mergeCell ref="H98:H99"/>
    <mergeCell ref="I98:I99"/>
    <mergeCell ref="J98:K99"/>
    <mergeCell ref="L98:L99"/>
    <mergeCell ref="M98:M99"/>
    <mergeCell ref="N98:N99"/>
    <mergeCell ref="O98:O99"/>
    <mergeCell ref="P98:AC98"/>
    <mergeCell ref="AD98:AD99"/>
    <mergeCell ref="AE98:AE99"/>
    <mergeCell ref="AF98:AF99"/>
    <mergeCell ref="AG98:AG99"/>
    <mergeCell ref="AH98:AI99"/>
    <mergeCell ref="R99:S99"/>
    <mergeCell ref="T99:U99"/>
    <mergeCell ref="V99:W99"/>
    <mergeCell ref="X99:Y99"/>
    <mergeCell ref="Z99:AA99"/>
    <mergeCell ref="AB99:AC99"/>
    <mergeCell ref="AK80:AN80"/>
    <mergeCell ref="P81:Q81"/>
    <mergeCell ref="R81:S81"/>
    <mergeCell ref="T81:U81"/>
    <mergeCell ref="V81:W81"/>
    <mergeCell ref="X81:Y81"/>
    <mergeCell ref="Z81:AA81"/>
    <mergeCell ref="AB81:AC81"/>
    <mergeCell ref="A94:AN95"/>
    <mergeCell ref="A87:A91"/>
    <mergeCell ref="B87:B91"/>
    <mergeCell ref="F87:F91"/>
    <mergeCell ref="G87:G91"/>
    <mergeCell ref="H87:H91"/>
    <mergeCell ref="I87:I91"/>
    <mergeCell ref="J87:J91"/>
    <mergeCell ref="K87:K91"/>
    <mergeCell ref="AE87:AE91"/>
    <mergeCell ref="C87:C91"/>
    <mergeCell ref="D87:D91"/>
    <mergeCell ref="E87:E91"/>
    <mergeCell ref="L87:L89"/>
    <mergeCell ref="L90:L91"/>
    <mergeCell ref="AF87:AF91"/>
    <mergeCell ref="B79:B81"/>
    <mergeCell ref="C79:D79"/>
    <mergeCell ref="E79:G79"/>
    <mergeCell ref="H79:K79"/>
    <mergeCell ref="L79:AI79"/>
    <mergeCell ref="B82:B86"/>
    <mergeCell ref="F82:F86"/>
    <mergeCell ref="G82:G86"/>
    <mergeCell ref="H82:H86"/>
    <mergeCell ref="I82:I86"/>
    <mergeCell ref="J82:J86"/>
    <mergeCell ref="K82:K86"/>
    <mergeCell ref="AE82:AE86"/>
    <mergeCell ref="AF82:AF86"/>
    <mergeCell ref="C82:C86"/>
    <mergeCell ref="D82:D86"/>
    <mergeCell ref="E82:E86"/>
    <mergeCell ref="L82:L83"/>
    <mergeCell ref="AJ79:AN79"/>
    <mergeCell ref="C80:D80"/>
    <mergeCell ref="E80:E81"/>
    <mergeCell ref="F80:F81"/>
    <mergeCell ref="G80:G81"/>
    <mergeCell ref="H80:H81"/>
    <mergeCell ref="I80:I81"/>
    <mergeCell ref="J80:K81"/>
    <mergeCell ref="L80:L81"/>
    <mergeCell ref="M80:M81"/>
    <mergeCell ref="N80:N81"/>
    <mergeCell ref="O80:O81"/>
    <mergeCell ref="P80:AC80"/>
    <mergeCell ref="AD80:AD81"/>
    <mergeCell ref="AE80:AE81"/>
    <mergeCell ref="AF80:AF81"/>
    <mergeCell ref="AG80:AG81"/>
    <mergeCell ref="AH80:AI81"/>
    <mergeCell ref="AJ80:AJ81"/>
    <mergeCell ref="AK67:AK68"/>
    <mergeCell ref="AL64:AL66"/>
    <mergeCell ref="AL67:AL68"/>
    <mergeCell ref="AM64:AM66"/>
    <mergeCell ref="AM67:AM68"/>
    <mergeCell ref="AN64:AN66"/>
    <mergeCell ref="AN67:AN68"/>
    <mergeCell ref="C69:C73"/>
    <mergeCell ref="D69:D73"/>
    <mergeCell ref="E69:E73"/>
    <mergeCell ref="L69:L73"/>
    <mergeCell ref="F64:F68"/>
    <mergeCell ref="G64:G68"/>
    <mergeCell ref="H64:H68"/>
    <mergeCell ref="I64:I68"/>
    <mergeCell ref="J64:J68"/>
    <mergeCell ref="K64:K68"/>
    <mergeCell ref="AE64:AE68"/>
    <mergeCell ref="AF64:AF68"/>
    <mergeCell ref="AG64:AG68"/>
    <mergeCell ref="AH64:AH68"/>
    <mergeCell ref="AI64:AI68"/>
    <mergeCell ref="AJ64:AJ68"/>
    <mergeCell ref="C64:C68"/>
    <mergeCell ref="D59:D63"/>
    <mergeCell ref="E54:E56"/>
    <mergeCell ref="E57:E58"/>
    <mergeCell ref="E59:E60"/>
    <mergeCell ref="E61:E63"/>
    <mergeCell ref="C59:C60"/>
    <mergeCell ref="C61:C63"/>
    <mergeCell ref="L54:L55"/>
    <mergeCell ref="L56:L58"/>
    <mergeCell ref="L59:L60"/>
    <mergeCell ref="L61:L63"/>
    <mergeCell ref="F54:F58"/>
    <mergeCell ref="G54:G58"/>
    <mergeCell ref="H54:H58"/>
    <mergeCell ref="I54:I58"/>
    <mergeCell ref="F59:F63"/>
    <mergeCell ref="G59:G63"/>
    <mergeCell ref="H59:H63"/>
    <mergeCell ref="I59:I63"/>
    <mergeCell ref="J59:J63"/>
    <mergeCell ref="K59:K63"/>
    <mergeCell ref="AN48:AN50"/>
    <mergeCell ref="AN52:AN53"/>
    <mergeCell ref="C54:C58"/>
    <mergeCell ref="D54:D58"/>
    <mergeCell ref="AK52:AK53"/>
    <mergeCell ref="AM54:AM58"/>
    <mergeCell ref="AN54:AN58"/>
    <mergeCell ref="AN43:AN47"/>
    <mergeCell ref="C48:C53"/>
    <mergeCell ref="D48:D53"/>
    <mergeCell ref="E48:E53"/>
    <mergeCell ref="L48:L53"/>
    <mergeCell ref="AK48:AK50"/>
    <mergeCell ref="AE43:AE47"/>
    <mergeCell ref="AF43:AF47"/>
    <mergeCell ref="AG43:AG47"/>
    <mergeCell ref="AH43:AH47"/>
    <mergeCell ref="AI43:AI47"/>
    <mergeCell ref="F48:F53"/>
    <mergeCell ref="C38:C42"/>
    <mergeCell ref="D38:D42"/>
    <mergeCell ref="E38:E42"/>
    <mergeCell ref="L38:L42"/>
    <mergeCell ref="K38:K42"/>
    <mergeCell ref="I38:I42"/>
    <mergeCell ref="J38:J42"/>
    <mergeCell ref="AL48:AL50"/>
    <mergeCell ref="AL52:AL53"/>
    <mergeCell ref="A82:A86"/>
    <mergeCell ref="E13:E17"/>
    <mergeCell ref="L13:L17"/>
    <mergeCell ref="M13:M17"/>
    <mergeCell ref="N13:N17"/>
    <mergeCell ref="O13:O17"/>
    <mergeCell ref="P13:P17"/>
    <mergeCell ref="Q13:Q17"/>
    <mergeCell ref="R13:R17"/>
    <mergeCell ref="C18:C19"/>
    <mergeCell ref="C21:C22"/>
    <mergeCell ref="E21:E22"/>
    <mergeCell ref="C28:C32"/>
    <mergeCell ref="E28:E29"/>
    <mergeCell ref="E31:E32"/>
    <mergeCell ref="L28:L32"/>
    <mergeCell ref="D28:D32"/>
    <mergeCell ref="C33:C37"/>
    <mergeCell ref="A33:A37"/>
    <mergeCell ref="E18:E19"/>
    <mergeCell ref="L18:L22"/>
    <mergeCell ref="D33:D37"/>
    <mergeCell ref="E33:E37"/>
    <mergeCell ref="L33:L37"/>
    <mergeCell ref="A38:A42"/>
    <mergeCell ref="A43:A47"/>
    <mergeCell ref="A48:A53"/>
    <mergeCell ref="A54:A58"/>
    <mergeCell ref="A59:A63"/>
    <mergeCell ref="A64:A68"/>
    <mergeCell ref="A69:A73"/>
    <mergeCell ref="A6:B6"/>
    <mergeCell ref="A5:B5"/>
    <mergeCell ref="B43:B47"/>
    <mergeCell ref="B54:B58"/>
    <mergeCell ref="B64:B68"/>
    <mergeCell ref="B48:B53"/>
    <mergeCell ref="B69:B73"/>
    <mergeCell ref="B59:B63"/>
    <mergeCell ref="A28:A32"/>
    <mergeCell ref="A7:AN8"/>
    <mergeCell ref="C5:AN5"/>
    <mergeCell ref="C6:AN6"/>
    <mergeCell ref="AF18:AF22"/>
    <mergeCell ref="AM18:AM22"/>
    <mergeCell ref="J18:J22"/>
    <mergeCell ref="K18:K22"/>
    <mergeCell ref="AF11:AF12"/>
    <mergeCell ref="N11:N12"/>
    <mergeCell ref="L11:L12"/>
    <mergeCell ref="M11:M12"/>
    <mergeCell ref="R12:S12"/>
    <mergeCell ref="AD13:AD17"/>
    <mergeCell ref="M26:M27"/>
    <mergeCell ref="N26:N27"/>
    <mergeCell ref="O26:O27"/>
    <mergeCell ref="P26:P27"/>
    <mergeCell ref="Q26:Q27"/>
    <mergeCell ref="R26:R27"/>
    <mergeCell ref="S26:S27"/>
    <mergeCell ref="U26:U27"/>
    <mergeCell ref="T26:T27"/>
    <mergeCell ref="V26:V27"/>
    <mergeCell ref="O11:O12"/>
    <mergeCell ref="S13:S17"/>
    <mergeCell ref="T13:T17"/>
    <mergeCell ref="A1:B3"/>
    <mergeCell ref="B10:B12"/>
    <mergeCell ref="A10:A12"/>
    <mergeCell ref="A13:A17"/>
    <mergeCell ref="A18:A22"/>
    <mergeCell ref="A23:A27"/>
    <mergeCell ref="AM13:AM17"/>
    <mergeCell ref="AK13:AK17"/>
    <mergeCell ref="AE23:AE27"/>
    <mergeCell ref="AF23:AF27"/>
    <mergeCell ref="AG23:AG27"/>
    <mergeCell ref="AL23:AL27"/>
    <mergeCell ref="U13:U17"/>
    <mergeCell ref="T12:U12"/>
    <mergeCell ref="V12:W12"/>
    <mergeCell ref="X12:Y12"/>
    <mergeCell ref="Z12:AA12"/>
    <mergeCell ref="AB12:AC12"/>
    <mergeCell ref="AK19:AK20"/>
    <mergeCell ref="AK21:AK22"/>
    <mergeCell ref="V13:V17"/>
    <mergeCell ref="W13:W17"/>
    <mergeCell ref="X13:X17"/>
    <mergeCell ref="Y13:Y17"/>
    <mergeCell ref="Z13:Z17"/>
    <mergeCell ref="AA13:AA17"/>
    <mergeCell ref="AB13:AB17"/>
    <mergeCell ref="AC13:AC17"/>
    <mergeCell ref="T18:T22"/>
    <mergeCell ref="U18:U22"/>
    <mergeCell ref="AG18:AG22"/>
    <mergeCell ref="AJ13:AJ17"/>
    <mergeCell ref="AJ18:AJ22"/>
    <mergeCell ref="AJ23:AJ27"/>
    <mergeCell ref="AI23:AI27"/>
    <mergeCell ref="J23:J27"/>
    <mergeCell ref="K23:K27"/>
    <mergeCell ref="AL13:AL17"/>
    <mergeCell ref="AE13:AE17"/>
    <mergeCell ref="AI13:AI17"/>
    <mergeCell ref="AL18:AL22"/>
    <mergeCell ref="AE18:AE22"/>
    <mergeCell ref="L26:L27"/>
    <mergeCell ref="M18:M22"/>
    <mergeCell ref="N18:N22"/>
    <mergeCell ref="O18:O22"/>
    <mergeCell ref="P18:P22"/>
    <mergeCell ref="Q18:Q22"/>
    <mergeCell ref="R18:R22"/>
    <mergeCell ref="S18:S22"/>
    <mergeCell ref="V18:V22"/>
    <mergeCell ref="W18:W22"/>
    <mergeCell ref="X18:X22"/>
    <mergeCell ref="Y18:Y22"/>
    <mergeCell ref="C11:D11"/>
    <mergeCell ref="E11:E12"/>
    <mergeCell ref="F11:F12"/>
    <mergeCell ref="G11:G12"/>
    <mergeCell ref="I11:I12"/>
    <mergeCell ref="J11:K12"/>
    <mergeCell ref="H11:H12"/>
    <mergeCell ref="B28:B32"/>
    <mergeCell ref="B13:B17"/>
    <mergeCell ref="H18:H22"/>
    <mergeCell ref="H13:H17"/>
    <mergeCell ref="H23:H27"/>
    <mergeCell ref="F28:F32"/>
    <mergeCell ref="K28:K32"/>
    <mergeCell ref="B18:B22"/>
    <mergeCell ref="B23:B27"/>
    <mergeCell ref="F18:F22"/>
    <mergeCell ref="G18:G22"/>
    <mergeCell ref="E23:E27"/>
    <mergeCell ref="C13:C14"/>
    <mergeCell ref="C15:C17"/>
    <mergeCell ref="D13:D17"/>
    <mergeCell ref="D18:D22"/>
    <mergeCell ref="C23:C27"/>
    <mergeCell ref="E10:G10"/>
    <mergeCell ref="C10:D10"/>
    <mergeCell ref="H10:K10"/>
    <mergeCell ref="AK23:AK27"/>
    <mergeCell ref="AN28:AN32"/>
    <mergeCell ref="AE28:AE32"/>
    <mergeCell ref="AF28:AF32"/>
    <mergeCell ref="AG28:AG32"/>
    <mergeCell ref="AH28:AH32"/>
    <mergeCell ref="AM23:AM27"/>
    <mergeCell ref="AH18:AH22"/>
    <mergeCell ref="AI18:AI22"/>
    <mergeCell ref="AH23:AH27"/>
    <mergeCell ref="F23:F27"/>
    <mergeCell ref="G13:G17"/>
    <mergeCell ref="F13:F17"/>
    <mergeCell ref="I23:I27"/>
    <mergeCell ref="AN23:AN27"/>
    <mergeCell ref="AN13:AN17"/>
    <mergeCell ref="AH13:AH17"/>
    <mergeCell ref="AF13:AF17"/>
    <mergeCell ref="L10:AI10"/>
    <mergeCell ref="AJ11:AJ12"/>
    <mergeCell ref="I18:I22"/>
    <mergeCell ref="I28:I32"/>
    <mergeCell ref="J28:J32"/>
    <mergeCell ref="AJ28:AJ32"/>
    <mergeCell ref="AM28:AM32"/>
    <mergeCell ref="AL28:AL32"/>
    <mergeCell ref="AK28:AK32"/>
    <mergeCell ref="D23:D27"/>
    <mergeCell ref="AC28:AC32"/>
    <mergeCell ref="AD28:AD32"/>
    <mergeCell ref="W26:W27"/>
    <mergeCell ref="X26:X27"/>
    <mergeCell ref="Y26:Y27"/>
    <mergeCell ref="Z26:Z27"/>
    <mergeCell ref="AA26:AA27"/>
    <mergeCell ref="AB26:AB27"/>
    <mergeCell ref="AC26:AC27"/>
    <mergeCell ref="AD26:AD27"/>
    <mergeCell ref="M28:M32"/>
    <mergeCell ref="N28:N32"/>
    <mergeCell ref="O28:O32"/>
    <mergeCell ref="P28:P32"/>
    <mergeCell ref="Q28:Q32"/>
    <mergeCell ref="R28:R32"/>
    <mergeCell ref="S28:S32"/>
    <mergeCell ref="C113:G113"/>
    <mergeCell ref="D114:G114"/>
    <mergeCell ref="D115:G115"/>
    <mergeCell ref="D116:G116"/>
    <mergeCell ref="AJ10:AN10"/>
    <mergeCell ref="AK11:AN11"/>
    <mergeCell ref="AN18:AN22"/>
    <mergeCell ref="AH11:AI12"/>
    <mergeCell ref="AG11:AG12"/>
    <mergeCell ref="AG13:AG17"/>
    <mergeCell ref="K13:K17"/>
    <mergeCell ref="J13:J17"/>
    <mergeCell ref="I13:I17"/>
    <mergeCell ref="AI28:AI32"/>
    <mergeCell ref="P11:AC11"/>
    <mergeCell ref="P12:Q12"/>
    <mergeCell ref="AD11:AD12"/>
    <mergeCell ref="AE11:AE12"/>
    <mergeCell ref="AK38:AK42"/>
    <mergeCell ref="AL43:AL47"/>
    <mergeCell ref="AL38:AL42"/>
    <mergeCell ref="G23:G27"/>
    <mergeCell ref="G28:G32"/>
    <mergeCell ref="H28:H32"/>
    <mergeCell ref="AN38:AN42"/>
    <mergeCell ref="B33:B37"/>
    <mergeCell ref="F33:F37"/>
    <mergeCell ref="G33:G37"/>
    <mergeCell ref="H33:H37"/>
    <mergeCell ref="I33:I37"/>
    <mergeCell ref="J33:J37"/>
    <mergeCell ref="K33:K37"/>
    <mergeCell ref="AE33:AE37"/>
    <mergeCell ref="AF33:AF37"/>
    <mergeCell ref="AG33:AG37"/>
    <mergeCell ref="AH33:AH37"/>
    <mergeCell ref="AI33:AI37"/>
    <mergeCell ref="AJ33:AJ37"/>
    <mergeCell ref="AK33:AK37"/>
    <mergeCell ref="AL33:AL37"/>
    <mergeCell ref="AM33:AM37"/>
    <mergeCell ref="B38:B42"/>
    <mergeCell ref="F38:F42"/>
    <mergeCell ref="G38:G42"/>
    <mergeCell ref="H38:H42"/>
    <mergeCell ref="AM38:AM42"/>
    <mergeCell ref="AE38:AE42"/>
    <mergeCell ref="AN33:AN37"/>
    <mergeCell ref="G48:G53"/>
    <mergeCell ref="H48:H53"/>
    <mergeCell ref="I48:I53"/>
    <mergeCell ref="J48:J53"/>
    <mergeCell ref="K48:K53"/>
    <mergeCell ref="AE48:AE53"/>
    <mergeCell ref="AF48:AF53"/>
    <mergeCell ref="AG48:AG53"/>
    <mergeCell ref="C43:C47"/>
    <mergeCell ref="D43:D47"/>
    <mergeCell ref="E43:E47"/>
    <mergeCell ref="L43:L47"/>
    <mergeCell ref="F43:F47"/>
    <mergeCell ref="G43:G47"/>
    <mergeCell ref="H43:H47"/>
    <mergeCell ref="I43:I47"/>
    <mergeCell ref="J43:J47"/>
    <mergeCell ref="K43:K47"/>
    <mergeCell ref="AL59:AL63"/>
    <mergeCell ref="AM59:AM63"/>
    <mergeCell ref="AH54:AH58"/>
    <mergeCell ref="AI54:AI58"/>
    <mergeCell ref="AJ54:AJ58"/>
    <mergeCell ref="AK54:AK58"/>
    <mergeCell ref="AF38:AF42"/>
    <mergeCell ref="AG38:AG42"/>
    <mergeCell ref="AH38:AH42"/>
    <mergeCell ref="AI38:AI42"/>
    <mergeCell ref="AJ38:AJ42"/>
    <mergeCell ref="AJ43:AJ47"/>
    <mergeCell ref="AK43:AK47"/>
    <mergeCell ref="AH48:AH53"/>
    <mergeCell ref="AI48:AI53"/>
    <mergeCell ref="AJ48:AJ53"/>
    <mergeCell ref="AM48:AM50"/>
    <mergeCell ref="AM52:AM53"/>
    <mergeCell ref="AM43:AM47"/>
    <mergeCell ref="AN59:AN63"/>
    <mergeCell ref="J54:J58"/>
    <mergeCell ref="K54:K58"/>
    <mergeCell ref="AE54:AE58"/>
    <mergeCell ref="AF54:AF58"/>
    <mergeCell ref="AG54:AG58"/>
    <mergeCell ref="F69:F73"/>
    <mergeCell ref="G69:G73"/>
    <mergeCell ref="H69:H73"/>
    <mergeCell ref="I69:I73"/>
    <mergeCell ref="J69:J73"/>
    <mergeCell ref="K69:K73"/>
    <mergeCell ref="AE69:AE73"/>
    <mergeCell ref="AF69:AF73"/>
    <mergeCell ref="L67:L68"/>
    <mergeCell ref="AK64:AK66"/>
    <mergeCell ref="AL54:AL58"/>
    <mergeCell ref="AE59:AE63"/>
    <mergeCell ref="AF59:AF63"/>
    <mergeCell ref="AG59:AG63"/>
    <mergeCell ref="AH59:AH63"/>
    <mergeCell ref="AI59:AI63"/>
    <mergeCell ref="AJ59:AJ63"/>
    <mergeCell ref="AK59:AK63"/>
    <mergeCell ref="L85:L86"/>
    <mergeCell ref="A76:AN77"/>
    <mergeCell ref="A79:A81"/>
    <mergeCell ref="C1:AN1"/>
    <mergeCell ref="C2:AN3"/>
    <mergeCell ref="AN82:AN86"/>
    <mergeCell ref="AG69:AG73"/>
    <mergeCell ref="AH69:AH73"/>
    <mergeCell ref="AI69:AI73"/>
    <mergeCell ref="AJ69:AJ73"/>
    <mergeCell ref="AK69:AK73"/>
    <mergeCell ref="AL69:AL73"/>
    <mergeCell ref="AM69:AM73"/>
    <mergeCell ref="AN69:AN73"/>
    <mergeCell ref="AG82:AG86"/>
    <mergeCell ref="AH82:AH86"/>
    <mergeCell ref="AI82:AI86"/>
    <mergeCell ref="AJ82:AJ86"/>
    <mergeCell ref="AK82:AK86"/>
    <mergeCell ref="AL82:AL86"/>
    <mergeCell ref="AM82:AM86"/>
    <mergeCell ref="D64:D68"/>
    <mergeCell ref="E64:E68"/>
    <mergeCell ref="L65:L66"/>
  </mergeCells>
  <conditionalFormatting sqref="K13 K18 K23 K28 K33 K38 K43 K48 K54 K59 K64 K69 K82">
    <cfRule type="expression" dxfId="44" priority="72">
      <formula>K13="EXTREMO"</formula>
    </cfRule>
    <cfRule type="expression" dxfId="43" priority="73">
      <formula>K13="MODERADO"</formula>
    </cfRule>
    <cfRule type="expression" dxfId="42" priority="74">
      <formula>K13="ALTO"</formula>
    </cfRule>
    <cfRule type="expression" dxfId="41" priority="75">
      <formula>K13="BAJO"</formula>
    </cfRule>
  </conditionalFormatting>
  <conditionalFormatting sqref="K13 K18 K23 K28 K33 K38 K43 K48 K54 K59 K64 K69 K82">
    <cfRule type="expression" dxfId="40" priority="71">
      <formula>K13=" "</formula>
    </cfRule>
  </conditionalFormatting>
  <conditionalFormatting sqref="AI13 AI18 AI23 AI28 AI33 AI38 AI43 AI48 AI54 AI59">
    <cfRule type="expression" dxfId="39" priority="52">
      <formula>AI13="EXTREMO"</formula>
    </cfRule>
    <cfRule type="expression" dxfId="38" priority="53">
      <formula>AI13="MODERADO"</formula>
    </cfRule>
    <cfRule type="expression" dxfId="37" priority="54">
      <formula>AI13="ALTO"</formula>
    </cfRule>
    <cfRule type="expression" dxfId="36" priority="55">
      <formula>AI13="BAJO"</formula>
    </cfRule>
  </conditionalFormatting>
  <conditionalFormatting sqref="AI13 AI18 AI23 AI28 AI33 AI38 AI43 AI48 AI54 AI59">
    <cfRule type="expression" dxfId="35" priority="51">
      <formula>AI13=" "</formula>
    </cfRule>
  </conditionalFormatting>
  <conditionalFormatting sqref="K100">
    <cfRule type="expression" dxfId="34" priority="17">
      <formula>K100="EXTREMO"</formula>
    </cfRule>
    <cfRule type="expression" dxfId="33" priority="18">
      <formula>K100="MODERADO"</formula>
    </cfRule>
    <cfRule type="expression" dxfId="32" priority="19">
      <formula>K100="ALTO"</formula>
    </cfRule>
    <cfRule type="expression" dxfId="31" priority="20">
      <formula>K100="BAJO"</formula>
    </cfRule>
  </conditionalFormatting>
  <conditionalFormatting sqref="K100">
    <cfRule type="expression" dxfId="30" priority="16">
      <formula>K100=" "</formula>
    </cfRule>
  </conditionalFormatting>
  <conditionalFormatting sqref="AI64:AI66 AI69:AI71 AI82:AI84">
    <cfRule type="expression" dxfId="29" priority="42">
      <formula>AI64="EXTREMO"</formula>
    </cfRule>
    <cfRule type="expression" dxfId="28" priority="43">
      <formula>AI64="MODERADO"</formula>
    </cfRule>
    <cfRule type="expression" dxfId="27" priority="44">
      <formula>AI64="ALTO"</formula>
    </cfRule>
    <cfRule type="expression" dxfId="26" priority="45">
      <formula>AI64="BAJO"</formula>
    </cfRule>
  </conditionalFormatting>
  <conditionalFormatting sqref="AI64:AI66 AI69:AI71 AI82:AI84">
    <cfRule type="expression" dxfId="25" priority="41">
      <formula>AI64=" "</formula>
    </cfRule>
  </conditionalFormatting>
  <conditionalFormatting sqref="K105">
    <cfRule type="expression" dxfId="24" priority="7">
      <formula>K105="EXTREMO"</formula>
    </cfRule>
    <cfRule type="expression" dxfId="23" priority="8">
      <formula>K105="MODERADO"</formula>
    </cfRule>
    <cfRule type="expression" dxfId="22" priority="9">
      <formula>K105="ALTO"</formula>
    </cfRule>
    <cfRule type="expression" dxfId="21" priority="10">
      <formula>K105="BAJO"</formula>
    </cfRule>
  </conditionalFormatting>
  <conditionalFormatting sqref="K105">
    <cfRule type="expression" dxfId="20" priority="6">
      <formula>K105=" "</formula>
    </cfRule>
  </conditionalFormatting>
  <conditionalFormatting sqref="AI105:AI107">
    <cfRule type="expression" dxfId="19" priority="2">
      <formula>AI105="EXTREMO"</formula>
    </cfRule>
    <cfRule type="expression" dxfId="18" priority="3">
      <formula>AI105="MODERADO"</formula>
    </cfRule>
    <cfRule type="expression" dxfId="17" priority="4">
      <formula>AI105="ALTO"</formula>
    </cfRule>
    <cfRule type="expression" dxfId="16" priority="5">
      <formula>AI105="BAJO"</formula>
    </cfRule>
  </conditionalFormatting>
  <conditionalFormatting sqref="AI105:AI107">
    <cfRule type="expression" dxfId="15" priority="1">
      <formula>AI105=" "</formula>
    </cfRule>
  </conditionalFormatting>
  <conditionalFormatting sqref="K87">
    <cfRule type="expression" dxfId="14" priority="27">
      <formula>K87="EXTREMO"</formula>
    </cfRule>
    <cfRule type="expression" dxfId="13" priority="28">
      <formula>K87="MODERADO"</formula>
    </cfRule>
    <cfRule type="expression" dxfId="12" priority="29">
      <formula>K87="ALTO"</formula>
    </cfRule>
    <cfRule type="expression" dxfId="11" priority="30">
      <formula>K87="BAJO"</formula>
    </cfRule>
  </conditionalFormatting>
  <conditionalFormatting sqref="K87">
    <cfRule type="expression" dxfId="10" priority="26">
      <formula>K87=" "</formula>
    </cfRule>
  </conditionalFormatting>
  <conditionalFormatting sqref="AI87:AI89">
    <cfRule type="expression" dxfId="9" priority="22">
      <formula>AI87="EXTREMO"</formula>
    </cfRule>
    <cfRule type="expression" dxfId="8" priority="23">
      <formula>AI87="MODERADO"</formula>
    </cfRule>
    <cfRule type="expression" dxfId="7" priority="24">
      <formula>AI87="ALTO"</formula>
    </cfRule>
    <cfRule type="expression" dxfId="6" priority="25">
      <formula>AI87="BAJO"</formula>
    </cfRule>
  </conditionalFormatting>
  <conditionalFormatting sqref="AI87:AI89">
    <cfRule type="expression" dxfId="5" priority="21">
      <formula>AI87=" "</formula>
    </cfRule>
  </conditionalFormatting>
  <conditionalFormatting sqref="AI100:AI102">
    <cfRule type="expression" dxfId="4" priority="12">
      <formula>AI100="EXTREMO"</formula>
    </cfRule>
    <cfRule type="expression" dxfId="3" priority="13">
      <formula>AI100="MODERADO"</formula>
    </cfRule>
    <cfRule type="expression" dxfId="2" priority="14">
      <formula>AI100="ALTO"</formula>
    </cfRule>
    <cfRule type="expression" dxfId="1" priority="15">
      <formula>AI100="BAJO"</formula>
    </cfRule>
  </conditionalFormatting>
  <conditionalFormatting sqref="AI100:AI102">
    <cfRule type="expression" dxfId="0" priority="11">
      <formula>AI100=" "</formula>
    </cfRule>
  </conditionalFormatting>
  <dataValidations xWindow="1468" yWindow="729" count="5">
    <dataValidation allowBlank="1" showInputMessage="1" showErrorMessage="1" prompt="Se incluyó a partír de la Guía de riesgos borrador del DAFP" sqref="P12 P81 P99"/>
    <dataValidation allowBlank="1" showInputMessage="1" showErrorMessage="1" prompt="Estructura:_x000a__x000a_Responsable +_x000a_Periodicidad +_x000a_Proposito +_x000a_Cómo se realiza +_x000a_Qué pasa con las desviaciones +_x000a_Evidencia" sqref="L11:L12 L80:L81 L98:L99"/>
    <dataValidation allowBlank="1" showInputMessage="1" showErrorMessage="1" prompt="Diligencie el nombre, cargo o tipo de vinculación y dependencia de la(s) persona(s) que elaboraron el mapa de riesgos del proceso." sqref="D114:G114"/>
    <dataValidation allowBlank="1" showInputMessage="1" showErrorMessage="1" prompt="Diligencie el nombre, cargo y dependencia del Directivo líder del proceso." sqref="D115:G115"/>
    <dataValidation allowBlank="1" showInputMessage="1" showErrorMessage="1" prompt="Diligencie la fecha en la cual quedo aprobado el Mapa de Riesgos del Proceso." sqref="D116:G116"/>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xWindow="1468" yWindow="729" count="16">
        <x14:dataValidation type="list" allowBlank="1" showInputMessage="1" showErrorMessage="1">
          <x14:formula1>
            <xm:f>Listas!$A$21:$A$26</xm:f>
          </x14:formula1>
          <xm:sqref>D13 D18 D23 D28 D33 D38 D43 D48 D54 D59 D64 D69 D87 D82 D100 D105</xm:sqref>
        </x14:dataValidation>
        <x14:dataValidation type="list" allowBlank="1" showInputMessage="1" showErrorMessage="1">
          <x14:formula1>
            <xm:f>Listas!$B$43:$B$45</xm:f>
          </x14:formula1>
          <xm:sqref>AB13 AB82:AB91 AB100:AB109 AB18 AB23:AB26 AB28 AB38:AB68 AB70:AB73 AB33</xm:sqref>
        </x14:dataValidation>
        <x14:dataValidation type="list" allowBlank="1" showInputMessage="1" showErrorMessage="1">
          <x14:formula1>
            <xm:f>Listas!$B$41:$B$42</xm:f>
          </x14:formula1>
          <xm:sqref>Z13 Z82:Z91 Z100:Z109 Z18 Z23:Z26 Z28 Z38:Z68 Z70:Z73 Z33</xm:sqref>
        </x14:dataValidation>
        <x14:dataValidation type="list" allowBlank="1" showInputMessage="1" showErrorMessage="1">
          <x14:formula1>
            <xm:f>Listas!$B$39:$B$40</xm:f>
          </x14:formula1>
          <xm:sqref>X13 X82:X91 X100:X109 X18 X23:X26 X28 X38:X68 X70:X73 X33</xm:sqref>
        </x14:dataValidation>
        <x14:dataValidation type="list" allowBlank="1" showInputMessage="1" showErrorMessage="1">
          <x14:formula1>
            <xm:f>Listas!$B$36:$B$38</xm:f>
          </x14:formula1>
          <xm:sqref>V13 V82:V91 V100:V109 V18 V23:V26 V28 V38:V68 V70:V73 V33</xm:sqref>
        </x14:dataValidation>
        <x14:dataValidation type="list" allowBlank="1" showInputMessage="1" showErrorMessage="1">
          <x14:formula1>
            <xm:f>Listas!$B$34:$B$35</xm:f>
          </x14:formula1>
          <xm:sqref>T13 T82:T91 T100:T109 T18 T23:T26 T28 T38:T68 T70:T73 T33</xm:sqref>
        </x14:dataValidation>
        <x14:dataValidation type="list" allowBlank="1" showInputMessage="1" showErrorMessage="1">
          <x14:formula1>
            <xm:f>Listas!$B$32:$B$33</xm:f>
          </x14:formula1>
          <xm:sqref>R13 R82:R91 R100:R109 R18 R23:R26 R28 R38:R68 R70:R73 R33</xm:sqref>
        </x14:dataValidation>
        <x14:dataValidation type="list" allowBlank="1" showInputMessage="1" showErrorMessage="1">
          <x14:formula1>
            <xm:f>Listas!$B$30:$B$31</xm:f>
          </x14:formula1>
          <xm:sqref>P13 P82:P91 P100:P109 P18 P23:P26 P28 P38:P68 P70:P73 P33</xm:sqref>
        </x14:dataValidation>
        <x14:dataValidation type="list" allowBlank="1" showInputMessage="1" showErrorMessage="1">
          <x14:formula1>
            <xm:f>Listas!$F$9:$F$10</xm:f>
          </x14:formula1>
          <xm:sqref>M13 M82:M91 M100:M109 M18 M23:M26 M28 M38:M68 M70:M73 M33</xm:sqref>
        </x14:dataValidation>
        <x14:dataValidation type="list" allowBlank="1" showInputMessage="1" showErrorMessage="1">
          <x14:formula1>
            <xm:f>Listas!$B$46:$D$46</xm:f>
          </x14:formula1>
          <xm:sqref>N13:O13 N82:O91 N100:O109 N18:O18 N23:O26 N28:O28 N38:O68 N70:O73 N33:O33</xm:sqref>
        </x14:dataValidation>
        <x14:dataValidation type="list" allowBlank="1" showInputMessage="1" showErrorMessage="1">
          <x14:formula1>
            <xm:f>Listas!$B$21:$B$26</xm:f>
          </x14:formula1>
          <xm:sqref>C18 C20:C21 C13 C15 C23 C28 C33 C38 C43 C48 C54 C59 C64 C69 C87 C82 C100 C105</xm:sqref>
        </x14:dataValidation>
        <x14:dataValidation type="list" allowBlank="1" showInputMessage="1" showErrorMessage="1">
          <x14:formula1>
            <xm:f>Listas!$A$2:$A$16</xm:f>
          </x14:formula1>
          <xm:sqref>C5</xm:sqref>
        </x14:dataValidation>
        <x14:dataValidation type="list" allowBlank="1" showInputMessage="1" showErrorMessage="1" prompt="1 - Rara vez_x000a_2 - Improbable_x000a_3 - Posible_x000a_4 - Probable_x000a_5 - Casi Seguro">
          <x14:formula1>
            <xm:f>Listas!$F$2:$F$6</xm:f>
          </x14:formula1>
          <xm:sqref>AF82:AF91 H82:H91 AF100:AF109 H100:H109 AF13:AF73 H13:H73</xm:sqref>
        </x14:dataValidation>
        <x14:dataValidation type="list" allowBlank="1" showInputMessage="1" showErrorMessage="1" prompt="1 - Insignificante_x000a_2 - Menor_x000a_3 - Moderado_x000a_4 - Mayor_x000a_5 - Catastrófico">
          <x14:formula1>
            <xm:f>Listas!$G$2:$G$6</xm:f>
          </x14:formula1>
          <xm:sqref>AG82:AG91 I82:I91 AG100:AG109 I100:I109 AG13:AG73 I13:I73</xm:sqref>
        </x14:dataValidation>
        <x14:dataValidation type="list" allowBlank="1" showInputMessage="1" showErrorMessage="1">
          <x14:formula1>
            <xm:f>Listas!$D$20:$D$24</xm:f>
          </x14:formula1>
          <xm:sqref>AJ82:AJ91 AJ100:AJ109 AJ13:AJ73</xm:sqref>
        </x14:dataValidation>
        <x14:dataValidation type="list" allowBlank="1" showInputMessage="1" showErrorMessage="1">
          <x14:formula1>
            <xm:f>[1]Listas!#REF!</xm:f>
          </x14:formula1>
          <xm:sqref>AB69 Z69 X69 V69 T69 R69 M69:P69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D1" workbookViewId="0">
      <selection activeCell="E28" sqref="E28"/>
    </sheetView>
  </sheetViews>
  <sheetFormatPr baseColWidth="10" defaultRowHeight="15" x14ac:dyDescent="0.25"/>
  <cols>
    <col min="1" max="1" width="39.140625" style="13" customWidth="1"/>
    <col min="2" max="2" width="37.5703125" customWidth="1"/>
    <col min="3" max="3" width="20.85546875" customWidth="1"/>
    <col min="4" max="4" width="38.85546875" bestFit="1" customWidth="1"/>
    <col min="5" max="5" width="27.28515625" customWidth="1"/>
    <col min="6" max="7" width="16.42578125" customWidth="1"/>
    <col min="8" max="8" width="15" bestFit="1" customWidth="1"/>
    <col min="9" max="9" width="23.28515625" bestFit="1" customWidth="1"/>
    <col min="10" max="10" width="11" bestFit="1" customWidth="1"/>
    <col min="11" max="11" width="5.85546875" bestFit="1" customWidth="1"/>
    <col min="12" max="12" width="11.7109375" bestFit="1" customWidth="1"/>
    <col min="13" max="13" width="5.85546875" bestFit="1" customWidth="1"/>
    <col min="14" max="14" width="10.85546875" bestFit="1" customWidth="1"/>
    <col min="15" max="15" width="5.85546875" bestFit="1" customWidth="1"/>
    <col min="16" max="16" width="12.28515625" bestFit="1" customWidth="1"/>
    <col min="17" max="17" width="5.85546875" bestFit="1" customWidth="1"/>
    <col min="18" max="18" width="12.140625" bestFit="1" customWidth="1"/>
    <col min="19" max="19" width="5.85546875" bestFit="1" customWidth="1"/>
    <col min="20" max="20" width="24.140625" bestFit="1" customWidth="1"/>
  </cols>
  <sheetData>
    <row r="1" spans="1:20" x14ac:dyDescent="0.25">
      <c r="A1" s="19" t="s">
        <v>5</v>
      </c>
      <c r="D1" s="20" t="s">
        <v>15</v>
      </c>
      <c r="F1" s="20" t="s">
        <v>16</v>
      </c>
      <c r="G1" s="20" t="s">
        <v>17</v>
      </c>
      <c r="I1" s="20" t="s">
        <v>11</v>
      </c>
      <c r="J1" s="282" t="s">
        <v>18</v>
      </c>
      <c r="K1" s="283"/>
      <c r="L1" s="283"/>
      <c r="M1" s="283"/>
      <c r="N1" s="283"/>
      <c r="O1" s="283"/>
      <c r="P1" s="283"/>
      <c r="Q1" s="283"/>
      <c r="R1" s="283"/>
      <c r="S1" s="283"/>
      <c r="T1" s="1" t="s">
        <v>36</v>
      </c>
    </row>
    <row r="2" spans="1:20" x14ac:dyDescent="0.25">
      <c r="A2" s="18" t="s">
        <v>95</v>
      </c>
      <c r="D2" s="17" t="s">
        <v>108</v>
      </c>
      <c r="F2" s="14">
        <v>1</v>
      </c>
      <c r="G2" s="14">
        <v>1</v>
      </c>
      <c r="I2" s="14" t="s">
        <v>28</v>
      </c>
      <c r="J2" s="22" t="s">
        <v>19</v>
      </c>
      <c r="K2" s="1" t="s">
        <v>27</v>
      </c>
      <c r="L2" s="1" t="s">
        <v>20</v>
      </c>
      <c r="M2" s="1" t="s">
        <v>27</v>
      </c>
      <c r="N2" s="1" t="s">
        <v>24</v>
      </c>
      <c r="O2" s="1" t="s">
        <v>27</v>
      </c>
      <c r="P2" s="1" t="s">
        <v>25</v>
      </c>
      <c r="Q2" s="1" t="s">
        <v>27</v>
      </c>
      <c r="R2" s="1" t="s">
        <v>11</v>
      </c>
      <c r="S2" s="1" t="s">
        <v>27</v>
      </c>
      <c r="T2" s="15" t="s">
        <v>37</v>
      </c>
    </row>
    <row r="3" spans="1:20" x14ac:dyDescent="0.25">
      <c r="A3" s="18" t="s">
        <v>96</v>
      </c>
      <c r="D3" s="17" t="s">
        <v>3</v>
      </c>
      <c r="F3" s="14">
        <v>2</v>
      </c>
      <c r="G3" s="14">
        <v>2</v>
      </c>
      <c r="I3" s="14" t="s">
        <v>29</v>
      </c>
      <c r="J3" s="23" t="s">
        <v>1</v>
      </c>
      <c r="K3" s="4">
        <v>20</v>
      </c>
      <c r="L3" s="4" t="s">
        <v>21</v>
      </c>
      <c r="M3" s="4">
        <v>20</v>
      </c>
      <c r="N3" s="4" t="s">
        <v>1</v>
      </c>
      <c r="O3" s="4">
        <v>20</v>
      </c>
      <c r="P3" s="4" t="s">
        <v>1</v>
      </c>
      <c r="Q3" s="4">
        <v>20</v>
      </c>
      <c r="R3" s="4" t="s">
        <v>1</v>
      </c>
      <c r="S3" s="4">
        <v>20</v>
      </c>
      <c r="T3" s="2"/>
    </row>
    <row r="4" spans="1:20" ht="30" x14ac:dyDescent="0.25">
      <c r="A4" s="18" t="s">
        <v>97</v>
      </c>
      <c r="D4" s="17" t="s">
        <v>4</v>
      </c>
      <c r="F4" s="14">
        <v>3</v>
      </c>
      <c r="G4" s="14">
        <v>3</v>
      </c>
      <c r="I4" s="14" t="s">
        <v>30</v>
      </c>
      <c r="J4" s="23" t="s">
        <v>2</v>
      </c>
      <c r="K4" s="4">
        <v>0</v>
      </c>
      <c r="L4" s="4" t="s">
        <v>22</v>
      </c>
      <c r="M4" s="4">
        <v>10</v>
      </c>
      <c r="N4" s="4" t="s">
        <v>2</v>
      </c>
      <c r="O4" s="4">
        <v>0</v>
      </c>
      <c r="P4" s="4" t="s">
        <v>2</v>
      </c>
      <c r="Q4" s="4">
        <v>0</v>
      </c>
      <c r="R4" s="4" t="s">
        <v>2</v>
      </c>
      <c r="S4" s="4">
        <v>0</v>
      </c>
      <c r="T4" s="2"/>
    </row>
    <row r="5" spans="1:20" x14ac:dyDescent="0.25">
      <c r="A5" s="18" t="s">
        <v>98</v>
      </c>
      <c r="D5" s="17" t="s">
        <v>14</v>
      </c>
      <c r="F5" s="14">
        <v>4</v>
      </c>
      <c r="G5" s="14">
        <v>4</v>
      </c>
      <c r="I5" s="14" t="s">
        <v>31</v>
      </c>
      <c r="J5" s="23"/>
      <c r="K5" s="4"/>
      <c r="L5" s="4" t="s">
        <v>23</v>
      </c>
      <c r="M5" s="4">
        <v>0</v>
      </c>
      <c r="N5" s="4"/>
      <c r="O5" s="4"/>
      <c r="P5" s="4"/>
      <c r="Q5" s="4"/>
      <c r="R5" s="4"/>
      <c r="S5" s="4"/>
      <c r="T5" s="2"/>
    </row>
    <row r="6" spans="1:20" ht="30" x14ac:dyDescent="0.25">
      <c r="A6" s="18" t="s">
        <v>115</v>
      </c>
      <c r="D6" s="17" t="s">
        <v>75</v>
      </c>
      <c r="F6" s="14">
        <v>5</v>
      </c>
      <c r="G6" s="14">
        <v>5</v>
      </c>
      <c r="I6" s="14" t="s">
        <v>32</v>
      </c>
    </row>
    <row r="7" spans="1:20" x14ac:dyDescent="0.25">
      <c r="A7" s="18" t="s">
        <v>116</v>
      </c>
      <c r="D7" s="17" t="s">
        <v>76</v>
      </c>
      <c r="I7" s="14" t="s">
        <v>33</v>
      </c>
    </row>
    <row r="8" spans="1:20" x14ac:dyDescent="0.25">
      <c r="A8" s="18" t="s">
        <v>99</v>
      </c>
      <c r="D8" s="17" t="s">
        <v>124</v>
      </c>
      <c r="F8" s="20" t="s">
        <v>8</v>
      </c>
      <c r="I8" s="14" t="s">
        <v>34</v>
      </c>
    </row>
    <row r="9" spans="1:20" x14ac:dyDescent="0.25">
      <c r="A9" s="18" t="s">
        <v>100</v>
      </c>
      <c r="D9" s="17" t="s">
        <v>127</v>
      </c>
      <c r="F9" s="14" t="s">
        <v>0</v>
      </c>
    </row>
    <row r="10" spans="1:20" x14ac:dyDescent="0.25">
      <c r="A10" s="18" t="s">
        <v>101</v>
      </c>
      <c r="D10" s="17" t="s">
        <v>77</v>
      </c>
      <c r="F10" s="14" t="s">
        <v>79</v>
      </c>
    </row>
    <row r="11" spans="1:20" x14ac:dyDescent="0.25">
      <c r="A11" s="18" t="s">
        <v>102</v>
      </c>
      <c r="D11" s="17" t="s">
        <v>78</v>
      </c>
    </row>
    <row r="12" spans="1:20" x14ac:dyDescent="0.25">
      <c r="A12" s="18" t="s">
        <v>103</v>
      </c>
    </row>
    <row r="13" spans="1:20" x14ac:dyDescent="0.25">
      <c r="A13" s="18" t="s">
        <v>104</v>
      </c>
    </row>
    <row r="14" spans="1:20" x14ac:dyDescent="0.25">
      <c r="A14" s="18" t="s">
        <v>105</v>
      </c>
    </row>
    <row r="15" spans="1:20" x14ac:dyDescent="0.25">
      <c r="A15" s="18" t="s">
        <v>109</v>
      </c>
    </row>
    <row r="16" spans="1:20" x14ac:dyDescent="0.25">
      <c r="A16" s="18" t="s">
        <v>110</v>
      </c>
    </row>
    <row r="19" spans="1:5" x14ac:dyDescent="0.25">
      <c r="A19" s="284" t="s">
        <v>39</v>
      </c>
      <c r="B19" s="284"/>
      <c r="D19" s="21" t="s">
        <v>87</v>
      </c>
    </row>
    <row r="20" spans="1:5" x14ac:dyDescent="0.25">
      <c r="A20" s="1" t="s">
        <v>40</v>
      </c>
      <c r="B20" s="1" t="s">
        <v>41</v>
      </c>
      <c r="C20" s="24"/>
      <c r="D20" s="14" t="s">
        <v>88</v>
      </c>
    </row>
    <row r="21" spans="1:5" x14ac:dyDescent="0.25">
      <c r="A21" s="2" t="s">
        <v>82</v>
      </c>
      <c r="B21" s="2" t="s">
        <v>86</v>
      </c>
      <c r="C21" s="25"/>
      <c r="D21" s="14" t="s">
        <v>89</v>
      </c>
    </row>
    <row r="22" spans="1:5" x14ac:dyDescent="0.25">
      <c r="A22" s="2" t="s">
        <v>83</v>
      </c>
      <c r="B22" s="2" t="s">
        <v>46</v>
      </c>
      <c r="C22" s="25"/>
      <c r="D22" s="14"/>
    </row>
    <row r="23" spans="1:5" x14ac:dyDescent="0.25">
      <c r="A23" s="2" t="s">
        <v>84</v>
      </c>
      <c r="B23" s="2" t="s">
        <v>44</v>
      </c>
      <c r="C23" s="25"/>
      <c r="D23" s="14"/>
    </row>
    <row r="24" spans="1:5" x14ac:dyDescent="0.25">
      <c r="A24" s="2" t="s">
        <v>14</v>
      </c>
      <c r="B24" s="3" t="s">
        <v>47</v>
      </c>
      <c r="C24" s="26"/>
      <c r="D24" s="14"/>
    </row>
    <row r="25" spans="1:5" x14ac:dyDescent="0.25">
      <c r="A25" s="2" t="s">
        <v>85</v>
      </c>
      <c r="B25" s="2" t="s">
        <v>45</v>
      </c>
      <c r="C25" s="25"/>
    </row>
    <row r="26" spans="1:5" x14ac:dyDescent="0.25">
      <c r="A26" s="2" t="s">
        <v>107</v>
      </c>
      <c r="B26" s="2" t="s">
        <v>48</v>
      </c>
      <c r="C26" s="25"/>
    </row>
    <row r="29" spans="1:5" ht="28.5" customHeight="1" x14ac:dyDescent="0.25">
      <c r="A29" s="285"/>
      <c r="B29" s="285"/>
      <c r="C29" s="285"/>
      <c r="D29" s="285"/>
      <c r="E29" s="285"/>
    </row>
    <row r="30" spans="1:5" ht="30" customHeight="1" x14ac:dyDescent="0.25">
      <c r="A30" s="217" t="s">
        <v>49</v>
      </c>
      <c r="B30" s="11" t="s">
        <v>106</v>
      </c>
      <c r="C30" s="10">
        <v>15</v>
      </c>
    </row>
    <row r="31" spans="1:5" x14ac:dyDescent="0.25">
      <c r="A31" s="286"/>
      <c r="B31" s="11" t="s">
        <v>56</v>
      </c>
      <c r="C31" s="10">
        <v>0</v>
      </c>
    </row>
    <row r="32" spans="1:5" ht="45" customHeight="1" x14ac:dyDescent="0.25">
      <c r="A32" s="217" t="s">
        <v>50</v>
      </c>
      <c r="B32" s="11" t="s">
        <v>57</v>
      </c>
      <c r="C32" s="10">
        <v>15</v>
      </c>
    </row>
    <row r="33" spans="1:4" x14ac:dyDescent="0.25">
      <c r="A33" s="286"/>
      <c r="B33" s="11" t="s">
        <v>58</v>
      </c>
      <c r="C33" s="10">
        <v>0</v>
      </c>
    </row>
    <row r="34" spans="1:4" ht="75" customHeight="1" x14ac:dyDescent="0.25">
      <c r="A34" s="217" t="s">
        <v>51</v>
      </c>
      <c r="B34" s="11" t="s">
        <v>59</v>
      </c>
      <c r="C34" s="10">
        <v>15</v>
      </c>
    </row>
    <row r="35" spans="1:4" x14ac:dyDescent="0.25">
      <c r="A35" s="286"/>
      <c r="B35" s="11" t="s">
        <v>60</v>
      </c>
      <c r="C35" s="10">
        <v>0</v>
      </c>
    </row>
    <row r="36" spans="1:4" ht="75" customHeight="1" x14ac:dyDescent="0.25">
      <c r="A36" s="217" t="s">
        <v>52</v>
      </c>
      <c r="B36" s="11" t="s">
        <v>67</v>
      </c>
      <c r="C36" s="11">
        <v>15</v>
      </c>
    </row>
    <row r="37" spans="1:4" x14ac:dyDescent="0.25">
      <c r="A37" s="287"/>
      <c r="B37" s="11" t="s">
        <v>68</v>
      </c>
      <c r="C37" s="11">
        <v>10</v>
      </c>
    </row>
    <row r="38" spans="1:4" x14ac:dyDescent="0.25">
      <c r="A38" s="286"/>
      <c r="B38" s="11" t="s">
        <v>61</v>
      </c>
      <c r="C38" s="11">
        <v>0</v>
      </c>
    </row>
    <row r="39" spans="1:4" ht="60" customHeight="1" x14ac:dyDescent="0.25">
      <c r="A39" s="217" t="s">
        <v>53</v>
      </c>
      <c r="B39" s="11" t="s">
        <v>62</v>
      </c>
      <c r="C39" s="10">
        <v>15</v>
      </c>
    </row>
    <row r="40" spans="1:4" x14ac:dyDescent="0.25">
      <c r="A40" s="286"/>
      <c r="B40" s="11" t="s">
        <v>63</v>
      </c>
      <c r="C40" s="10">
        <v>0</v>
      </c>
    </row>
    <row r="41" spans="1:4" ht="75" customHeight="1" x14ac:dyDescent="0.25">
      <c r="A41" s="217" t="s">
        <v>54</v>
      </c>
      <c r="B41" s="11" t="s">
        <v>64</v>
      </c>
      <c r="C41" s="10">
        <v>15</v>
      </c>
    </row>
    <row r="42" spans="1:4" ht="28.5" x14ac:dyDescent="0.25">
      <c r="A42" s="286"/>
      <c r="B42" s="11" t="s">
        <v>65</v>
      </c>
      <c r="C42" s="10">
        <v>0</v>
      </c>
    </row>
    <row r="43" spans="1:4" ht="60" customHeight="1" x14ac:dyDescent="0.25">
      <c r="A43" s="217" t="s">
        <v>55</v>
      </c>
      <c r="B43" s="11" t="s">
        <v>66</v>
      </c>
      <c r="C43" s="10">
        <v>10</v>
      </c>
    </row>
    <row r="44" spans="1:4" x14ac:dyDescent="0.25">
      <c r="A44" s="287"/>
      <c r="B44" s="11" t="s">
        <v>69</v>
      </c>
      <c r="C44" s="10">
        <v>5</v>
      </c>
    </row>
    <row r="45" spans="1:4" x14ac:dyDescent="0.25">
      <c r="A45" s="286"/>
      <c r="B45" s="11" t="s">
        <v>70</v>
      </c>
      <c r="C45" s="10">
        <v>0</v>
      </c>
    </row>
    <row r="46" spans="1:4" ht="30" x14ac:dyDescent="0.25">
      <c r="A46" s="12" t="s">
        <v>74</v>
      </c>
      <c r="B46" s="11" t="s">
        <v>112</v>
      </c>
      <c r="C46" s="11" t="s">
        <v>113</v>
      </c>
      <c r="D46" s="11" t="s">
        <v>114</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C3ECA-5554-47EC-BD71-EAF7C121366E}">
  <ds:schemaRefs>
    <ds:schemaRef ds:uri="http://purl.org/dc/elements/1.1/"/>
    <ds:schemaRef ds:uri="b88267a5-0852-4714-9a11-4aa7c350c1c2"/>
    <ds:schemaRef ds:uri="http://purl.org/dc/dcmitype/"/>
    <ds:schemaRef ds:uri="http://www.w3.org/XML/1998/namespace"/>
    <ds:schemaRef ds:uri="2e1b66e6-84d5-4201-88fb-3f6ff4bcf672"/>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3CC8C-1082-4006-8E59-38AE0BF1F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de Riesgo_Corrupción</vt:lpstr>
      <vt:lpstr>Listas</vt:lpstr>
      <vt:lpstr>'Mapa de Riesgo_Corrupción'!Títulos_a_imprimir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PARRA MARTINEZ</cp:lastModifiedBy>
  <cp:lastPrinted>2016-05-10T19:22:49Z</cp:lastPrinted>
  <dcterms:created xsi:type="dcterms:W3CDTF">2014-03-06T13:40:48Z</dcterms:created>
  <dcterms:modified xsi:type="dcterms:W3CDTF">2024-01-30T19:13:54Z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