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2370" windowHeight="0" tabRatio="897" activeTab="4"/>
  </bookViews>
  <sheets>
    <sheet name="Inicio" sheetId="1" r:id="rId1"/>
    <sheet name="Tiempo de ejecución" sheetId="18" r:id="rId2"/>
    <sheet name="Estado de Giros" sheetId="19" r:id="rId3"/>
    <sheet name="Giros Vs Tiempo" sheetId="20" r:id="rId4"/>
    <sheet name="Base de Datos" sheetId="2" r:id="rId5"/>
    <sheet name="Hoja1" sheetId="6" r:id="rId6"/>
    <sheet name="Instructivo" sheetId="14" r:id="rId7"/>
    <sheet name="Modificaciones" sheetId="17" r:id="rId8"/>
    <sheet name="Gráficos" sheetId="22" r:id="rId9"/>
    <sheet name="Hoja2" sheetId="21"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r:id="rId17"/>
    <sheet name="Presupuesto - PAA 2018" sheetId="32"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Datos'!$A$6:$AZ$645</definedName>
    <definedName name="_xlnm._FilterDatabase" localSheetId="9" hidden="1">Hoja2!$B$2:$AY$261</definedName>
    <definedName name="_xlnm._FilterDatabase" localSheetId="18" hidden="1">'liquidaciones '!$A$1:$I$457</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3" r:id="rId29"/>
    <pivotCache cacheId="16" r:id="rId30"/>
    <pivotCache cacheId="19" r:id="rId31"/>
    <pivotCache cacheId="22"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R510" i="2" l="1"/>
  <c r="R511" i="2"/>
  <c r="R516" i="2"/>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O611"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R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AU617" i="17"/>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S621" i="2" s="1"/>
  <c r="T621" i="2" s="1"/>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A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AA673" i="17"/>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E241" i="32" s="1"/>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H230" i="32"/>
  <c r="G230" i="32"/>
  <c r="G229" i="32" s="1"/>
  <c r="G228" i="32" s="1"/>
  <c r="G227" i="32" s="1"/>
  <c r="G226" i="32" s="1"/>
  <c r="S229" i="32"/>
  <c r="R229" i="32"/>
  <c r="P229" i="32"/>
  <c r="I229" i="32"/>
  <c r="I228" i="32" s="1"/>
  <c r="I227" i="32" s="1"/>
  <c r="I226" i="32" s="1"/>
  <c r="H229" i="32"/>
  <c r="H228" i="32" s="1"/>
  <c r="H227" i="32" s="1"/>
  <c r="H226" i="32" s="1"/>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S217" i="32"/>
  <c r="R217" i="32"/>
  <c r="P217" i="32"/>
  <c r="K217" i="32"/>
  <c r="J217" i="32"/>
  <c r="S216" i="32"/>
  <c r="R216" i="32"/>
  <c r="P216" i="32"/>
  <c r="L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K171" i="32"/>
  <c r="J171" i="32"/>
  <c r="L169" i="32"/>
  <c r="S167" i="32"/>
  <c r="R167" i="32"/>
  <c r="P167" i="32"/>
  <c r="N167" i="32"/>
  <c r="L167" i="32"/>
  <c r="K167" i="32"/>
  <c r="J167" i="32"/>
  <c r="L165" i="32"/>
  <c r="S163" i="32"/>
  <c r="R163" i="32"/>
  <c r="P163" i="32"/>
  <c r="N163" i="32"/>
  <c r="L163" i="32"/>
  <c r="K163" i="32"/>
  <c r="J163" i="32"/>
  <c r="L161" i="32"/>
  <c r="S159" i="32"/>
  <c r="R159" i="32"/>
  <c r="P159" i="32"/>
  <c r="N159" i="32"/>
  <c r="N158" i="32" s="1"/>
  <c r="L159" i="32"/>
  <c r="K159" i="32"/>
  <c r="J159" i="32"/>
  <c r="S158" i="32"/>
  <c r="R158" i="32"/>
  <c r="P158" i="32"/>
  <c r="K158" i="32"/>
  <c r="J158" i="32"/>
  <c r="L156" i="32"/>
  <c r="L154" i="32" s="1"/>
  <c r="S154" i="32"/>
  <c r="R154" i="32"/>
  <c r="P154" i="32"/>
  <c r="J154" i="32"/>
  <c r="N154" i="32" s="1"/>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G7" i="32"/>
  <c r="G6" i="32" s="1"/>
  <c r="G5" i="32" s="1"/>
  <c r="G4" i="32" s="1"/>
  <c r="H6" i="32"/>
  <c r="H5" i="32" s="1"/>
  <c r="H4" i="32" s="1"/>
  <c r="I3" i="32" l="1"/>
  <c r="N34" i="32"/>
  <c r="L34" i="32"/>
  <c r="L158" i="32"/>
  <c r="M34"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S603" i="2"/>
  <c r="T603" i="2" s="1"/>
  <c r="R603" i="2"/>
  <c r="Q603" i="2"/>
  <c r="O603" i="2"/>
  <c r="AO602" i="2"/>
  <c r="AN602" i="2"/>
  <c r="S602" i="2"/>
  <c r="T602" i="2" s="1"/>
  <c r="R602" i="2"/>
  <c r="Q602" i="2"/>
  <c r="O602" i="2"/>
  <c r="AO601" i="2"/>
  <c r="AN601" i="2"/>
  <c r="R601" i="2"/>
  <c r="Q601" i="2"/>
  <c r="O601" i="2"/>
  <c r="L37" i="32" l="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N37"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H387" i="30"/>
  <c r="H386" i="30" s="1"/>
  <c r="H385" i="30" s="1"/>
  <c r="H384" i="30" s="1"/>
  <c r="H383" i="30" s="1"/>
  <c r="G387" i="30"/>
  <c r="G386" i="30" s="1"/>
  <c r="G385" i="30" s="1"/>
  <c r="G384" i="30" s="1"/>
  <c r="G383" i="30" s="1"/>
  <c r="S386" i="30"/>
  <c r="R386" i="30"/>
  <c r="P386" i="30"/>
  <c r="I386" i="30"/>
  <c r="I385" i="30" s="1"/>
  <c r="I384" i="30" s="1"/>
  <c r="I383" i="30" s="1"/>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G229" i="30" s="1"/>
  <c r="G228" i="30" s="1"/>
  <c r="G227" i="30" s="1"/>
  <c r="G226" i="30" s="1"/>
  <c r="S229" i="30"/>
  <c r="R229" i="30"/>
  <c r="P229" i="30"/>
  <c r="S228" i="30"/>
  <c r="R228" i="30"/>
  <c r="P228" i="30"/>
  <c r="I228" i="30"/>
  <c r="I227" i="30" s="1"/>
  <c r="I226" i="30" s="1"/>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J216" i="30" s="1"/>
  <c r="K216"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L159" i="30" s="1"/>
  <c r="S158" i="30"/>
  <c r="R158" i="30"/>
  <c r="P158" i="30"/>
  <c r="J158" i="30"/>
  <c r="K158" i="30" s="1"/>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G7" i="30"/>
  <c r="G6" i="30" s="1"/>
  <c r="G5" i="30" s="1"/>
  <c r="G4" i="30" s="1"/>
  <c r="I6" i="30"/>
  <c r="I5" i="30" s="1"/>
  <c r="I4" i="30" s="1"/>
  <c r="I3" i="30" s="1"/>
  <c r="H5" i="30"/>
  <c r="H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L133" i="28"/>
  <c r="J133" i="28"/>
  <c r="K133" i="28" s="1"/>
  <c r="H133" i="28"/>
  <c r="G133" i="28"/>
  <c r="R132" i="28"/>
  <c r="Q132" i="28"/>
  <c r="O132" i="28"/>
  <c r="H132" i="28"/>
  <c r="I130" i="28"/>
  <c r="R128" i="28"/>
  <c r="Q128" i="28"/>
  <c r="O128" i="28"/>
  <c r="M128" i="28"/>
  <c r="L128" i="28"/>
  <c r="J128" i="28"/>
  <c r="K128" i="28" s="1"/>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H75"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G40" i="28" s="1"/>
  <c r="R40" i="28"/>
  <c r="Q40" i="28"/>
  <c r="O40" i="28"/>
  <c r="R39" i="28"/>
  <c r="Q39" i="28"/>
  <c r="M37" i="28"/>
  <c r="P36" i="28"/>
  <c r="I36" i="28"/>
  <c r="C36" i="28"/>
  <c r="P35" i="28"/>
  <c r="I35" i="28"/>
  <c r="C35" i="28"/>
  <c r="R33" i="28"/>
  <c r="Q33" i="28"/>
  <c r="O33" i="28"/>
  <c r="H33" i="28"/>
  <c r="G33" i="28"/>
  <c r="I31" i="28"/>
  <c r="R30" i="28"/>
  <c r="Q30" i="28"/>
  <c r="O30" i="28"/>
  <c r="K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G226" i="26" s="1"/>
  <c r="S229" i="26"/>
  <c r="R229" i="26"/>
  <c r="P229" i="26"/>
  <c r="I229" i="26"/>
  <c r="I228" i="26" s="1"/>
  <c r="I227" i="26" s="1"/>
  <c r="I226" i="26" s="1"/>
  <c r="H229" i="26"/>
  <c r="H228" i="26" s="1"/>
  <c r="H227" i="26" s="1"/>
  <c r="H226" i="26" s="1"/>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N202" i="26"/>
  <c r="E202" i="26"/>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N194" i="26"/>
  <c r="E194" i="26"/>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L167" i="26"/>
  <c r="L28" i="27" s="1"/>
  <c r="K167" i="26"/>
  <c r="K28" i="27" s="1"/>
  <c r="J167" i="26"/>
  <c r="J28" i="27" s="1"/>
  <c r="L165" i="26"/>
  <c r="S163" i="26"/>
  <c r="R163" i="26"/>
  <c r="P163" i="26"/>
  <c r="N163" i="26"/>
  <c r="N27" i="27" s="1"/>
  <c r="L163" i="26"/>
  <c r="L27" i="27" s="1"/>
  <c r="K163" i="26"/>
  <c r="K27" i="27" s="1"/>
  <c r="J163" i="26"/>
  <c r="J27" i="27" s="1"/>
  <c r="L161" i="26"/>
  <c r="S159" i="26"/>
  <c r="R159" i="26"/>
  <c r="P159" i="26"/>
  <c r="N159" i="26"/>
  <c r="L159" i="26"/>
  <c r="L26" i="27" s="1"/>
  <c r="K159" i="26"/>
  <c r="K26" i="27" s="1"/>
  <c r="J159" i="26"/>
  <c r="J26" i="27" s="1"/>
  <c r="S158" i="26"/>
  <c r="R158" i="26"/>
  <c r="P158" i="26"/>
  <c r="J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N98" i="26"/>
  <c r="E98" i="26"/>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H7" i="26"/>
  <c r="H6" i="26" s="1"/>
  <c r="H5" i="26" s="1"/>
  <c r="H4" i="26" s="1"/>
  <c r="G7" i="26"/>
  <c r="G6" i="26" s="1"/>
  <c r="G5" i="26" s="1"/>
  <c r="G4" i="26" s="1"/>
  <c r="I5" i="26"/>
  <c r="I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G258" i="21"/>
  <c r="F258" i="2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G246" i="21"/>
  <c r="F246" i="2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G218" i="21"/>
  <c r="F218" i="2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G195" i="21"/>
  <c r="F195" i="2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G167" i="21"/>
  <c r="F167" i="2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G135" i="21"/>
  <c r="F135" i="2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G99" i="21"/>
  <c r="F99" i="21"/>
  <c r="H98" i="21"/>
  <c r="F98" i="21"/>
  <c r="G98" i="21" s="1"/>
  <c r="H97" i="21"/>
  <c r="G97" i="21"/>
  <c r="F97" i="21"/>
  <c r="H96" i="21"/>
  <c r="F96" i="21"/>
  <c r="G96" i="21" s="1"/>
  <c r="H95" i="21"/>
  <c r="F95" i="21"/>
  <c r="G95" i="21" s="1"/>
  <c r="H94" i="21"/>
  <c r="G94" i="21"/>
  <c r="F94" i="21"/>
  <c r="H93" i="21"/>
  <c r="F93" i="21"/>
  <c r="G93" i="21" s="1"/>
  <c r="H92" i="21"/>
  <c r="F92" i="21"/>
  <c r="G92" i="21" s="1"/>
  <c r="H91" i="21"/>
  <c r="G91" i="21"/>
  <c r="F91" i="21"/>
  <c r="H90" i="21"/>
  <c r="F90" i="21"/>
  <c r="G90" i="21" s="1"/>
  <c r="H89" i="21"/>
  <c r="F89" i="21"/>
  <c r="G89" i="21" s="1"/>
  <c r="H88" i="21"/>
  <c r="F88" i="21"/>
  <c r="G88" i="21" s="1"/>
  <c r="H87" i="21"/>
  <c r="G87" i="21"/>
  <c r="F87" i="21"/>
  <c r="H86" i="21"/>
  <c r="F86" i="21"/>
  <c r="G86" i="21" s="1"/>
  <c r="H85" i="21"/>
  <c r="F85" i="21"/>
  <c r="G85" i="21" s="1"/>
  <c r="H84" i="21"/>
  <c r="F84" i="21"/>
  <c r="G84" i="21" s="1"/>
  <c r="H83" i="21"/>
  <c r="F83" i="21"/>
  <c r="G83" i="21" s="1"/>
  <c r="H82" i="21"/>
  <c r="F82" i="21"/>
  <c r="G82" i="21" s="1"/>
  <c r="H81" i="21"/>
  <c r="F81" i="21"/>
  <c r="G81" i="21" s="1"/>
  <c r="H80" i="21"/>
  <c r="F80" i="21"/>
  <c r="G80" i="21" s="1"/>
  <c r="H79" i="21"/>
  <c r="G79" i="21"/>
  <c r="F79" i="2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F63" i="21"/>
  <c r="G63" i="21" s="1"/>
  <c r="H62" i="21"/>
  <c r="G62" i="21"/>
  <c r="F62" i="21"/>
  <c r="H61" i="21"/>
  <c r="F61" i="21"/>
  <c r="G61" i="21" s="1"/>
  <c r="H60" i="21"/>
  <c r="F60" i="21"/>
  <c r="G60" i="21" s="1"/>
  <c r="H59" i="21"/>
  <c r="G59" i="21"/>
  <c r="F59" i="2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G30" i="21"/>
  <c r="F30" i="21"/>
  <c r="H29" i="21"/>
  <c r="G29" i="21"/>
  <c r="F29" i="21"/>
  <c r="H28" i="21"/>
  <c r="F28" i="21"/>
  <c r="G28" i="21" s="1"/>
  <c r="H27" i="21"/>
  <c r="F27" i="21"/>
  <c r="G27" i="21" s="1"/>
  <c r="H26" i="21"/>
  <c r="F26" i="21"/>
  <c r="G26" i="21" s="1"/>
  <c r="H25" i="21"/>
  <c r="F25" i="21"/>
  <c r="G25" i="21" s="1"/>
  <c r="H24" i="21"/>
  <c r="F24" i="21"/>
  <c r="G24" i="21" s="1"/>
  <c r="H23" i="21"/>
  <c r="F23" i="21"/>
  <c r="G23" i="21" s="1"/>
  <c r="H22" i="21"/>
  <c r="G22" i="21"/>
  <c r="F22" i="21"/>
  <c r="H21" i="21"/>
  <c r="F21" i="21"/>
  <c r="G21" i="21" s="1"/>
  <c r="H20" i="21"/>
  <c r="F20" i="21"/>
  <c r="G20" i="21" s="1"/>
  <c r="H19" i="21"/>
  <c r="F19" i="21"/>
  <c r="G19" i="21" s="1"/>
  <c r="H18" i="21"/>
  <c r="G18" i="21"/>
  <c r="F18" i="21"/>
  <c r="H17" i="21"/>
  <c r="F17" i="21"/>
  <c r="G17" i="21" s="1"/>
  <c r="H16" i="21"/>
  <c r="F16" i="21"/>
  <c r="G16" i="21" s="1"/>
  <c r="H15" i="21"/>
  <c r="F15" i="21"/>
  <c r="G15" i="21" s="1"/>
  <c r="H14" i="21"/>
  <c r="F14" i="21"/>
  <c r="G14" i="21" s="1"/>
  <c r="H13" i="21"/>
  <c r="F13" i="21"/>
  <c r="G13" i="21" s="1"/>
  <c r="H12" i="21"/>
  <c r="F12" i="21"/>
  <c r="G12" i="21" s="1"/>
  <c r="H11" i="21"/>
  <c r="F11" i="21"/>
  <c r="G11" i="21" s="1"/>
  <c r="H10" i="21"/>
  <c r="G10" i="21"/>
  <c r="F10" i="2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U326" i="17" s="1"/>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U212" i="17"/>
  <c r="AB212" i="17"/>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R584"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R571" i="2"/>
  <c r="Q571" i="2"/>
  <c r="O571" i="2"/>
  <c r="R570" i="2"/>
  <c r="Q570" i="2"/>
  <c r="O570" i="2"/>
  <c r="R569" i="2"/>
  <c r="Q569" i="2"/>
  <c r="O569" i="2"/>
  <c r="R568" i="2"/>
  <c r="Q568" i="2"/>
  <c r="O568" i="2"/>
  <c r="R567" i="2"/>
  <c r="Q567" i="2"/>
  <c r="O567" i="2"/>
  <c r="R566" i="2"/>
  <c r="Q566" i="2"/>
  <c r="O566" i="2"/>
  <c r="Q565" i="2"/>
  <c r="O565" i="2"/>
  <c r="R564" i="2"/>
  <c r="Q564" i="2"/>
  <c r="O564" i="2"/>
  <c r="R563" i="2"/>
  <c r="Q563" i="2"/>
  <c r="O563"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R550" i="2"/>
  <c r="Q550" i="2"/>
  <c r="O550" i="2"/>
  <c r="R549" i="2"/>
  <c r="Q549" i="2"/>
  <c r="O549" i="2"/>
  <c r="Q548" i="2"/>
  <c r="O548" i="2"/>
  <c r="R547" i="2"/>
  <c r="Q547" i="2"/>
  <c r="O547" i="2"/>
  <c r="R546" i="2"/>
  <c r="Q546" i="2"/>
  <c r="O546" i="2"/>
  <c r="R545" i="2"/>
  <c r="Q545" i="2"/>
  <c r="O545" i="2"/>
  <c r="R544" i="2"/>
  <c r="Q544" i="2"/>
  <c r="O544" i="2"/>
  <c r="R543" i="2"/>
  <c r="Q543" i="2"/>
  <c r="O543" i="2"/>
  <c r="R542" i="2"/>
  <c r="Q542" i="2"/>
  <c r="O542" i="2"/>
  <c r="R541" i="2"/>
  <c r="Q541" i="2"/>
  <c r="O541" i="2"/>
  <c r="R540" i="2"/>
  <c r="Q540" i="2"/>
  <c r="O540" i="2"/>
  <c r="Q539" i="2"/>
  <c r="O539" i="2"/>
  <c r="R538" i="2"/>
  <c r="Q538" i="2"/>
  <c r="O538" i="2"/>
  <c r="R537" i="2"/>
  <c r="Q537" i="2"/>
  <c r="O537" i="2"/>
  <c r="R536" i="2"/>
  <c r="Q536" i="2"/>
  <c r="O536" i="2"/>
  <c r="R535" i="2"/>
  <c r="Q535" i="2"/>
  <c r="O535" i="2"/>
  <c r="R534" i="2"/>
  <c r="Q534" i="2"/>
  <c r="O534" i="2"/>
  <c r="R533" i="2"/>
  <c r="Q533" i="2"/>
  <c r="O533" i="2"/>
  <c r="R532" i="2"/>
  <c r="Q532" i="2"/>
  <c r="O532" i="2"/>
  <c r="R531" i="2"/>
  <c r="Q531" i="2"/>
  <c r="O531" i="2"/>
  <c r="R530" i="2"/>
  <c r="Q530" i="2"/>
  <c r="O530" i="2"/>
  <c r="R529"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R507" i="2"/>
  <c r="Q507" i="2"/>
  <c r="O507" i="2"/>
  <c r="Q506" i="2"/>
  <c r="O506" i="2"/>
  <c r="R505" i="2"/>
  <c r="Q505" i="2"/>
  <c r="O505" i="2"/>
  <c r="Q504" i="2"/>
  <c r="O504" i="2"/>
  <c r="Q503" i="2"/>
  <c r="O503" i="2"/>
  <c r="R502" i="2"/>
  <c r="Q502" i="2"/>
  <c r="O502" i="2"/>
  <c r="R501" i="2"/>
  <c r="Q501" i="2"/>
  <c r="O501" i="2"/>
  <c r="R500" i="2"/>
  <c r="Q500" i="2"/>
  <c r="O500" i="2"/>
  <c r="Q499" i="2"/>
  <c r="O499" i="2"/>
  <c r="R498" i="2"/>
  <c r="Q498" i="2"/>
  <c r="O498" i="2"/>
  <c r="Q497" i="2"/>
  <c r="O497" i="2"/>
  <c r="R496" i="2"/>
  <c r="Q496" i="2"/>
  <c r="O496" i="2"/>
  <c r="R495" i="2"/>
  <c r="Q495" i="2"/>
  <c r="O495" i="2"/>
  <c r="R494"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I3" i="26" l="1"/>
  <c r="L158" i="30"/>
  <c r="H200" i="28"/>
  <c r="G132" i="28"/>
  <c r="K159" i="30"/>
  <c r="K163" i="30"/>
  <c r="K167" i="30"/>
  <c r="S565" i="2"/>
  <c r="N239" i="26"/>
  <c r="N52" i="27" s="1"/>
  <c r="E241" i="26"/>
  <c r="F54" i="27" s="1"/>
  <c r="N34" i="30"/>
  <c r="R565" i="2"/>
  <c r="L158" i="26"/>
  <c r="L25" i="27" s="1"/>
  <c r="L30" i="28"/>
  <c r="M30" i="28" s="1"/>
  <c r="L141" i="28"/>
  <c r="H40" i="28"/>
  <c r="G200" i="28"/>
  <c r="G195" i="28" s="1"/>
  <c r="G194" i="28" s="1"/>
  <c r="G193" i="28" s="1"/>
  <c r="G192" i="28" s="1"/>
  <c r="G191" i="28" s="1"/>
  <c r="G190" i="28" s="1"/>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Y631" i="2" s="1"/>
  <c r="AC631" i="2" s="1"/>
  <c r="P636" i="2"/>
  <c r="U636" i="2" s="1"/>
  <c r="P642" i="2"/>
  <c r="U642" i="2" s="1"/>
  <c r="P608" i="2"/>
  <c r="U608" i="2" s="1"/>
  <c r="V626" i="2"/>
  <c r="V612" i="2"/>
  <c r="V616" i="2"/>
  <c r="V620" i="2"/>
  <c r="V624" i="2"/>
  <c r="V628" i="2"/>
  <c r="V632" i="2"/>
  <c r="Y632" i="2" s="1"/>
  <c r="AC632" i="2" s="1"/>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1"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21"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29" i="2"/>
  <c r="T529" i="2" s="1"/>
  <c r="AK529" i="2" s="1"/>
  <c r="S533" i="2"/>
  <c r="T533" i="2" s="1"/>
  <c r="AK533" i="2" s="1"/>
  <c r="S537" i="2"/>
  <c r="T537" i="2" s="1"/>
  <c r="AK537" i="2" s="1"/>
  <c r="S543" i="2"/>
  <c r="T543" i="2" s="1"/>
  <c r="AK543" i="2" s="1"/>
  <c r="S547" i="2"/>
  <c r="T547" i="2" s="1"/>
  <c r="AK547" i="2" s="1"/>
  <c r="S551" i="2"/>
  <c r="T551" i="2" s="1"/>
  <c r="AK551" i="2" s="1"/>
  <c r="S553" i="2"/>
  <c r="T553" i="2" s="1"/>
  <c r="AK553" i="2" s="1"/>
  <c r="S557" i="2"/>
  <c r="T557" i="2" s="1"/>
  <c r="AK557" i="2" s="1"/>
  <c r="S559" i="2"/>
  <c r="T559" i="2" s="1"/>
  <c r="AK559" i="2" s="1"/>
  <c r="S563" i="2"/>
  <c r="T563" i="2" s="1"/>
  <c r="AK563" i="2" s="1"/>
  <c r="S567" i="2"/>
  <c r="T567" i="2" s="1"/>
  <c r="AK567" i="2" s="1"/>
  <c r="S571" i="2"/>
  <c r="T571" i="2" s="1"/>
  <c r="AK571" i="2" s="1"/>
  <c r="S575" i="2"/>
  <c r="T575" i="2" s="1"/>
  <c r="AK575"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516" i="2"/>
  <c r="T516" i="2" s="1"/>
  <c r="AK516"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31" i="2"/>
  <c r="T531" i="2" s="1"/>
  <c r="AK531" i="2" s="1"/>
  <c r="S535" i="2"/>
  <c r="T535" i="2" s="1"/>
  <c r="AQ535" i="2" s="1"/>
  <c r="T58" i="32" s="1"/>
  <c r="S541" i="2"/>
  <c r="T541" i="2" s="1"/>
  <c r="AK541" i="2" s="1"/>
  <c r="S545" i="2"/>
  <c r="T545" i="2" s="1"/>
  <c r="AK545" i="2" s="1"/>
  <c r="S549" i="2"/>
  <c r="T549" i="2" s="1"/>
  <c r="AK549" i="2" s="1"/>
  <c r="S555" i="2"/>
  <c r="T555" i="2" s="1"/>
  <c r="AK555" i="2" s="1"/>
  <c r="S561" i="2"/>
  <c r="T561" i="2" s="1"/>
  <c r="AK561" i="2" s="1"/>
  <c r="T565" i="2"/>
  <c r="AK565" i="2" s="1"/>
  <c r="S569" i="2"/>
  <c r="T569" i="2" s="1"/>
  <c r="AK569" i="2" s="1"/>
  <c r="S573" i="2"/>
  <c r="T573" i="2" s="1"/>
  <c r="AK573" i="2" s="1"/>
  <c r="S577" i="2"/>
  <c r="T577" i="2" s="1"/>
  <c r="AK577" i="2" s="1"/>
  <c r="S581" i="2"/>
  <c r="T581" i="2" s="1"/>
  <c r="AK581" i="2" s="1"/>
  <c r="S585" i="2"/>
  <c r="T585" i="2" s="1"/>
  <c r="Z585"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511" i="2"/>
  <c r="T511" i="2" s="1"/>
  <c r="AQ511" i="2" s="1"/>
  <c r="T21" i="3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07" i="2"/>
  <c r="T507" i="2" s="1"/>
  <c r="AQ507" i="2" s="1"/>
  <c r="T122" i="32" s="1"/>
  <c r="S522" i="2"/>
  <c r="T522" i="2" s="1"/>
  <c r="AK522" i="2" s="1"/>
  <c r="S530" i="2"/>
  <c r="T530" i="2" s="1"/>
  <c r="AK530" i="2" s="1"/>
  <c r="S532" i="2"/>
  <c r="T532" i="2" s="1"/>
  <c r="AK532" i="2" s="1"/>
  <c r="S534" i="2"/>
  <c r="T534" i="2" s="1"/>
  <c r="AK534" i="2" s="1"/>
  <c r="S536" i="2"/>
  <c r="T536" i="2" s="1"/>
  <c r="AK536" i="2" s="1"/>
  <c r="S538" i="2"/>
  <c r="T538" i="2" s="1"/>
  <c r="AK538" i="2" s="1"/>
  <c r="S540" i="2"/>
  <c r="T540" i="2" s="1"/>
  <c r="AK540" i="2" s="1"/>
  <c r="S542" i="2"/>
  <c r="T542" i="2" s="1"/>
  <c r="AK542" i="2" s="1"/>
  <c r="S544" i="2"/>
  <c r="T544" i="2" s="1"/>
  <c r="AK544" i="2" s="1"/>
  <c r="S546" i="2"/>
  <c r="T546" i="2" s="1"/>
  <c r="Z546" i="2" s="1"/>
  <c r="S550" i="2"/>
  <c r="T550" i="2" s="1"/>
  <c r="AK550"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6" i="2"/>
  <c r="T576" i="2" s="1"/>
  <c r="AK576" i="2" s="1"/>
  <c r="S578" i="2"/>
  <c r="T578" i="2" s="1"/>
  <c r="AK578" i="2" s="1"/>
  <c r="S580" i="2"/>
  <c r="T580" i="2" s="1"/>
  <c r="AK580" i="2" s="1"/>
  <c r="S582" i="2"/>
  <c r="T582" i="2" s="1"/>
  <c r="AK582" i="2" s="1"/>
  <c r="S584" i="2"/>
  <c r="T584" i="2" s="1"/>
  <c r="AK584"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3" i="2"/>
  <c r="Z603"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9"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9"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99" i="2" l="1"/>
  <c r="N34" i="26"/>
  <c r="N9" i="27"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AB532" i="2" s="1"/>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A632"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A631" i="2"/>
  <c r="AB615" i="2"/>
  <c r="AB638" i="2"/>
  <c r="AB622" i="2"/>
  <c r="AB641" i="2"/>
  <c r="AB625" i="2"/>
  <c r="AA609"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P7" i="23" s="1"/>
  <c r="Q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599" i="2"/>
  <c r="AB600" i="2"/>
  <c r="AB440" i="2"/>
  <c r="O126" i="23"/>
  <c r="AB126" i="2"/>
  <c r="AB62" i="2"/>
  <c r="AE68" i="24" l="1"/>
  <c r="S49" i="23"/>
  <c r="Z189" i="2"/>
  <c r="AB189" i="2" s="1"/>
  <c r="T10" i="30"/>
  <c r="T11" i="32"/>
  <c r="T26" i="30"/>
  <c r="T19" i="32"/>
  <c r="T13" i="32"/>
  <c r="T27" i="30"/>
  <c r="AA255" i="2"/>
  <c r="S105" i="23"/>
  <c r="AB255" i="2"/>
  <c r="G221" i="23"/>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N239" i="23"/>
  <c r="AE28" i="24"/>
  <c r="AQ340" i="2"/>
  <c r="T58" i="26" s="1"/>
  <c r="N114" i="23"/>
  <c r="AQ303" i="2"/>
  <c r="U302" i="23" s="1"/>
  <c r="Z232" i="2"/>
  <c r="O232" i="23" s="1"/>
  <c r="T232" i="23" s="1"/>
  <c r="AK347" i="2"/>
  <c r="R184" i="23" s="1"/>
  <c r="P184" i="23" s="1"/>
  <c r="Q184" i="23" s="1"/>
  <c r="AK244" i="2"/>
  <c r="R244" i="23" s="1"/>
  <c r="P244" i="23" s="1"/>
  <c r="Q244" i="23" s="1"/>
  <c r="N165" i="23"/>
  <c r="G274" i="23"/>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S345" i="26"/>
  <c r="N146" i="23"/>
  <c r="AK179" i="2"/>
  <c r="R179" i="23" s="1"/>
  <c r="AQ177" i="2"/>
  <c r="U177" i="23" s="1"/>
  <c r="G198" i="23"/>
  <c r="S198" i="23" s="1"/>
  <c r="AQ241" i="2"/>
  <c r="U241" i="23" s="1"/>
  <c r="Z386" i="2"/>
  <c r="AB386" i="2" s="1"/>
  <c r="S351" i="30"/>
  <c r="G231" i="23"/>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N276" i="23"/>
  <c r="L156" i="21"/>
  <c r="P17" i="23"/>
  <c r="Q17" i="23" s="1"/>
  <c r="M58" i="23"/>
  <c r="L117" i="21"/>
  <c r="L303" i="30"/>
  <c r="AA55" i="2"/>
  <c r="AA164" i="2"/>
  <c r="F310" i="26"/>
  <c r="F307" i="26" s="1"/>
  <c r="F375" i="30"/>
  <c r="AC102" i="2"/>
  <c r="M57" i="23"/>
  <c r="AA153" i="2"/>
  <c r="AA51" i="2"/>
  <c r="S117" i="23"/>
  <c r="S397" i="26"/>
  <c r="AC269" i="2"/>
  <c r="M72" i="23"/>
  <c r="S265"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P232" i="23"/>
  <c r="Q232" i="23"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AI87"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79" i="23"/>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S294" i="23"/>
  <c r="AW84" i="24"/>
  <c r="N222" i="23"/>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S232" i="23"/>
  <c r="J300" i="30"/>
  <c r="AN28" i="24"/>
  <c r="AA64" i="2"/>
  <c r="AA195" i="2"/>
  <c r="AI111" i="24"/>
  <c r="Y340" i="2"/>
  <c r="AA387" i="2"/>
  <c r="AA191" i="2"/>
  <c r="S357" i="30"/>
  <c r="E289" i="26"/>
  <c r="E273" i="26" s="1"/>
  <c r="E272" i="26" s="1"/>
  <c r="Y366" i="2"/>
  <c r="AC366" i="2" s="1"/>
  <c r="W318" i="2"/>
  <c r="AY7" i="24" s="1"/>
  <c r="AC167" i="2"/>
  <c r="W340" i="2"/>
  <c r="AY28" i="24" s="1"/>
  <c r="H297" i="23"/>
  <c r="L297" i="23" s="1"/>
  <c r="S241" i="23"/>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A532"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M221" i="23"/>
  <c r="AI72" i="24"/>
  <c r="AC77" i="2"/>
  <c r="M77" i="23"/>
  <c r="S54" i="23"/>
  <c r="N54" i="23"/>
  <c r="AN89" i="24"/>
  <c r="AC289" i="2"/>
  <c r="M288" i="23"/>
  <c r="L351" i="30"/>
  <c r="L348" i="30" s="1"/>
  <c r="L347" i="30"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I71" i="24"/>
  <c r="AC189" i="2"/>
  <c r="M189" i="23"/>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W35" i="24"/>
  <c r="M223" i="23"/>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N177" i="23"/>
  <c r="N271" i="23"/>
  <c r="S271" i="23"/>
  <c r="AW68" i="24"/>
  <c r="AQ354" i="2"/>
  <c r="T124" i="26" s="1"/>
  <c r="Z354" i="2"/>
  <c r="J117" i="28"/>
  <c r="K117" i="28" s="1"/>
  <c r="K118" i="28"/>
  <c r="L61" i="28"/>
  <c r="M61" i="28" s="1"/>
  <c r="N231" i="23"/>
  <c r="S231" i="23"/>
  <c r="L98" i="28"/>
  <c r="L97" i="28" s="1"/>
  <c r="K166" i="28"/>
  <c r="K207" i="28"/>
  <c r="M207" i="28"/>
  <c r="L50" i="26"/>
  <c r="N243" i="23"/>
  <c r="S243" i="23"/>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K33" i="28"/>
  <c r="AX94" i="24"/>
  <c r="W375" i="2"/>
  <c r="AY94" i="24" s="1"/>
  <c r="L57" i="27"/>
  <c r="L241" i="26"/>
  <c r="L54" i="27" s="1"/>
  <c r="S205" i="23"/>
  <c r="N205" i="23"/>
  <c r="AN94" i="24"/>
  <c r="L68" i="28"/>
  <c r="M68" i="28" s="1"/>
  <c r="L8" i="28"/>
  <c r="L76" i="28"/>
  <c r="M76" i="28" s="1"/>
  <c r="L183" i="21"/>
  <c r="L225" i="21"/>
  <c r="L243" i="21"/>
  <c r="AY69" i="24"/>
  <c r="AY41" i="24"/>
  <c r="S181" i="23"/>
  <c r="N181" i="23"/>
  <c r="P181" i="23"/>
  <c r="Q181" i="23" s="1"/>
  <c r="S235" i="23"/>
  <c r="N235" i="23"/>
  <c r="K201" i="28"/>
  <c r="J200" i="28"/>
  <c r="M8" i="26"/>
  <c r="L198" i="21"/>
  <c r="AW85" i="24"/>
  <c r="AQ366" i="2"/>
  <c r="T183" i="26" s="1"/>
  <c r="Z366" i="2"/>
  <c r="K98" i="28"/>
  <c r="J97" i="28"/>
  <c r="K97" i="28" s="1"/>
  <c r="L166" i="28"/>
  <c r="M166" i="28" s="1"/>
  <c r="L332" i="26" l="1"/>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<sst xmlns="http://schemas.openxmlformats.org/spreadsheetml/2006/main" count="18967" uniqueCount="3936">
  <si>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</si>
  <si>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</si>
  <si>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</si>
  <si>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</si>
  <si>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</si>
  <si>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</si>
  <si>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</si>
  <si>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</si>
  <si>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</si>
  <si>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</si>
  <si>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</si>
  <si>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</si>
  <si>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</si>
  <si>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</si>
  <si>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</si>
  <si>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</si>
  <si>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</si>
  <si>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</si>
  <si>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</si>
  <si>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</si>
  <si>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</si>
  <si>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</si>
  <si>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</si>
  <si>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</si>
  <si>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</si>
  <si>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</si>
  <si>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</si>
  <si>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</si>
  <si>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</si>
  <si>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</si>
  <si>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</si>
  <si>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</si>
  <si>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</si>
  <si>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</si>
  <si>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</si>
  <si>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</si>
  <si>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</si>
  <si>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</si>
  <si>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</si>
  <si>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</si>
  <si>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</si>
  <si>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</si>
  <si>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</si>
  <si>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</si>
  <si>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</si>
  <si>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</si>
  <si>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</si>
  <si>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</si>
  <si>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</si>
  <si>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</si>
  <si>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</si>
  <si>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</si>
  <si>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</si>
  <si>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</si>
  <si>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</si>
  <si>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</si>
  <si>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</si>
  <si>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</si>
  <si>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</si>
  <si>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</si>
  <si>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</si>
  <si>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</si>
  <si>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</si>
  <si>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</si>
  <si>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</si>
  <si>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</si>
  <si>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</si>
  <si>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</si>
  <si>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</si>
  <si>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</si>
  <si>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</si>
  <si>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</si>
  <si>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</si>
  <si>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</si>
  <si>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</si>
  <si>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</si>
  <si>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</si>
  <si>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</si>
  <si>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</si>
  <si>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</si>
  <si>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</si>
  <si>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</si>
  <si>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</si>
  <si>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</si>
  <si>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</si>
  <si>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</si>
  <si>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</si>
  <si>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</si>
  <si>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</si>
  <si>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</si>
  <si>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</si>
  <si>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</si>
  <si>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</si>
  <si>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</si>
  <si>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</si>
  <si>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</si>
  <si>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</si>
  <si>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</si>
  <si>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</si>
  <si>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</si>
  <si>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</si>
  <si>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</si>
  <si>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</si>
  <si>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</si>
  <si>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</si>
  <si>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</si>
  <si>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</si>
  <si>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</si>
  <si>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</si>
  <si>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</si>
  <si>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</si>
  <si>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</si>
  <si>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</si>
  <si>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</si>
  <si>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</si>
  <si>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</si>
  <si>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</si>
  <si>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</si>
  <si>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</si>
  <si>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</si>
  <si>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</si>
  <si>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</si>
  <si>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</si>
  <si>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</si>
  <si>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</si>
  <si>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</si>
  <si>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</si>
  <si>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</si>
  <si>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</si>
  <si>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</si>
  <si>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</si>
  <si>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</si>
  <si>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</si>
  <si>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</si>
  <si>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</si>
  <si>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</si>
  <si>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</si>
  <si>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</si>
  <si>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</si>
  <si>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</si>
  <si>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</si>
  <si>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</si>
  <si>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</si>
  <si>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</si>
  <si>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</si>
  <si>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</si>
  <si>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</si>
  <si>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</si>
  <si>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</si>
  <si>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</si>
  <si>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</si>
  <si>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</si>
  <si>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</si>
  <si>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</si>
  <si>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</si>
  <si>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</si>
  <si>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</si>
  <si>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</si>
  <si>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</si>
  <si>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</si>
  <si>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</si>
  <si>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</si>
  <si>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</si>
  <si>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</si>
  <si>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</si>
  <si>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</si>
  <si>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</si>
  <si>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</si>
  <si>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</si>
  <si>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</si>
  <si>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</si>
  <si>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</si>
  <si>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</si>
  <si>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</si>
  <si>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</si>
  <si>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</si>
  <si>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</si>
  <si>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</si>
  <si>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</si>
  <si>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</si>
  <si>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</si>
  <si>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</si>
  <si>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</si>
  <si>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</si>
  <si>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</si>
  <si>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</si>
  <si>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</si>
  <si>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</si>
  <si>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</si>
  <si>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</si>
  <si>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</si>
  <si>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</si>
  <si>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</si>
  <si>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</si>
  <si>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</si>
  <si>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</si>
  <si>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</si>
  <si>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</si>
  <si>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</si>
  <si>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</si>
  <si>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</si>
  <si>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</si>
  <si>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</si>
  <si>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</si>
  <si>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</si>
  <si>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</si>
  <si>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</si>
  <si>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</si>
  <si>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</si>
  <si>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</si>
  <si>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</si>
  <si>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</si>
  <si>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</si>
  <si>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</si>
  <si>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</si>
  <si>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</si>
  <si>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</si>
  <si>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</si>
  <si>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</si>
  <si>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</si>
  <si>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</si>
  <si>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</si>
  <si>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</si>
  <si>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</si>
  <si>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</si>
  <si>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</si>
  <si>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</si>
  <si>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</si>
  <si>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</si>
  <si>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</si>
  <si>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</si>
  <si>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</si>
  <si>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</si>
  <si>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</si>
  <si>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</si>
  <si>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</si>
  <si>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</si>
  <si>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</si>
  <si>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</si>
  <si>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</si>
  <si>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</si>
  <si>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</si>
  <si>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</si>
  <si>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</si>
  <si>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</si>
  <si>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</si>
  <si>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</si>
  <si>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</si>
  <si>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</si>
  <si>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</si>
  <si>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</si>
  <si>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</si>
  <si>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</si>
  <si>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</si>
  <si>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</si>
  <si>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</si>
  <si>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</si>
  <si>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</si>
  <si>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</si>
  <si>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</si>
  <si>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</si>
  <si>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</si>
  <si>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</si>
  <si>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</si>
  <si>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</si>
  <si>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</si>
  <si>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</si>
  <si>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</si>
  <si>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</si>
  <si>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</si>
  <si>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</si>
  <si>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</si>
  <si>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</si>
  <si>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</si>
  <si>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</si>
  <si>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</si>
  <si>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</si>
  <si>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</si>
  <si>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</si>
  <si>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</si>
  <si>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</si>
  <si>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</si>
  <si>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</si>
  <si>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</si>
  <si>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</si>
  <si>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</si>
  <si>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</si>
  <si>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</si>
  <si>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</si>
  <si>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</si>
  <si>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</si>
  <si>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</si>
  <si>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</si>
  <si>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</si>
  <si>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</si>
  <si>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</si>
  <si>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</si>
  <si>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</si>
  <si>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</si>
  <si>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</si>
  <si>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</si>
  <si>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</si>
  <si>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</si>
  <si>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</si>
  <si>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</si>
  <si>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</si>
  <si>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</si>
  <si>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</si>
  <si>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</si>
  <si>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</si>
  <si>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</si>
  <si>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</si>
  <si>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</si>
  <si>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</si>
  <si>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</si>
  <si>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</si>
  <si>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</si>
  <si>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</si>
  <si>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</si>
  <si>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</si>
  <si>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</si>
  <si>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</si>
  <si>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</si>
  <si>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</si>
  <si>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</si>
  <si>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</si>
  <si>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</si>
  <si>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</si>
  <si>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</si>
  <si>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</si>
  <si>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</si>
  <si>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</si>
  <si>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</si>
  <si>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</si>
  <si>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</si>
  <si>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</si>
  <si>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</si>
  <si>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</si>
  <si>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</si>
  <si>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</si>
  <si>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</si>
  <si>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</si>
  <si>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</si>
  <si>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</si>
  <si>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</si>
  <si>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</si>
  <si>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</si>
  <si>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</si>
  <si>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</si>
  <si>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</si>
  <si>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</si>
  <si>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</si>
  <si>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</si>
  <si>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</si>
  <si>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</si>
  <si>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</si>
  <si>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</si>
  <si>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</si>
  <si>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</si>
  <si>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</si>
  <si>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</si>
  <si>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</si>
  <si>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</si>
  <si>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</si>
  <si>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</si>
  <si>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</si>
  <si>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</si>
  <si>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</si>
  <si>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</si>
  <si>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</si>
  <si>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</si>
  <si>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</si>
  <si>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</si>
  <si>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</si>
  <si>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</si>
  <si>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</si>
  <si>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</si>
  <si>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</si>
  <si>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</si>
  <si>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</si>
  <si>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</si>
  <si>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</si>
  <si>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</si>
  <si>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</si>
  <si>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</si>
  <si>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</si>
  <si>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</si>
  <si>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</si>
  <si>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</si>
  <si>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</si>
  <si>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</si>
  <si>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</si>
  <si>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</si>
  <si>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</si>
  <si>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</si>
  <si>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</si>
  <si>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</si>
  <si>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</si>
  <si>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</si>
  <si>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</si>
  <si>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</si>
  <si>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</si>
  <si>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</si>
  <si>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</si>
  <si>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</si>
  <si>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</si>
  <si>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</si>
  <si>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</si>
  <si>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</si>
  <si>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</si>
  <si>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</si>
  <si>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</si>
  <si>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</si>
  <si>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</si>
  <si>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</si>
  <si>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</si>
  <si>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</si>
  <si>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</si>
  <si>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</si>
  <si>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</si>
  <si>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</si>
  <si>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</si>
  <si>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</si>
  <si>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</si>
  <si>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</si>
  <si>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</si>
  <si>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</si>
  <si>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</si>
  <si>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</si>
  <si>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</si>
  <si>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</si>
  <si>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</si>
  <si>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</si>
  <si>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</si>
  <si>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</si>
  <si>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</si>
  <si>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</si>
  <si>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</si>
  <si>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</si>
  <si>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</si>
  <si>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</si>
  <si>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</si>
  <si>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</si>
  <si>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</si>
  <si>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</si>
  <si>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</si>
  <si>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</si>
  <si>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</si>
  <si>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</si>
  <si>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</si>
  <si>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</si>
  <si>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</si>
  <si>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</si>
  <si>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</si>
  <si>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</si>
  <si>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</si>
  <si>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</si>
  <si>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</si>
  <si>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</si>
  <si>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</si>
  <si>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</si>
  <si>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</si>
  <si>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</si>
  <si>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</si>
  <si>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</si>
  <si>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</si>
  <si>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</si>
  <si>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</si>
  <si>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</si>
  <si>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</si>
  <si>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</si>
  <si>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</si>
  <si>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</si>
  <si>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</si>
  <si>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</si>
  <si>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</si>
  <si>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</si>
  <si>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</si>
  <si>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</si>
  <si>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</si>
  <si>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</si>
  <si>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</si>
  <si>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</si>
  <si>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</si>
  <si>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</si>
  <si>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</si>
  <si>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</si>
  <si>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</si>
  <si>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</si>
  <si>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</si>
  <si>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</si>
  <si>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</si>
  <si>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</si>
  <si>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</si>
  <si>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</si>
  <si>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</si>
  <si>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</si>
  <si>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</si>
  <si>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</si>
  <si>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</si>
  <si>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</si>
  <si>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</si>
  <si>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</si>
  <si>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</si>
  <si>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</si>
  <si>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</si>
  <si>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</si>
  <si>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</si>
  <si>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</si>
  <si>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</si>
  <si>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</si>
  <si>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</si>
  <si>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</si>
  <si>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</si>
  <si>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</si>
  <si>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</si>
  <si>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</si>
  <si>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</si>
  <si>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</si>
  <si>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</si>
  <si>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</si>
  <si>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</si>
  <si>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</si>
  <si>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</si>
  <si>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</si>
  <si>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</si>
  <si>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</si>
  <si>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</si>
  <si>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</si>
  <si>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</si>
  <si>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</si>
  <si>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</si>
  <si>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</si>
  <si>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</si>
  <si>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</si>
  <si>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</si>
  <si>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</si>
  <si>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</si>
  <si>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</si>
  <si>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</si>
  <si>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</si>
  <si>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</si>
  <si>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</si>
  <si>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</si>
  <si>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</si>
  <si>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</si>
  <si>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</si>
  <si>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</si>
  <si>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</si>
  <si>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</si>
  <si>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</si>
  <si>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</si>
  <si>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</si>
  <si>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</si>
  <si>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</si>
  <si>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</si>
  <si>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</si>
  <si>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</si>
  <si>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</si>
  <si>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</si>
  <si>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</si>
  <si>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</si>
  <si>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</si>
  <si>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</si>
  <si>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</si>
  <si>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</si>
  <si>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</si>
  <si>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</si>
  <si>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</si>
  <si>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</si>
  <si>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</si>
  <si>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</si>
  <si>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</si>
  <si>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</si>
  <si>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</si>
  <si>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</si>
  <si>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</si>
  <si>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</si>
  <si>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</si>
  <si>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</si>
  <si>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</si>
  <si>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</si>
  <si>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</si>
  <si>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</si>
  <si>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</si>
  <si>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</si>
  <si>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</si>
  <si>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</si>
  <si>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</si>
  <si>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</si>
  <si>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</si>
  <si>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</si>
  <si>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</si>
  <si>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</si>
  <si>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</si>
  <si>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</si>
  <si>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</si>
  <si>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</si>
  <si>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</si>
  <si>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</si>
  <si>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</si>
  <si>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</si>
  <si>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</si>
  <si>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</si>
  <si>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</si>
  <si>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</si>
  <si>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</si>
  <si>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</si>
  <si>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</si>
  <si>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</si>
  <si>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</si>
  <si>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</si>
  <si>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</si>
  <si>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</si>
  <si>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</si>
  <si>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</si>
  <si>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</si>
  <si>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</si>
  <si>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</si>
  <si>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</si>
  <si>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</si>
  <si>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</si>
  <si>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</si>
  <si>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</si>
  <si>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</si>
  <si>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</si>
  <si>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</si>
  <si>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</si>
  <si>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</si>
  <si>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</si>
  <si>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</si>
  <si>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</si>
  <si>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</si>
  <si>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</si>
  <si>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</si>
  <si>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</si>
  <si>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</si>
  <si>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</si>
  <si>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</si>
  <si>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</si>
  <si>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</si>
  <si>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</si>
  <si>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</si>
  <si>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</si>
  <si>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</si>
  <si>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</si>
  <si>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</si>
  <si>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</si>
  <si>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</si>
  <si>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</si>
  <si>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</si>
  <si>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</si>
  <si>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</si>
  <si>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</si>
  <si>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</si>
  <si>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</si>
  <si>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</si>
  <si>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</si>
  <si>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</si>
  <si>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</si>
  <si>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</si>
  <si>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</si>
  <si>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</si>
  <si>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</si>
  <si>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</si>
  <si>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</si>
  <si>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</si>
  <si>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</si>
  <si>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</si>
  <si>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</si>
  <si>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</si>
  <si>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</si>
  <si>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</si>
  <si>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</si>
  <si>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</si>
  <si>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</si>
  <si>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</si>
  <si>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</si>
  <si>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</si>
  <si>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</si>
  <si>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</si>
  <si>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</si>
  <si>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</si>
  <si>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</si>
  <si>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</si>
  <si>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</si>
  <si>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</si>
  <si>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</si>
  <si>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</si>
  <si>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</si>
  <si>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</si>
  <si>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</si>
  <si>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</si>
  <si>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</si>
  <si>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</si>
  <si>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</si>
  <si>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</si>
  <si>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</si>
  <si>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</si>
  <si>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</si>
  <si>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</si>
  <si>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</si>
  <si>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</si>
  <si>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</si>
  <si>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</si>
  <si>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</si>
  <si>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</si>
  <si>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</si>
  <si>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</si>
  <si>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</si>
  <si>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</si>
  <si>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</si>
  <si>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</si>
  <si>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</si>
  <si>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</si>
  <si>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</si>
  <si>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</si>
  <si>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</si>
  <si>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</si>
  <si>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</si>
  <si>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</si>
  <si>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</si>
  <si>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</si>
  <si>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</si>
  <si>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</si>
  <si>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</si>
  <si>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</si>
  <si>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</si>
  <si>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</si>
  <si>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</si>
  <si>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</si>
  <si>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</si>
  <si>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</si>
  <si>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</si>
  <si>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</si>
  <si>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</si>
  <si>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</si>
  <si>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</si>
  <si>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</si>
  <si>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</si>
  <si>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</si>
  <si>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</si>
  <si>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</si>
  <si>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</si>
  <si>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</si>
  <si>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</si>
  <si>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</si>
  <si>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</si>
  <si>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</si>
  <si>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</si>
  <si>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</si>
  <si>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</si>
  <si>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</si>
  <si>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</si>
  <si>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</si>
  <si>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</si>
  <si>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</si>
  <si>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</si>
  <si>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</si>
  <si>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</si>
  <si>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</si>
  <si>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</si>
  <si>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</si>
  <si>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</si>
  <si>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</si>
  <si>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</si>
  <si>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</si>
  <si>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</si>
  <si>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</si>
  <si>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</si>
  <si>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</si>
  <si>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</si>
  <si>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</si>
  <si>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</si>
  <si>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</si>
  <si>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</si>
  <si>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</si>
  <si>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</si>
  <si>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</si>
  <si>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</si>
  <si>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</si>
  <si>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</si>
  <si>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</si>
  <si>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</si>
  <si>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</si>
  <si>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</si>
  <si>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</si>
  <si>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</si>
  <si>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</si>
  <si>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</si>
  <si>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</si>
  <si>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</si>
  <si>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</si>
  <si>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</si>
  <si>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</si>
  <si>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</si>
  <si>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</si>
  <si>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</si>
  <si>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</si>
  <si>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</si>
  <si>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</si>
  <si>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</si>
  <si>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</si>
  <si>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</si>
  <si>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</si>
  <si>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</si>
  <si>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</si>
  <si>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</si>
  <si>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</si>
  <si>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</si>
  <si>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</si>
  <si>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</si>
  <si>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</si>
  <si>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</si>
  <si>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</si>
  <si>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</si>
  <si>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</si>
  <si>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</si>
  <si>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</si>
  <si>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</si>
  <si>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</si>
  <si>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</si>
  <si>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</si>
  <si>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</si>
  <si>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</si>
  <si>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</si>
  <si>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</si>
  <si>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</si>
  <si>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</si>
  <si>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</si>
  <si>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</si>
  <si>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</si>
  <si>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</si>
  <si>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</si>
  <si>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</si>
  <si>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</si>
  <si>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</si>
  <si>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</si>
  <si>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</si>
  <si>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</si>
  <si>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</si>
  <si>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</si>
  <si>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</si>
  <si>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</si>
  <si>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</si>
  <si>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</si>
  <si>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</si>
  <si>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</si>
  <si>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</si>
  <si>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</si>
  <si>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</si>
  <si>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</si>
  <si>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</si>
  <si>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</si>
  <si>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</si>
  <si>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</si>
  <si>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</si>
  <si>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</si>
  <si>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</si>
  <si>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</si>
  <si>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</si>
  <si>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</si>
  <si>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</si>
  <si>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</si>
  <si>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</si>
  <si>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</si>
  <si>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</si>
  <si>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</si>
  <si>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</si>
  <si>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</si>
  <si>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</si>
  <si>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</si>
  <si>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</si>
  <si>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</si>
  <si>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</si>
  <si>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</si>
  <si>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</si>
  <si>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</si>
  <si>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</si>
  <si>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</si>
  <si>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</si>
  <si>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</si>
  <si>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</si>
  <si>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</si>
  <si>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</si>
  <si>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</si>
  <si>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</si>
  <si>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</si>
  <si>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</si>
  <si>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</si>
  <si>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</si>
  <si>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</si>
  <si>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</si>
  <si>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</si>
  <si>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</si>
  <si>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</si>
  <si>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</si>
  <si>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</si>
  <si>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</si>
  <si>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</si>
  <si>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</si>
  <si>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</si>
  <si>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</si>
  <si>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</si>
  <si>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</si>
  <si>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</si>
  <si>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</si>
  <si>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</si>
  <si>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</si>
  <si>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</si>
  <si>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</si>
  <si>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</si>
  <si>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</si>
  <si>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</si>
  <si>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</si>
  <si>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</si>
  <si>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</si>
  <si>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</si>
  <si>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</si>
  <si>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</si>
  <si>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</si>
  <si>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</si>
  <si>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</si>
  <si>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</si>
  <si>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</si>
  <si>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</si>
  <si>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</si>
  <si>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</si>
  <si>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</si>
  <si>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</si>
  <si>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</si>
  <si>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</si>
  <si>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</si>
  <si>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</si>
  <si>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</si>
  <si>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</si>
  <si>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</si>
  <si>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</si>
  <si>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</si>
  <si>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</si>
  <si>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</si>
  <si>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</si>
  <si>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</si>
  <si>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</si>
  <si>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</si>
  <si>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</si>
  <si>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</si>
  <si>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</si>
  <si>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</si>
  <si>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</si>
  <si>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</si>
  <si>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</si>
  <si>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</si>
  <si>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</si>
  <si>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</si>
  <si>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</si>
  <si>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</si>
  <si>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</si>
  <si>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</si>
  <si>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</si>
  <si>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</si>
  <si>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</si>
  <si>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</si>
  <si>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</si>
  <si>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</si>
  <si>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</si>
  <si>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</si>
  <si>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</si>
  <si>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</si>
  <si>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</si>
  <si>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</si>
  <si>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</si>
  <si>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</si>
  <si>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</si>
  <si>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</si>
  <si>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</si>
  <si>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</si>
  <si>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</si>
  <si>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</si>
  <si>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</si>
  <si>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</si>
  <si>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</si>
  <si>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</si>
  <si>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</si>
  <si>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</si>
  <si>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</si>
  <si>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</si>
  <si>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</si>
  <si>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</si>
  <si>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</si>
  <si>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</si>
  <si>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</si>
  <si>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</si>
  <si>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</si>
  <si>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</si>
  <si>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</si>
  <si>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</si>
  <si>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</si>
  <si>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</si>
  <si>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</si>
  <si>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</si>
  <si>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</si>
  <si>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</si>
  <si>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</si>
  <si>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</si>
  <si>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</si>
  <si>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</si>
  <si>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</si>
  <si>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</si>
  <si>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</si>
  <si>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</si>
  <si>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</si>
  <si>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</si>
  <si>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</si>
  <si>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</si>
  <si>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</si>
  <si>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</si>
  <si>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</si>
  <si>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</si>
  <si>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</si>
  <si>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</si>
  <si>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</si>
  <si>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</si>
  <si>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</si>
  <si>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</si>
  <si>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</si>
  <si>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</si>
  <si>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</si>
  <si>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</si>
  <si>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</si>
  <si>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</si>
  <si>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</si>
  <si>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</si>
  <si>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</si>
  <si>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</si>
  <si>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</si>
  <si>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</si>
  <si>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</si>
  <si>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</si>
  <si>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</si>
  <si>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</si>
  <si>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</si>
  <si>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</si>
  <si>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</si>
  <si>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</si>
  <si>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</si>
  <si>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</si>
  <si>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</si>
  <si>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</si>
  <si>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</si>
  <si>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</si>
  <si>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</si>
  <si>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</si>
  <si>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</si>
  <si>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</si>
  <si>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</si>
  <si>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</si>
  <si>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</si>
  <si>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</si>
  <si>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</si>
  <si>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</si>
  <si>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</si>
  <si>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</si>
  <si>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</si>
  <si>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</si>
  <si>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</si>
  <si>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</si>
  <si>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</si>
  <si>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</si>
  <si>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</si>
  <si>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</si>
  <si>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</si>
  <si>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</si>
  <si>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</si>
  <si>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</si>
  <si>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</si>
  <si>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</si>
  <si>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</si>
  <si>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</si>
  <si>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</si>
  <si>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</si>
  <si>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</si>
  <si>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</si>
  <si>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</si>
  <si>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</si>
  <si>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</si>
  <si>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</si>
  <si>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</si>
  <si>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</si>
  <si>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</si>
  <si>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</si>
  <si>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</si>
  <si>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</si>
  <si>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</si>
  <si>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</si>
  <si>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</si>
  <si>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</si>
  <si>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</si>
  <si>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</si>
  <si>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</si>
  <si>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</si>
  <si>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</si>
  <si>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</si>
  <si>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</si>
  <si>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</si>
  <si>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</si>
  <si>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</si>
  <si>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</si>
  <si>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</si>
  <si>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</si>
  <si>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</si>
  <si>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</si>
  <si>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</si>
  <si>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</si>
  <si>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</si>
  <si>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</si>
  <si>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</si>
  <si>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</si>
  <si>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</si>
  <si>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</si>
  <si>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</si>
  <si>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</si>
  <si>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</si>
  <si>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</si>
  <si>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</si>
  <si>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</si>
  <si>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</si>
  <si>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</si>
  <si>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</si>
  <si>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</si>
  <si>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</si>
  <si>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</si>
  <si>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</si>
  <si>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</si>
  <si>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</si>
  <si>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</si>
  <si>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</si>
  <si>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</si>
  <si>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</si>
  <si>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</si>
  <si>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</si>
  <si>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</si>
  <si>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</si>
  <si>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</si>
  <si>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</si>
  <si>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</si>
  <si>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</si>
  <si>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</si>
  <si>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</si>
  <si>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</si>
  <si>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</si>
  <si>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</si>
  <si>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</si>
  <si>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</si>
  <si>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</si>
  <si>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</si>
  <si>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</si>
  <si>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</si>
  <si>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</si>
  <si>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</si>
  <si>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</si>
  <si>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</si>
  <si>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</si>
  <si>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</si>
  <si>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</si>
  <si>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</si>
  <si>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</si>
  <si>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</si>
  <si>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</si>
  <si>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</si>
  <si>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</si>
  <si>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</si>
  <si>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</si>
  <si>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</si>
  <si>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</si>
  <si>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</si>
  <si>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</si>
  <si>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</si>
  <si>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</si>
  <si>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</si>
  <si>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</si>
  <si>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</si>
  <si>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</si>
  <si>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</si>
  <si>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</si>
  <si>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</si>
  <si>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</si>
  <si>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</si>
  <si>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</si>
  <si>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</si>
  <si>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</si>
  <si>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</si>
  <si>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</si>
  <si>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</si>
  <si>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</si>
  <si>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</si>
  <si>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</si>
  <si>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</si>
  <si>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</si>
  <si>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</si>
  <si>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</si>
  <si>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</si>
  <si>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</si>
  <si>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</si>
  <si>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</si>
  <si>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</si>
  <si>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</si>
  <si>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</si>
  <si>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</si>
  <si>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</si>
  <si>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</si>
  <si>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</si>
  <si>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</si>
  <si>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</si>
  <si>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</si>
  <si>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</si>
  <si>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</si>
  <si>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</si>
  <si>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</si>
  <si>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</si>
  <si>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</si>
  <si>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</si>
  <si>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</si>
  <si>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</si>
  <si>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</si>
  <si>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</si>
  <si>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</si>
  <si>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</si>
  <si>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</si>
  <si>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</si>
  <si>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</si>
  <si>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</si>
  <si>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</si>
  <si>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</si>
  <si>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</si>
  <si>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</si>
  <si>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</si>
  <si>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</si>
  <si>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</si>
  <si>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</si>
  <si>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</si>
  <si>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</si>
  <si>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</si>
  <si>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</si>
  <si>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</si>
  <si>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</si>
  <si>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</si>
  <si>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</si>
  <si>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</si>
  <si>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</si>
  <si>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</si>
  <si>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</si>
  <si>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</si>
  <si>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</si>
  <si>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</si>
  <si>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</si>
  <si>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</si>
  <si>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</si>
  <si>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</si>
  <si>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</si>
  <si>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</si>
  <si>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</si>
  <si>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</si>
  <si>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</si>
  <si>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</si>
  <si>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</si>
  <si>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</si>
  <si>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</si>
  <si>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</si>
  <si>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</si>
  <si>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</si>
  <si>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</si>
  <si>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</si>
  <si>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</si>
  <si>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</si>
  <si>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</si>
  <si>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</si>
  <si>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</si>
  <si>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</si>
  <si>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</si>
  <si>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</si>
  <si>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</si>
  <si>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</si>
  <si>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</si>
  <si>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</si>
  <si>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</si>
  <si>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</si>
  <si>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</si>
  <si>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</si>
  <si>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</si>
  <si>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</si>
  <si>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</si>
  <si>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</si>
  <si>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</si>
  <si>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</si>
  <si>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</si>
  <si>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</si>
  <si>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</si>
  <si>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</si>
  <si>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</si>
  <si>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</si>
  <si>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</si>
  <si>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</si>
  <si>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</si>
  <si>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</si>
  <si>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</si>
  <si>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</si>
  <si>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</si>
  <si>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</si>
  <si>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</si>
  <si>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</si>
  <si>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</si>
  <si>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</si>
  <si>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</si>
  <si>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</si>
  <si>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</si>
  <si>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</si>
  <si>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</si>
  <si>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</si>
  <si>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</si>
  <si>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</si>
  <si>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</si>
  <si>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</si>
  <si>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</si>
  <si>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</si>
  <si>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</si>
  <si>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</si>
  <si>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</si>
  <si>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</si>
  <si>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</si>
  <si>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</si>
  <si>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</si>
  <si>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</si>
  <si>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</si>
  <si>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</si>
  <si>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</si>
  <si>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</si>
  <si>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</si>
  <si>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</si>
  <si>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</si>
  <si>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</si>
  <si>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</si>
  <si>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</si>
  <si>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</si>
  <si>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</si>
  <si>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</si>
  <si>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</si>
  <si>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</si>
  <si>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</si>
  <si>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</si>
  <si>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</si>
  <si>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</si>
  <si>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</si>
  <si>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</si>
  <si>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</si>
  <si>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</si>
  <si>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</si>
  <si>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</si>
  <si>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</si>
  <si>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</si>
  <si>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</si>
  <si>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</si>
  <si>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</si>
  <si>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</si>
  <si>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</si>
  <si>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</si>
  <si>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</si>
  <si>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</si>
  <si>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</si>
  <si>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</si>
  <si>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</si>
  <si>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</si>
  <si>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</si>
  <si>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</si>
  <si>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</si>
  <si>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</si>
  <si>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</si>
  <si>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</si>
  <si>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</si>
  <si>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</si>
  <si>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</si>
  <si>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</si>
  <si>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</si>
  <si>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</si>
  <si>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</si>
  <si>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</si>
  <si>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</si>
  <si>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</si>
  <si>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</si>
  <si>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</si>
  <si>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</si>
  <si>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</si>
  <si>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</si>
  <si>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</si>
  <si>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</si>
  <si>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</si>
  <si>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</si>
  <si>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</si>
  <si>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</si>
  <si>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</si>
  <si>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</si>
  <si>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</si>
  <si>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</si>
  <si>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</si>
  <si>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</si>
  <si>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</si>
  <si>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</si>
  <si>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</si>
  <si>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</si>
  <si>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</si>
  <si>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</si>
  <si>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</si>
  <si>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</si>
  <si>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</si>
  <si>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</si>
  <si>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</si>
  <si>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</si>
  <si>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</si>
  <si>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</si>
  <si>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</si>
  <si>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</si>
  <si>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</si>
  <si>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</si>
  <si>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</si>
  <si>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</si>
  <si>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</si>
  <si>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</si>
  <si>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</si>
  <si>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</si>
  <si>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</si>
  <si>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</si>
  <si>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</si>
  <si>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</si>
  <si>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</si>
  <si>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</si>
  <si>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</si>
  <si>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</si>
  <si>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</si>
  <si>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</si>
  <si>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</si>
  <si>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</si>
  <si>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</si>
  <si>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</si>
  <si>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</si>
  <si>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</si>
  <si>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</si>
  <si>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</si>
  <si>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</si>
  <si>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</si>
  <si>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</si>
  <si>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</si>
  <si>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</si>
  <si>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</si>
  <si>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</si>
  <si>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</si>
  <si>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</si>
  <si>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</si>
  <si>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</si>
  <si>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</si>
  <si>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</si>
  <si>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</si>
  <si>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</si>
  <si>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</si>
  <si>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</si>
  <si>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</si>
  <si>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</si>
  <si>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</si>
  <si>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</si>
  <si>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</si>
  <si>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</si>
  <si>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</si>
  <si>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</si>
  <si>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</si>
  <si>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</si>
  <si>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</si>
  <si>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</si>
  <si>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</si>
  <si>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</si>
  <si>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</si>
  <si>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</si>
  <si>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</si>
  <si>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</si>
  <si>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</si>
  <si>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</si>
  <si>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</si>
  <si>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</si>
  <si>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</si>
  <si>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</si>
  <si>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</si>
  <si>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</si>
  <si>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</si>
  <si>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</si>
  <si>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</si>
  <si>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</si>
  <si>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</si>
  <si>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</si>
  <si>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</si>
  <si>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</si>
  <si>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</si>
  <si>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</si>
  <si>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</si>
  <si>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</si>
  <si>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</si>
  <si>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</si>
  <si>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</si>
  <si>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</si>
  <si>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</si>
  <si>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</si>
  <si>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</si>
  <si>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</si>
  <si>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</si>
  <si>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</si>
  <si>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</si>
  <si>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</si>
  <si>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</si>
  <si>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</si>
  <si>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</si>
  <si>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</si>
  <si>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</si>
  <si>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</si>
  <si>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</si>
  <si>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</si>
  <si>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</si>
  <si>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</si>
  <si>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</si>
  <si>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</si>
  <si>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</si>
  <si>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</si>
  <si>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</si>
  <si>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</si>
  <si>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</si>
  <si>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</si>
  <si>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</si>
  <si>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</si>
  <si>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</si>
  <si>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</si>
  <si>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</si>
  <si>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</si>
  <si>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</si>
  <si>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</si>
  <si>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</si>
  <si>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</si>
  <si>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</si>
  <si>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</si>
  <si>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</si>
  <si>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</si>
  <si>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</si>
  <si>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</si>
  <si>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</si>
  <si>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</si>
  <si>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</si>
  <si>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</si>
  <si>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</si>
  <si>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</si>
  <si>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</si>
  <si>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</si>
  <si>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</si>
  <si>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</si>
  <si>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</si>
  <si>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</si>
  <si>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</si>
  <si>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</si>
  <si>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</si>
  <si>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</si>
  <si>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</si>
  <si>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</si>
  <si>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</si>
  <si>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</si>
  <si>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</si>
  <si>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</si>
  <si>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</si>
  <si>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</si>
  <si>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</si>
  <si>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</si>
  <si>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</si>
  <si>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</si>
  <si>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</si>
  <si>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</si>
  <si>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</si>
  <si>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</si>
  <si>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</si>
  <si>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</si>
  <si>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</si>
  <si>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</si>
  <si>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</si>
  <si>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</si>
  <si>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</si>
  <si>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</si>
  <si>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</si>
  <si>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</si>
  <si>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</si>
  <si>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</si>
  <si>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</si>
  <si>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</si>
  <si>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</si>
  <si>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</si>
  <si>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</si>
  <si>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</si>
  <si>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</si>
  <si>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</si>
  <si>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</si>
  <si>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</si>
  <si>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</si>
  <si>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</si>
  <si>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</si>
  <si>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</si>
  <si>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</si>
  <si>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</si>
  <si>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</si>
  <si>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</si>
  <si>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</si>
  <si>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</si>
  <si>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</si>
  <si>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</si>
  <si>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</si>
  <si>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</si>
  <si>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</si>
  <si>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</si>
  <si>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</si>
  <si>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</si>
  <si>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</si>
  <si>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</si>
  <si>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</si>
  <si>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</si>
  <si>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</si>
  <si>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</si>
  <si>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</si>
  <si>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</si>
  <si>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</si>
  <si>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</si>
  <si>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</si>
  <si>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</si>
  <si>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</si>
  <si>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</si>
  <si>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</si>
  <si>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</si>
  <si>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</si>
  <si>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</si>
  <si>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</si>
  <si>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</si>
  <si>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</si>
  <si>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</si>
  <si>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</si>
  <si>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</si>
  <si>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</si>
  <si>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</si>
  <si>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</si>
  <si>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</si>
  <si>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</si>
  <si>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</si>
  <si>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</si>
  <si>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</si>
  <si>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</si>
  <si>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</si>
  <si>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</si>
  <si>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</si>
  <si>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</si>
  <si>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</si>
  <si>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</si>
  <si>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</si>
  <si>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</si>
  <si>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</si>
  <si>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</si>
  <si>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</si>
  <si>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</si>
  <si>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</si>
  <si>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</si>
  <si>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</si>
  <si>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</si>
  <si>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</si>
  <si>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</si>
  <si>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</si>
  <si>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</si>
  <si>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</si>
  <si>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</si>
  <si>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</si>
  <si>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</si>
  <si>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</si>
  <si>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</si>
  <si>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</si>
  <si>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</si>
  <si>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</si>
  <si>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</si>
  <si>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</si>
  <si>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</si>
  <si>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</si>
  <si>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</si>
  <si>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</si>
  <si>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</si>
  <si>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</si>
  <si>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</si>
  <si>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</si>
  <si>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</si>
  <si>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</si>
  <si>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</si>
  <si>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</si>
  <si>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</si>
  <si>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</si>
  <si>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</si>
  <si>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</si>
  <si>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</si>
  <si>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</si>
  <si>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</si>
  <si>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</si>
  <si>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</si>
  <si>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</si>
  <si>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</si>
  <si>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</si>
  <si>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</si>
  <si>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</si>
  <si>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</si>
  <si>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</si>
  <si>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</si>
  <si>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</si>
  <si>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</si>
  <si>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</si>
  <si>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</si>
  <si>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</si>
  <si>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</si>
  <si>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</si>
  <si>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</si>
  <si>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</si>
  <si>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</si>
  <si>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</si>
  <si>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</si>
  <si>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</si>
  <si>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</si>
  <si>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</si>
  <si>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</si>
  <si>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</si>
  <si>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</si>
  <si>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</si>
  <si>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</si>
  <si>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</si>
  <si>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</si>
  <si>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</si>
  <si>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</si>
  <si>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</si>
  <si>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</si>
  <si>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</si>
  <si>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</si>
  <si>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</si>
  <si>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</si>
  <si>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</si>
  <si>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</si>
  <si>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</si>
  <si>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</si>
  <si>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</si>
  <si>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</si>
  <si>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</si>
  <si>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</si>
  <si>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</si>
  <si>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</si>
  <si>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</si>
  <si>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</si>
  <si>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</si>
  <si>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</si>
  <si>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</si>
  <si>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</si>
  <si>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</si>
  <si>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</si>
  <si>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</si>
  <si>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</si>
  <si>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</si>
  <si>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</si>
  <si>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</si>
  <si>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</si>
  <si>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</si>
  <si>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</si>
  <si>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</si>
  <si>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</si>
  <si>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</si>
  <si>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</si>
  <si>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</si>
  <si>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</si>
  <si>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</si>
  <si>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</si>
  <si>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</si>
  <si>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</si>
  <si>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</si>
  <si>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</si>
  <si>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</si>
  <si>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</si>
  <si>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</si>
  <si>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</si>
  <si>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</si>
  <si>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</si>
  <si>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</si>
  <si>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</si>
  <si>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</si>
  <si>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</si>
  <si>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</si>
  <si>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</si>
  <si>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</si>
  <si>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</si>
  <si>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</si>
  <si>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</si>
  <si>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</si>
  <si>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</si>
  <si>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</si>
  <si>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</si>
  <si>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</si>
  <si>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</si>
  <si>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</si>
  <si>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</si>
  <si>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</si>
  <si>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</si>
  <si>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</si>
  <si>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</si>
  <si>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</si>
  <si>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</si>
  <si>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</si>
  <si>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</si>
  <si>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</si>
  <si>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</si>
  <si>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</si>
  <si>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</si>
  <si>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</si>
  <si>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</si>
  <si>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</si>
  <si>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</si>
  <si>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</si>
  <si>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</si>
  <si>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</si>
  <si>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</si>
  <si>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</si>
  <si>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</si>
  <si>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</si>
  <si>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</si>
  <si>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</si>
  <si>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</si>
  <si>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</si>
  <si>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</si>
  <si>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</si>
  <si>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</si>
  <si>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</si>
  <si>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</si>
  <si>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</si>
  <si>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</si>
  <si>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</si>
  <si>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</si>
  <si>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</si>
  <si>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</si>
  <si>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</si>
  <si>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</si>
  <si>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</si>
  <si>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</si>
  <si>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</si>
  <si>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</si>
  <si>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</si>
  <si>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</si>
  <si>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</si>
  <si>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</si>
  <si>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</si>
  <si>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</si>
  <si>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</si>
  <si>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</si>
  <si>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</si>
  <si>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</si>
  <si>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</si>
  <si>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</si>
  <si>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</si>
  <si>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</si>
  <si>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</si>
  <si>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</si>
  <si>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</si>
  <si>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</si>
  <si>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</si>
  <si>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</si>
  <si>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</si>
  <si>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</si>
  <si>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</si>
  <si>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</si>
  <si>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</si>
  <si>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</si>
  <si>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</si>
  <si>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</si>
  <si>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</si>
  <si>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</si>
  <si>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</si>
  <si>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</si>
  <si>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</si>
  <si>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</si>
  <si>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</si>
  <si>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</si>
  <si>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</si>
  <si>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</si>
  <si>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</si>
  <si>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</si>
  <si>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</si>
  <si>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</si>
  <si>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</si>
  <si>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</si>
  <si>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</si>
  <si>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</si>
  <si>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</si>
  <si>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</si>
  <si>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</si>
  <si>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</si>
  <si>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</si>
  <si>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</si>
  <si>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</si>
  <si>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</si>
  <si>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</si>
  <si>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</si>
  <si>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</si>
  <si>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</si>
  <si>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</si>
  <si>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</si>
  <si>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</si>
  <si>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</si>
  <si>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</si>
  <si>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</si>
  <si>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</si>
  <si>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</si>
  <si>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</si>
  <si>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</si>
  <si>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</si>
  <si>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</si>
  <si>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</si>
  <si>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</si>
  <si>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</si>
  <si>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</si>
  <si>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</si>
  <si>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</si>
  <si>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</si>
  <si>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</si>
  <si>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</si>
  <si>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</si>
  <si>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</si>
  <si>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</si>
  <si>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</si>
  <si>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</si>
  <si>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</si>
  <si>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</si>
  <si>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</si>
  <si>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</si>
  <si>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</si>
  <si>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</si>
  <si>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</si>
  <si>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</si>
  <si>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</si>
  <si>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</si>
  <si>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</si>
  <si>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</si>
  <si>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</si>
  <si>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</si>
  <si>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</si>
  <si>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</si>
  <si>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</si>
  <si>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</si>
  <si>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</si>
  <si>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</si>
  <si>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</si>
  <si>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</si>
  <si>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</si>
  <si>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</si>
  <si>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</si>
  <si>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</si>
  <si>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</si>
  <si>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</si>
  <si>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</si>
  <si>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</si>
  <si>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</si>
  <si>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</si>
  <si>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</si>
  <si>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</si>
  <si>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</si>
  <si>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</si>
  <si>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</si>
  <si>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</si>
  <si>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</si>
  <si>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</si>
  <si>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</si>
  <si>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</si>
  <si>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</si>
  <si>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</si>
  <si>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</si>
  <si>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</si>
  <si>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</si>
  <si>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</si>
  <si>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</si>
  <si>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</si>
  <si>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</si>
  <si>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</si>
  <si>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</si>
  <si>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</si>
  <si>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</si>
  <si>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</si>
  <si>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</si>
  <si>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</si>
  <si>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</si>
  <si>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</si>
  <si>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</si>
  <si>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</si>
  <si>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</si>
  <si>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</si>
  <si>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</si>
  <si>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</si>
  <si>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</si>
  <si>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</si>
  <si>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</si>
  <si>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</si>
  <si>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</si>
  <si>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</si>
  <si>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</si>
  <si>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</si>
  <si>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</si>
  <si>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</si>
  <si>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</si>
  <si>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</si>
  <si>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</si>
  <si>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</si>
  <si>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</si>
  <si>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</si>
  <si>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</si>
  <si>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</si>
  <si>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</si>
  <si>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</si>
  <si>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</si>
  <si>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</si>
  <si>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</si>
  <si>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</si>
  <si>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</si>
  <si>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</si>
  <si>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</si>
  <si>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</si>
  <si>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</si>
  <si>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</si>
  <si>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</si>
  <si>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</si>
  <si>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</si>
  <si>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</si>
  <si>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</si>
  <si>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</si>
  <si>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</si>
  <si>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</si>
  <si>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</si>
  <si>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</si>
  <si>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</si>
  <si>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</si>
  <si>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</si>
  <si>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</si>
  <si>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</si>
  <si>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</si>
  <si>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</si>
  <si>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</si>
  <si>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</si>
  <si>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</si>
  <si>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</si>
  <si>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</si>
  <si>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</si>
  <si>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</si>
  <si>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</si>
  <si>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</si>
  <si>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</si>
  <si>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</si>
  <si>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</si>
  <si>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</si>
  <si>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</si>
  <si>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</si>
  <si>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</si>
  <si>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</si>
  <si>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</si>
  <si>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</si>
  <si>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</si>
  <si>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</si>
  <si>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</si>
  <si>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</si>
  <si>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</si>
  <si>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</si>
  <si>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</si>
  <si>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</si>
  <si>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</si>
  <si>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</si>
  <si>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</si>
  <si>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</si>
  <si>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</si>
  <si>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</si>
  <si>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</si>
  <si>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</si>
  <si>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</si>
  <si>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</si>
  <si>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</si>
  <si>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</si>
  <si>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</si>
  <si>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</si>
  <si>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</si>
  <si>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</si>
  <si>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</si>
  <si>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</si>
  <si>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</si>
  <si>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</si>
  <si>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</si>
  <si>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</si>
  <si>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</si>
  <si>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</si>
  <si>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</si>
  <si>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</si>
  <si>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</si>
  <si>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</si>
  <si>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</si>
  <si>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</si>
  <si>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</si>
  <si>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</si>
  <si>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</si>
  <si>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</si>
  <si>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</si>
  <si>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</si>
  <si>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</si>
  <si>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</si>
  <si>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</si>
  <si>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</si>
  <si>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</si>
  <si>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</si>
  <si>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</si>
  <si>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</si>
  <si>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</si>
  <si>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</si>
  <si>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</si>
  <si>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</si>
  <si>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</si>
  <si>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</si>
  <si>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</si>
  <si>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</si>
  <si>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</si>
  <si>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</si>
  <si>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</si>
  <si>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</si>
  <si>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</si>
  <si>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</si>
  <si>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</si>
  <si>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</si>
  <si>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</si>
  <si>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</si>
  <si>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</si>
  <si>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</si>
  <si>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</si>
  <si>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</si>
  <si>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</si>
  <si>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</si>
  <si>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</si>
  <si>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</si>
  <si>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</si>
  <si>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</si>
  <si>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</si>
  <si>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</si>
  <si>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</si>
  <si>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</si>
  <si>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</si>
  <si>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</si>
  <si>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</si>
  <si>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</si>
  <si>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</si>
  <si>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</si>
  <si>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</si>
  <si>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</si>
  <si>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</si>
  <si>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</si>
  <si>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</si>
  <si>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</si>
  <si>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</si>
  <si>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</si>
  <si>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</si>
  <si>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</si>
  <si>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</si>
  <si>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</si>
  <si>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</si>
  <si>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</si>
  <si>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</si>
  <si>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</si>
  <si>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</si>
  <si>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</si>
  <si>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</si>
  <si>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</si>
  <si>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</si>
  <si>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</si>
  <si>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</si>
  <si>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</si>
  <si>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</si>
  <si>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</si>
  <si>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</si>
  <si>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</si>
  <si>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</si>
  <si>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</si>
  <si>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</si>
  <si>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</si>
  <si>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</si>
  <si>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</si>
  <si>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</si>
  <si>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</si>
  <si>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</si>
  <si>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</si>
  <si>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</si>
  <si>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</si>
  <si>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</si>
  <si>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</si>
  <si>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</si>
  <si>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</si>
  <si>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</si>
  <si>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</si>
  <si>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</si>
  <si>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</si>
  <si>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</si>
  <si>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</si>
  <si>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</si>
  <si>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</si>
  <si>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</si>
  <si>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</si>
  <si>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</si>
  <si>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</si>
  <si>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</si>
  <si>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</si>
  <si>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</si>
  <si>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</si>
  <si>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</si>
  <si>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</si>
  <si>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</si>
  <si>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</si>
  <si>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</si>
  <si>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</si>
  <si>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</si>
  <si>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</si>
  <si>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</si>
  <si>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</si>
  <si>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</si>
  <si>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</si>
  <si>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</si>
  <si>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</si>
  <si>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</si>
  <si>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</si>
  <si>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</si>
  <si>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</si>
  <si>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</si>
  <si>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</si>
  <si>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</si>
  <si>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</si>
  <si>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</si>
  <si>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</si>
  <si>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</si>
  <si>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</si>
  <si>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</si>
  <si>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</si>
  <si>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</si>
  <si>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</si>
  <si>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</si>
  <si>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</si>
  <si>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</si>
  <si>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</si>
  <si>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</si>
  <si>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</si>
  <si>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</si>
  <si>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</si>
  <si>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</si>
  <si>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</si>
  <si>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</si>
  <si>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</si>
  <si>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</si>
  <si>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</si>
  <si>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</si>
  <si>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</si>
  <si>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</si>
  <si>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</si>
  <si>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</si>
  <si>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</si>
  <si>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</si>
  <si>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</si>
  <si>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</si>
  <si>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</si>
  <si>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</si>
  <si>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</si>
  <si>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</si>
  <si>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</si>
  <si>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</si>
  <si>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</si>
  <si>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</si>
  <si>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</si>
  <si>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</si>
  <si>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</si>
  <si>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</si>
  <si>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</si>
  <si>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</si>
  <si>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</si>
  <si>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</si>
  <si>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</si>
  <si>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</si>
  <si>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</si>
  <si>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</si>
  <si>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</si>
  <si>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</si>
  <si>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</si>
  <si>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</si>
  <si>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</si>
  <si>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</si>
  <si>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</si>
  <si>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</si>
  <si>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</si>
  <si>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</si>
  <si>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</si>
  <si>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</si>
  <si>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</si>
  <si>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</si>
  <si>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</si>
  <si>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</si>
  <si>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</si>
  <si>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</si>
  <si>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</si>
  <si>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</si>
  <si>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</si>
  <si>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</si>
  <si>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</si>
  <si>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</si>
  <si>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</si>
  <si>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</si>
  <si>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</si>
  <si>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</si>
  <si>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</si>
  <si>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</si>
  <si>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</si>
  <si>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</si>
  <si>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</si>
  <si>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</si>
  <si>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</si>
  <si>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</si>
  <si>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</si>
  <si>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</si>
  <si>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</si>
  <si>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</si>
  <si>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</si>
  <si>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</si>
  <si>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</si>
  <si>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</si>
  <si>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</si>
  <si>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</si>
  <si>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</si>
  <si>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</si>
  <si>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</si>
  <si>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</si>
  <si>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</si>
  <si>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</si>
  <si>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</si>
  <si>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</si>
  <si>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</si>
  <si>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</si>
  <si>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</si>
  <si>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</si>
  <si>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</si>
  <si>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</si>
  <si>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</si>
  <si>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</si>
  <si>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</si>
  <si>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</si>
  <si>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</si>
  <si>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</si>
  <si>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</si>
  <si>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</si>
  <si>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</si>
  <si>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</si>
  <si>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</si>
  <si>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</si>
  <si>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</si>
  <si>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</si>
  <si>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</si>
  <si>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</si>
  <si>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</si>
  <si>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</si>
  <si>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</si>
  <si>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</si>
  <si>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</si>
  <si>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</si>
  <si>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</si>
  <si>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</si>
  <si>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</si>
  <si>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</si>
  <si>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</si>
  <si>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</si>
  <si>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</si>
  <si>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</si>
  <si>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</si>
  <si>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</si>
  <si>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</si>
  <si>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</si>
  <si>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</si>
  <si>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</si>
  <si>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</si>
  <si>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</si>
  <si>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</si>
  <si>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</si>
  <si>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</si>
  <si>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</si>
  <si>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</si>
  <si>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</si>
  <si>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</si>
  <si>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</si>
  <si>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</si>
  <si>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</si>
  <si>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</si>
  <si>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</si>
  <si>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</si>
  <si>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</si>
  <si>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</si>
  <si>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</si>
  <si>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</si>
  <si>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</si>
  <si>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</si>
  <si>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</si>
  <si>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</si>
  <si>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</si>
  <si>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</si>
  <si>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</si>
  <si>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</si>
  <si>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</si>
  <si>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</si>
  <si>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</si>
  <si>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</si>
  <si>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</si>
  <si>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</si>
  <si>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</si>
  <si>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</si>
  <si>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</si>
  <si>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</si>
  <si>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</si>
  <si>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</si>
  <si>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</si>
  <si>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</si>
  <si>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</si>
  <si>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</si>
  <si>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</si>
  <si>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</si>
  <si>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</si>
  <si>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</si>
  <si>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</si>
  <si>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</si>
  <si>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</si>
  <si>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</si>
  <si>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</si>
  <si>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</si>
  <si>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</si>
  <si>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</si>
  <si>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</si>
  <si>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</si>
  <si>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</si>
  <si>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</si>
  <si>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</si>
  <si>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</si>
  <si>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</si>
  <si>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</si>
  <si>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</si>
  <si>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</si>
  <si>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</si>
  <si>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</si>
  <si>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</si>
  <si>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</si>
  <si>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</si>
  <si>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</si>
  <si>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</si>
  <si>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</si>
  <si>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</si>
  <si>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</si>
  <si>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</si>
  <si>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</si>
  <si>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</si>
  <si>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</si>
  <si>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</si>
  <si>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</si>
  <si>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</si>
  <si>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</si>
  <si>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</si>
  <si>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</si>
  <si>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</si>
  <si>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</si>
  <si>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</si>
  <si>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</si>
  <si>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</si>
  <si>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</si>
  <si>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</si>
  <si>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</si>
  <si>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</si>
  <si>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</si>
  <si>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</si>
  <si>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</si>
  <si>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</si>
  <si>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</si>
  <si>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</si>
  <si>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</si>
  <si>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</si>
  <si>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</si>
  <si>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</si>
  <si>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</si>
  <si>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</si>
  <si>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</si>
  <si>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</si>
  <si>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</si>
  <si>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</si>
  <si>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</si>
  <si>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</si>
  <si>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</si>
  <si>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</si>
  <si>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</si>
  <si>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</si>
  <si>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</si>
  <si>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</si>
  <si>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</si>
  <si>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</si>
  <si>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</si>
  <si>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</si>
  <si>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</si>
  <si>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</si>
  <si>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</si>
  <si>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</si>
  <si>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</si>
  <si>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</si>
  <si>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</si>
  <si>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</si>
  <si>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</si>
  <si>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</si>
  <si>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</si>
  <si>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</si>
  <si>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</si>
  <si>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</si>
  <si>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</si>
  <si>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</si>
  <si>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</si>
  <si>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</si>
  <si>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</si>
  <si>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</si>
  <si>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</si>
  <si>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</si>
  <si>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</si>
  <si>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</si>
  <si>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</si>
  <si>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</si>
  <si>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</si>
  <si>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</si>
  <si>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</si>
  <si>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</si>
  <si>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</si>
  <si>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</si>
  <si>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</si>
  <si>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</si>
  <si>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</si>
  <si>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</si>
  <si>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</si>
  <si>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</si>
  <si>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</si>
  <si>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</si>
  <si>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</si>
  <si>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</si>
  <si>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</si>
  <si>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</si>
  <si>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</si>
  <si>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</si>
  <si>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</si>
  <si>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</si>
  <si>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</si>
  <si>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</si>
  <si>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</si>
  <si>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</si>
  <si>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</si>
  <si>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</si>
  <si>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</si>
  <si>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</si>
  <si>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</si>
  <si>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</si>
  <si>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</si>
  <si>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</si>
  <si>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</si>
  <si>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</si>
  <si>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</si>
  <si>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</si>
  <si>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</si>
  <si>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</si>
  <si>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</si>
  <si>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</si>
  <si>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</si>
  <si>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</si>
  <si>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</si>
  <si>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</si>
  <si>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</si>
  <si>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</si>
  <si>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</si>
  <si>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</si>
  <si>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</si>
  <si>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</si>
  <si>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</si>
  <si>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</si>
  <si>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</si>
  <si>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</si>
  <si>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</si>
  <si>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</si>
  <si>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</si>
  <si>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</si>
  <si>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</si>
  <si>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</si>
  <si>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</si>
  <si>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</si>
  <si>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</si>
  <si>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</si>
  <si>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</si>
  <si>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</si>
  <si>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</si>
  <si>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</si>
  <si>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</si>
  <si>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</si>
  <si>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</si>
  <si>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</si>
  <si>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</si>
  <si>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</si>
  <si>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</si>
  <si>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</si>
  <si>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</si>
  <si>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</si>
  <si>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</si>
  <si>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</si>
  <si>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</si>
  <si>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</si>
  <si>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</si>
  <si>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</si>
  <si>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</si>
  <si>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</si>
  <si>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</si>
  <si>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</si>
  <si>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</si>
  <si>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</si>
  <si>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</si>
  <si>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</si>
  <si>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</si>
  <si>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</si>
  <si>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</si>
  <si>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</si>
  <si>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</si>
  <si>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</si>
  <si>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</si>
  <si>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</si>
  <si>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</si>
  <si>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</si>
  <si>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</si>
  <si>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</si>
  <si>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</si>
  <si>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</si>
  <si>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</si>
  <si>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</si>
  <si>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</si>
  <si>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</si>
  <si>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</si>
  <si>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</si>
  <si>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</si>
  <si>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</si>
  <si>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</si>
  <si>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</si>
  <si>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</si>
  <si>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</si>
  <si>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</si>
  <si>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</si>
  <si>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</si>
  <si>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</si>
  <si>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</si>
  <si>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</si>
  <si>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</si>
  <si>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</si>
  <si>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</si>
  <si>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</si>
  <si>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</si>
  <si>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</si>
  <si>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</si>
  <si>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</si>
  <si>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</si>
  <si>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</si>
  <si>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</si>
  <si>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</si>
  <si>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</si>
  <si>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</si>
  <si>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</si>
  <si>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</si>
  <si>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</si>
  <si>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</si>
  <si>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</si>
  <si>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</si>
  <si>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</si>
  <si>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</si>
  <si>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</si>
  <si>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</si>
  <si>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</si>
  <si>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</si>
  <si>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</si>
  <si>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</si>
  <si>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</si>
  <si>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</si>
  <si>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</si>
  <si>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</si>
  <si>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</si>
  <si>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</si>
  <si>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</si>
  <si>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</si>
  <si>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</si>
  <si>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</si>
  <si>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</si>
  <si>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</si>
  <si>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</si>
  <si>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</si>
  <si>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</si>
  <si>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</si>
  <si>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</si>
  <si>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</si>
  <si>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</si>
  <si>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</si>
  <si>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</si>
  <si>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</si>
  <si>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</si>
  <si>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</si>
  <si>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</si>
  <si>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</si>
  <si>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</si>
  <si>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</si>
  <si>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</si>
  <si>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</si>
  <si>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</si>
  <si>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</si>
  <si>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</si>
  <si>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</si>
  <si>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</si>
  <si>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</si>
  <si>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</si>
  <si>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</si>
  <si>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</si>
  <si>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</si>
  <si>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</si>
  <si>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</si>
  <si>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</si>
  <si>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</si>
  <si>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</si>
  <si>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</si>
  <si>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</si>
  <si>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</si>
  <si>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</si>
  <si>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</si>
  <si>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</si>
  <si>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</si>
  <si>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</si>
  <si>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</si>
  <si>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</si>
  <si>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</si>
  <si>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</si>
  <si>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</si>
  <si>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</si>
  <si>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</si>
  <si>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</si>
  <si>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</si>
  <si>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</si>
  <si>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</si>
  <si>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</si>
  <si>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</si>
  <si>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</si>
  <si>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</si>
  <si>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</si>
  <si>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</si>
  <si>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</si>
  <si>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</si>
  <si>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</si>
  <si>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</si>
  <si>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</si>
  <si>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</si>
  <si>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</si>
  <si>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</si>
  <si>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</si>
  <si>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</si>
  <si>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</si>
  <si>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</si>
  <si>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</si>
  <si>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</si>
  <si>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</si>
  <si>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</si>
  <si>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</si>
  <si>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</si>
  <si>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</si>
  <si>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</si>
  <si>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</si>
  <si>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</si>
  <si>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</si>
  <si>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</si>
  <si>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</si>
  <si>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</si>
  <si>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</si>
  <si>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</si>
  <si>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</si>
  <si>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</si>
  <si>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</si>
  <si>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</si>
  <si>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</si>
  <si>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</si>
  <si>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</si>
  <si>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</si>
  <si>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</si>
  <si>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</si>
  <si>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</si>
  <si>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</si>
  <si>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</si>
  <si>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</si>
  <si>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</si>
  <si>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</si>
  <si>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</si>
  <si>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</si>
  <si>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</si>
  <si>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</si>
  <si>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</si>
  <si>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</si>
  <si>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</si>
  <si>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</si>
  <si>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</si>
  <si>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</si>
  <si>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</si>
  <si>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</si>
  <si>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</si>
  <si>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</si>
  <si>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</si>
  <si>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</si>
  <si>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</si>
  <si>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</si>
  <si>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</si>
  <si>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</si>
  <si>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</si>
  <si>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</si>
  <si>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</si>
  <si>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</si>
  <si>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</si>
  <si>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</si>
  <si>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</si>
  <si>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</si>
  <si>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</si>
  <si>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</si>
  <si>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</si>
  <si>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</si>
  <si>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</si>
  <si>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</si>
  <si>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</si>
  <si>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</si>
  <si>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</si>
  <si>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</si>
  <si>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</si>
  <si>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</si>
  <si>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</si>
  <si>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</si>
  <si>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</si>
  <si>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</si>
  <si>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</si>
  <si>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</si>
  <si>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</si>
  <si>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</si>
  <si>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</si>
  <si>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</si>
  <si>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</si>
  <si>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</si>
  <si>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</si>
  <si>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</si>
  <si>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</si>
  <si>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</si>
  <si>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</si>
  <si>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</si>
  <si>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</si>
  <si>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</si>
  <si>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</si>
  <si>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</si>
  <si>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</si>
  <si>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</si>
  <si>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</si>
  <si>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</si>
  <si>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</si>
  <si>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</si>
  <si>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</si>
  <si>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</si>
  <si>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</si>
  <si>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</si>
  <si>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</si>
  <si>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</si>
  <si>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</si>
  <si>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</si>
  <si>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</si>
  <si>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</si>
  <si>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</si>
  <si>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</si>
  <si>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</si>
  <si>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</si>
  <si>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</si>
  <si>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</si>
  <si>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</si>
  <si>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</si>
  <si>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</si>
  <si>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</si>
  <si>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</si>
  <si>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</si>
  <si>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</si>
  <si>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</si>
  <si>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</si>
  <si>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</si>
  <si>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</si>
  <si>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</si>
  <si>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</si>
  <si>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</si>
  <si>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</si>
  <si>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</si>
  <si>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</si>
  <si>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</si>
  <si>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</si>
  <si>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</si>
  <si>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</si>
  <si>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</si>
  <si>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</si>
  <si>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</si>
  <si>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</si>
  <si>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</si>
  <si>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</si>
  <si>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</si>
  <si>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</si>
  <si>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</si>
  <si>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</si>
  <si>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</si>
  <si>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</si>
  <si>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</si>
  <si>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</si>
  <si>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</si>
  <si>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</si>
  <si>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</si>
  <si>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</si>
  <si>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</si>
  <si>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</si>
  <si>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</si>
  <si>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</si>
  <si>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</si>
  <si>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</si>
  <si>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</si>
  <si>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</si>
  <si>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</si>
  <si>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</si>
  <si>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</si>
  <si>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</si>
  <si>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</si>
  <si>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</si>
  <si>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</si>
  <si>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</si>
  <si>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</si>
  <si>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</si>
  <si>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</si>
  <si>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</si>
  <si>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</si>
  <si>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</si>
  <si>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</si>
  <si>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</si>
  <si>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</si>
  <si>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</si>
  <si>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</si>
  <si>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</si>
  <si>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</si>
  <si>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</si>
  <si>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</si>
  <si>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</si>
  <si>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</si>
  <si>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</si>
  <si>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</si>
  <si>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</si>
  <si>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</si>
  <si>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</si>
  <si>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</si>
  <si>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</si>
  <si>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</si>
  <si>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</si>
  <si>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</si>
  <si>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</si>
  <si>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</si>
  <si>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</si>
  <si>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</si>
  <si>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</si>
  <si>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</si>
  <si>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</si>
  <si>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</si>
  <si>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</si>
  <si>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</si>
  <si>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</si>
  <si>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</si>
  <si>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</si>
  <si>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</si>
  <si>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</si>
  <si>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</si>
  <si>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</si>
  <si>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</si>
  <si>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</si>
  <si>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</si>
  <si>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</si>
  <si>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</si>
  <si>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</si>
  <si>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</si>
  <si>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</si>
  <si>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</si>
  <si>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</si>
  <si>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</si>
  <si>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</si>
  <si>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</si>
  <si>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</si>
  <si>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</si>
  <si>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</si>
  <si>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</si>
  <si>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</si>
  <si>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</si>
  <si>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</si>
  <si>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</si>
  <si>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</si>
  <si>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</si>
  <si>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</si>
  <si>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</si>
  <si>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</si>
  <si>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</si>
  <si>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</si>
  <si>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</si>
  <si>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</si>
  <si>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</si>
  <si>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</si>
  <si>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</si>
  <si>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</si>
  <si>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</si>
  <si>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</si>
  <si>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</si>
  <si>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</si>
  <si>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</si>
  <si>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</si>
  <si>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</si>
  <si>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</si>
  <si>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</si>
  <si>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</si>
  <si>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</si>
  <si>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</si>
  <si>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</si>
  <si>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</si>
  <si>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</si>
  <si>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</si>
  <si>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</si>
  <si>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</si>
  <si>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</si>
  <si>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</si>
  <si>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</si>
  <si>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</si>
  <si>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</si>
  <si>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</si>
  <si>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</si>
  <si>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</si>
  <si>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</si>
  <si>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</si>
  <si>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</si>
  <si>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</si>
  <si>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</si>
  <si>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</si>
  <si>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</si>
  <si>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</si>
  <si>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</si>
  <si>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</si>
  <si>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</si>
  <si>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</si>
  <si>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</si>
  <si>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</si>
  <si>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</si>
  <si>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</si>
  <si>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</si>
  <si>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</si>
  <si>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</si>
  <si>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</si>
  <si>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</si>
  <si>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</si>
  <si>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</si>
  <si>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</si>
  <si>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</si>
  <si>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</si>
  <si>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</si>
  <si>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</si>
  <si>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</si>
  <si>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</si>
  <si>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</si>
  <si>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</si>
  <si>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</si>
  <si>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</si>
  <si>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</si>
  <si>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</si>
  <si>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</si>
  <si>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</si>
  <si>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</si>
  <si>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</si>
  <si>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</si>
  <si>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</si>
  <si>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</si>
  <si>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</si>
  <si>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</si>
  <si>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</si>
  <si>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</si>
  <si>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</si>
  <si>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</si>
  <si>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</si>
  <si>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</si>
  <si>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</si>
  <si>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</si>
  <si>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</si>
  <si>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</si>
  <si>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</si>
  <si>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</si>
  <si>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</si>
  <si>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</si>
  <si>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</si>
  <si>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</si>
  <si>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</si>
  <si>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</si>
  <si>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</si>
  <si>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</si>
  <si>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</si>
  <si>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</si>
  <si>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</si>
  <si>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</si>
  <si>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</si>
  <si>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</si>
  <si>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</si>
  <si>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</si>
  <si>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</si>
  <si>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</si>
  <si>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</si>
  <si>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</si>
  <si>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</si>
  <si>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</si>
  <si>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</si>
  <si>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</si>
  <si>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</si>
  <si>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</si>
  <si>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</si>
  <si>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</si>
  <si>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</si>
  <si>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</si>
  <si>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</si>
  <si>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</si>
  <si>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</si>
  <si>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</si>
  <si>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</si>
  <si>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</si>
  <si>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</si>
  <si>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</si>
  <si>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</si>
  <si>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</si>
  <si>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</si>
  <si>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</si>
  <si>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</si>
  <si>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</si>
  <si>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</si>
  <si>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</si>
  <si>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</si>
  <si>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</si>
  <si>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</si>
  <si>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</si>
  <si>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</si>
  <si>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</si>
  <si>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</si>
  <si>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</si>
  <si>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</si>
  <si>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</si>
  <si>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</si>
  <si>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</si>
  <si>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</si>
  <si>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</si>
  <si>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</si>
  <si>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</si>
  <si>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</si>
  <si>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</si>
  <si>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</si>
  <si>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</si>
  <si>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</si>
  <si>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</si>
  <si>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</si>
  <si>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</si>
  <si>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</si>
  <si>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</si>
  <si>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</si>
  <si>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</si>
  <si>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</si>
  <si>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</si>
  <si>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</si>
  <si>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</si>
  <si>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</si>
  <si>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</si>
  <si>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</si>
  <si>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</si>
  <si>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</si>
  <si>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</si>
  <si>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</si>
  <si>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</si>
  <si>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</si>
  <si>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</si>
  <si>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</si>
  <si>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</si>
  <si>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</si>
  <si>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</si>
  <si>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</si>
  <si>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</si>
  <si>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</si>
  <si>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</si>
  <si>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</si>
  <si>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</si>
  <si>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</si>
  <si>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</si>
  <si>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</si>
  <si>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</si>
  <si>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</si>
  <si>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</si>
  <si>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</si>
  <si>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</si>
  <si>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</si>
  <si>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</si>
  <si>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</si>
  <si>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</si>
  <si>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</si>
  <si>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</si>
  <si>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</si>
  <si>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</si>
  <si>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</si>
  <si>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</si>
  <si>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</si>
  <si>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</si>
  <si>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</si>
  <si>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</si>
  <si>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</si>
  <si>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</si>
  <si>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</si>
  <si>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</si>
  <si>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</si>
  <si>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</si>
  <si>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</si>
  <si>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</si>
  <si>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</si>
  <si>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</si>
  <si>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</si>
  <si>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</si>
  <si>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</si>
  <si>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</si>
  <si>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</si>
  <si>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</si>
  <si>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</si>
  <si>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</si>
  <si>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</si>
  <si>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</si>
  <si>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</si>
  <si>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</si>
  <si>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</si>
  <si>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</si>
  <si>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</si>
  <si>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</si>
  <si>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</si>
  <si>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</si>
  <si>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</si>
  <si>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</si>
  <si>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</si>
  <si>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</si>
  <si>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</si>
  <si>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</si>
  <si>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</si>
  <si>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</si>
  <si>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</si>
  <si>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</si>
  <si>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</si>
  <si>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</si>
  <si>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</si>
  <si>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</si>
  <si>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</si>
  <si>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</si>
  <si>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</si>
  <si>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</si>
  <si>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</si>
  <si>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</si>
  <si>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</si>
  <si>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</si>
  <si>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</si>
  <si>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</si>
  <si>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</si>
  <si>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</si>
  <si>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</si>
  <si>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</si>
  <si>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</si>
  <si>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</si>
  <si>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</si>
  <si>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</si>
  <si>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</si>
  <si>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</si>
  <si>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</si>
  <si>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</si>
  <si>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</si>
  <si>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</si>
  <si>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</si>
  <si>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</si>
  <si>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</si>
  <si>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</si>
  <si>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</si>
  <si>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</si>
  <si>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</si>
  <si>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</si>
  <si>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</si>
  <si>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</si>
  <si>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</si>
  <si>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</si>
  <si>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</si>
  <si>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</si>
  <si>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</si>
  <si>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</si>
  <si>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</si>
  <si>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</si>
  <si>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</si>
  <si>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</si>
  <si>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</si>
  <si>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</si>
  <si>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</si>
  <si>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</si>
  <si>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</si>
  <si>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</si>
  <si>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</si>
  <si>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</si>
  <si>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</si>
  <si>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</si>
  <si>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</si>
  <si>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</si>
  <si>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</si>
  <si>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</si>
  <si>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</si>
  <si>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</si>
  <si>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</si>
  <si>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</si>
  <si>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</si>
  <si>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</si>
  <si>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</si>
  <si>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</si>
  <si>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</si>
  <si>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</si>
  <si>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</si>
  <si>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</si>
  <si>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</si>
  <si>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</si>
  <si>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</si>
  <si>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</si>
  <si>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</si>
  <si>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</si>
  <si>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</si>
  <si>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</si>
  <si>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</si>
  <si>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</si>
  <si>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</si>
  <si>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</si>
  <si>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</si>
  <si>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</si>
  <si>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</si>
  <si>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</si>
  <si>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</si>
  <si>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</si>
  <si>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</si>
  <si>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</si>
  <si>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</si>
  <si>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</si>
  <si>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</si>
  <si>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</si>
  <si>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</si>
  <si>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</si>
  <si>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</si>
  <si>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</si>
  <si>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</si>
  <si>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</si>
  <si>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</si>
  <si>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</si>
  <si>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</si>
  <si>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</si>
  <si>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</si>
  <si>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</si>
  <si>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</si>
  <si>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</si>
  <si>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</si>
  <si>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</si>
  <si>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</si>
  <si>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</si>
  <si>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</si>
  <si>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</si>
  <si>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</si>
  <si>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</si>
  <si>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</si>
  <si>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</si>
  <si>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</si>
  <si>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</si>
  <si>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</si>
  <si>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</si>
  <si>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</si>
  <si>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</si>
  <si>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</si>
  <si>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</si>
  <si>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</si>
  <si>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</si>
  <si>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</si>
  <si>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</si>
  <si>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</si>
  <si>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</si>
  <si>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</si>
  <si>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</si>
  <si>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</si>
  <si>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</si>
  <si>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</si>
  <si>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</si>
  <si>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</si>
  <si>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</si>
  <si>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</si>
  <si>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</si>
  <si>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</si>
  <si>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</si>
  <si>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</si>
  <si>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</si>
  <si>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</si>
  <si>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</si>
  <si>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</si>
  <si>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</si>
  <si>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</si>
  <si>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</si>
  <si>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</si>
  <si>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</si>
  <si>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</si>
  <si>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</si>
  <si>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</si>
  <si>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</si>
  <si>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</si>
  <si>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</si>
  <si>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</si>
  <si>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</si>
  <si>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</si>
  <si>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</si>
  <si>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</si>
  <si>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</si>
  <si>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</si>
  <si>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</si>
  <si>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</si>
  <si>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</si>
  <si>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</si>
  <si>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</si>
  <si>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</si>
  <si>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</si>
  <si>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</si>
  <si>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</si>
  <si>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</si>
  <si>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</si>
  <si>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</si>
  <si>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</si>
  <si>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</si>
  <si>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</si>
  <si>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</si>
  <si>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</si>
  <si>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</si>
  <si>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</si>
  <si>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</si>
  <si>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</si>
  <si>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</si>
  <si>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</si>
  <si>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</si>
  <si>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</si>
  <si>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</si>
  <si>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</si>
  <si>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</si>
  <si>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</si>
  <si>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</si>
  <si>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</si>
  <si>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</si>
  <si>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</si>
  <si>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</si>
  <si>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</si>
  <si>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</si>
  <si>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</si>
  <si>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</si>
  <si>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</si>
  <si>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</si>
  <si>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</si>
  <si>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</si>
  <si>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</si>
  <si>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</si>
  <si>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</si>
  <si>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</si>
  <si>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</si>
  <si>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</si>
  <si>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</si>
  <si>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</si>
  <si>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</si>
  <si>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</si>
  <si>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</si>
  <si>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</si>
  <si>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</si>
  <si>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</si>
  <si>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</si>
  <si>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</si>
  <si>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</si>
  <si>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</si>
  <si>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</si>
  <si>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</si>
  <si>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</si>
  <si>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</si>
  <si>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</si>
  <si>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</si>
  <si>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</si>
  <si>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</si>
  <si>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</si>
  <si>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</si>
  <si>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</si>
  <si>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</si>
  <si>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</si>
  <si>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</si>
  <si>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</si>
  <si>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</si>
  <si>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</si>
  <si>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</si>
  <si>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</si>
  <si>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</si>
  <si>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</si>
  <si>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</si>
  <si>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</si>
  <si>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</si>
  <si>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</si>
  <si>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</si>
  <si>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</si>
  <si>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</si>
  <si>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</si>
  <si>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</si>
  <si>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</si>
  <si>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</si>
  <si>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</si>
  <si>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</si>
  <si>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</si>
  <si>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</si>
  <si>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</si>
  <si>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</si>
  <si>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</si>
  <si>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</si>
  <si>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</si>
  <si>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</si>
  <si>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</si>
  <si>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</si>
  <si>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</si>
  <si>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</si>
  <si>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</si>
  <si>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</si>
  <si>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</si>
  <si>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</si>
  <si>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</si>
  <si>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</si>
  <si>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</si>
  <si>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</si>
  <si>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</si>
  <si>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</si>
  <si>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</si>
  <si>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</si>
  <si>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</si>
  <si>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</si>
  <si>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</si>
  <si>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</si>
  <si>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</si>
  <si>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</si>
  <si>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</si>
  <si>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</si>
  <si>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</si>
  <si>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</si>
  <si>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</si>
  <si>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</si>
  <si>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</si>
  <si>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</si>
  <si>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</si>
  <si>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</si>
  <si>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</si>
  <si>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</si>
  <si>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</si>
  <si>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</si>
  <si>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</si>
  <si>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</si>
  <si>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</si>
  <si>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</si>
  <si>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</si>
  <si>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</si>
  <si>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</si>
  <si>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</si>
  <si>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</si>
  <si>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</si>
  <si>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</si>
  <si>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</si>
  <si>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</si>
  <si>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</si>
  <si>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</si>
  <si>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</si>
  <si>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</si>
  <si>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</si>
  <si>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</si>
  <si>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</si>
  <si>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</si>
  <si>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</si>
  <si>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</si>
  <si>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</si>
  <si>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</si>
  <si>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</si>
  <si>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</si>
  <si>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</si>
  <si>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</si>
  <si>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</si>
  <si>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</si>
  <si>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</si>
  <si>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</si>
  <si>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</si>
  <si>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</si>
  <si>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</si>
  <si>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</si>
  <si>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</si>
  <si>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</si>
  <si>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</si>
  <si>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</si>
  <si>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</si>
  <si>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</si>
  <si>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</si>
  <si>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</si>
  <si>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</si>
  <si>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</si>
  <si>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</si>
  <si>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</si>
  <si>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</si>
  <si>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</si>
  <si>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</si>
  <si>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</si>
  <si>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</si>
  <si>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</si>
  <si>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</si>
  <si>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</si>
  <si>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</si>
  <si>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</si>
  <si>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</si>
  <si>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</si>
  <si>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</si>
  <si>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</si>
  <si>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</si>
  <si>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</si>
  <si>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</si>
  <si>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</si>
  <si>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</si>
  <si>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</si>
  <si>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</si>
  <si>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</si>
  <si>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</si>
  <si>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</si>
  <si>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</si>
  <si>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</si>
  <si>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</si>
  <si>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</si>
  <si>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</si>
  <si>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</si>
  <si>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</si>
  <si>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</si>
  <si>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</si>
  <si>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</si>
  <si>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</si>
  <si>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</si>
  <si>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</si>
  <si>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</si>
  <si>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</si>
  <si>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</si>
  <si>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</si>
  <si>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</si>
  <si>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</si>
  <si>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</si>
  <si>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</si>
  <si>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</si>
  <si>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</si>
  <si>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</si>
  <si>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</si>
  <si>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</si>
  <si>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</si>
  <si>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</si>
  <si>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</si>
  <si>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</si>
  <si>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</si>
  <si>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</si>
  <si>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</si>
  <si>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</si>
  <si>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</si>
  <si>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</si>
  <si>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</si>
  <si>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</si>
  <si>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</si>
  <si>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</si>
  <si>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</si>
  <si>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</si>
  <si>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</si>
  <si>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</si>
  <si>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</si>
  <si>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</si>
  <si>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</si>
  <si>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</si>
  <si>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</si>
  <si>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</si>
  <si>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</si>
  <si>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</si>
  <si>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</si>
  <si>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</si>
  <si>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</si>
  <si>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</si>
  <si>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</si>
  <si>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</si>
  <si>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</si>
  <si>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</si>
  <si>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</si>
  <si>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</si>
  <si>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</si>
  <si>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</si>
  <si>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</si>
  <si>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</si>
  <si>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</si>
  <si>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</si>
  <si>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</si>
  <si>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</si>
  <si>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</si>
  <si>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</si>
  <si>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</si>
  <si>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</si>
  <si>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</si>
  <si>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</si>
  <si>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</si>
  <si>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</si>
  <si>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</si>
  <si>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</si>
  <si>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</si>
  <si>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</si>
  <si>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</si>
  <si>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</si>
  <si>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</si>
  <si>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</si>
  <si>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</si>
  <si>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</si>
  <si>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</si>
  <si>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</si>
  <si>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</si>
  <si>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</si>
  <si>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</si>
  <si>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</si>
  <si>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</si>
  <si>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</si>
  <si>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</si>
  <si>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</si>
  <si>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</si>
  <si>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</si>
  <si>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</si>
  <si>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</si>
  <si>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</si>
  <si>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</si>
  <si>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</si>
  <si>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</si>
  <si>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</si>
  <si>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</si>
  <si>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</si>
  <si>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</si>
  <si>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</si>
  <si>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</si>
  <si>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</si>
  <si>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</si>
  <si>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</si>
  <si>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</si>
  <si>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</si>
  <si>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</si>
  <si>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</si>
  <si>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</si>
  <si>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</si>
  <si>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</si>
  <si>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</si>
  <si>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</si>
  <si>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</si>
  <si>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</si>
  <si>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</si>
  <si>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</si>
  <si>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</si>
  <si>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</si>
  <si>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</si>
  <si>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</si>
  <si>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</si>
  <si>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</si>
  <si>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</si>
  <si>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</si>
  <si>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</si>
  <si>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</si>
  <si>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</si>
  <si>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</si>
  <si>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</si>
  <si>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</si>
  <si>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</si>
  <si>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</si>
  <si>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</si>
  <si>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</si>
  <si>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</si>
  <si>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</si>
  <si>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</si>
  <si>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</si>
  <si>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</si>
  <si>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</si>
  <si>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</si>
  <si>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</si>
  <si>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</si>
  <si>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</si>
  <si>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</si>
  <si>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</si>
  <si>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</si>
  <si>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</si>
  <si>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</si>
  <si>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</si>
  <si>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</si>
  <si>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</si>
  <si>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</si>
  <si>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</si>
  <si>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</si>
  <si>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</si>
  <si>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</si>
  <si>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</si>
  <si>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</si>
  <si>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</si>
  <si>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</si>
  <si>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</si>
  <si>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</si>
  <si>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</si>
  <si>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</si>
  <si>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</si>
  <si>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</si>
  <si>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</si>
  <si>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</si>
  <si>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</si>
  <si>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</si>
  <si>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</si>
  <si>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</si>
  <si>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</si>
  <si>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</si>
  <si>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</si>
  <si>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</si>
  <si>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</si>
  <si>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</si>
  <si>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</si>
  <si>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</si>
  <si>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</si>
  <si>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</si>
  <si>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</si>
  <si>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</si>
  <si>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</si>
  <si>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</si>
  <si>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</si>
  <si>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</si>
  <si>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</si>
  <si>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</si>
  <si>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</si>
  <si>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</si>
  <si>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</si>
  <si>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</si>
  <si>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</si>
  <si>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</si>
  <si>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</si>
  <si>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</si>
  <si>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</si>
  <si>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</si>
  <si>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</si>
  <si>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</si>
  <si>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</si>
  <si>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</si>
  <si>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</si>
  <si>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</si>
  <si>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170079-0-217</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</si>
  <si>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</si>
  <si>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</si>
  <si>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</si>
  <si>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</si>
  <si>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</si>
  <si>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</si>
  <si>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</si>
  <si>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</si>
  <si>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</si>
  <si>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</si>
  <si>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</si>
  <si>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</si>
  <si>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</si>
  <si>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</si>
  <si>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</si>
  <si>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</si>
  <si>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</si>
  <si>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</si>
  <si>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</si>
  <si>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</si>
  <si>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</si>
  <si>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</si>
  <si>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</si>
  <si>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</si>
  <si>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</si>
  <si>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</si>
  <si>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</si>
  <si>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</si>
  <si>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</si>
  <si>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</si>
  <si>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</si>
  <si>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</si>
  <si>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</si>
  <si>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</si>
  <si>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</si>
  <si>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</si>
  <si>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YOANA INES TRUJILLO AGUDELO</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</si>
  <si>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</si>
  <si>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</si>
  <si>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</si>
  <si>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</si>
  <si>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</si>
  <si>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</si>
  <si>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</si>
  <si>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</si>
  <si>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</si>
  <si>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</si>
  <si>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</si>
  <si>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</si>
  <si>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</si>
  <si>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</si>
  <si>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ÁNGELA MARÍA CANIZALEZ HERRERA</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</si>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</sst>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61">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0" fontId="34" fillId="0" borderId="11" xfId="77" applyBorder="1" applyAlignment="1">
      <alignment horizontal="left" wrapText="1"/>
    </xf>
    <xf numFmtId="0" fontId="34" fillId="0" borderId="11" xfId="77"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83">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23-03-2018.xlsx]Gráficos!Tabla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81500704"/>
        <c:axId val="-81489824"/>
      </c:barChart>
      <c:catAx>
        <c:axId val="-81500704"/>
        <c:scaling>
          <c:orientation val="minMax"/>
        </c:scaling>
        <c:delete val="0"/>
        <c:axPos val="b"/>
        <c:numFmt formatCode="General" sourceLinked="0"/>
        <c:majorTickMark val="out"/>
        <c:minorTickMark val="none"/>
        <c:tickLblPos val="nextTo"/>
        <c:crossAx val="-81489824"/>
        <c:crosses val="autoZero"/>
        <c:auto val="1"/>
        <c:lblAlgn val="ctr"/>
        <c:lblOffset val="100"/>
        <c:noMultiLvlLbl val="0"/>
      </c:catAx>
      <c:valAx>
        <c:axId val="-81489824"/>
        <c:scaling>
          <c:orientation val="minMax"/>
        </c:scaling>
        <c:delete val="0"/>
        <c:axPos val="l"/>
        <c:majorGridlines/>
        <c:numFmt formatCode="General" sourceLinked="1"/>
        <c:majorTickMark val="out"/>
        <c:minorTickMark val="none"/>
        <c:tickLblPos val="nextTo"/>
        <c:crossAx val="-815007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23-03-2018.xlsx]Gráficos!Tabla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81494720"/>
        <c:axId val="-81499616"/>
      </c:barChart>
      <c:catAx>
        <c:axId val="-81494720"/>
        <c:scaling>
          <c:orientation val="minMax"/>
        </c:scaling>
        <c:delete val="0"/>
        <c:axPos val="b"/>
        <c:numFmt formatCode="General" sourceLinked="0"/>
        <c:majorTickMark val="out"/>
        <c:minorTickMark val="none"/>
        <c:tickLblPos val="nextTo"/>
        <c:crossAx val="-81499616"/>
        <c:crosses val="autoZero"/>
        <c:auto val="1"/>
        <c:lblAlgn val="ctr"/>
        <c:lblOffset val="100"/>
        <c:noMultiLvlLbl val="0"/>
      </c:catAx>
      <c:valAx>
        <c:axId val="-81499616"/>
        <c:scaling>
          <c:orientation val="minMax"/>
        </c:scaling>
        <c:delete val="0"/>
        <c:axPos val="l"/>
        <c:majorGridlines/>
        <c:numFmt formatCode="General" sourceLinked="1"/>
        <c:majorTickMark val="out"/>
        <c:minorTickMark val="none"/>
        <c:tickLblPos val="nextTo"/>
        <c:crossAx val="-8149472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23-03-2018.xlsx]Gráficos!Tabla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81499072"/>
        <c:axId val="-81490912"/>
      </c:barChart>
      <c:catAx>
        <c:axId val="-81499072"/>
        <c:scaling>
          <c:orientation val="minMax"/>
        </c:scaling>
        <c:delete val="0"/>
        <c:axPos val="b"/>
        <c:numFmt formatCode="General" sourceLinked="0"/>
        <c:majorTickMark val="out"/>
        <c:minorTickMark val="none"/>
        <c:tickLblPos val="nextTo"/>
        <c:crossAx val="-81490912"/>
        <c:crosses val="autoZero"/>
        <c:auto val="1"/>
        <c:lblAlgn val="ctr"/>
        <c:lblOffset val="100"/>
        <c:noMultiLvlLbl val="0"/>
      </c:catAx>
      <c:valAx>
        <c:axId val="-81490912"/>
        <c:scaling>
          <c:orientation val="minMax"/>
        </c:scaling>
        <c:delete val="0"/>
        <c:axPos val="l"/>
        <c:majorGridlines/>
        <c:numFmt formatCode="General" sourceLinked="1"/>
        <c:majorTickMark val="out"/>
        <c:minorTickMark val="none"/>
        <c:tickLblPos val="nextTo"/>
        <c:crossAx val="-8149907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23-03-2018.xlsx]Gráficos!Tabla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81488192"/>
        <c:axId val="-81501792"/>
      </c:barChart>
      <c:catAx>
        <c:axId val="-81488192"/>
        <c:scaling>
          <c:orientation val="minMax"/>
        </c:scaling>
        <c:delete val="0"/>
        <c:axPos val="b"/>
        <c:numFmt formatCode="General" sourceLinked="0"/>
        <c:majorTickMark val="out"/>
        <c:minorTickMark val="none"/>
        <c:tickLblPos val="nextTo"/>
        <c:crossAx val="-81501792"/>
        <c:crosses val="autoZero"/>
        <c:auto val="1"/>
        <c:lblAlgn val="ctr"/>
        <c:lblOffset val="100"/>
        <c:noMultiLvlLbl val="0"/>
      </c:catAx>
      <c:valAx>
        <c:axId val="-81501792"/>
        <c:scaling>
          <c:orientation val="minMax"/>
        </c:scaling>
        <c:delete val="0"/>
        <c:axPos val="l"/>
        <c:majorGridlines/>
        <c:numFmt formatCode="General" sourceLinked="1"/>
        <c:majorTickMark val="out"/>
        <c:minorTickMark val="none"/>
        <c:tickLblPos val="nextTo"/>
        <c:crossAx val="-8148819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garzon/Desktop/FONDO%20CUENTA1/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garzon/Desktop/FONDO%20CUENTA1/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195.347895601852"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695">
        <n v="1"/>
        <n v="0.95738354806739345"/>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ontainsMixedTypes="1" containsNumber="1" containsInteger="1" minValue="86" maxValue="86"/>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195.347900000001"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195.347900115739"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195.347900231478"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195.347900462963"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480">
        <n v="1"/>
        <n v="0.95738354806739345"/>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05">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78304050468424524"/>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86" maxValue="86"/>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1"/>
    <n v="0.78304050468424524"/>
    <n v="86"/>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2"/>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1"/>
    <x v="66"/>
    <n v="86"/>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2"/>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3"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696">
        <item m="1" x="4404"/>
        <item m="1" x="502"/>
        <item m="1" x="3166"/>
        <item m="1" x="285"/>
        <item m="1" x="87"/>
        <item m="1" x="4475"/>
        <item m="1" x="2364"/>
        <item m="1" x="289"/>
        <item m="1" x="404"/>
        <item m="1" x="3647"/>
        <item m="1" x="4595"/>
        <item m="1" x="443"/>
        <item m="1" x="3953"/>
        <item m="1" x="2287"/>
        <item m="1" x="4409"/>
        <item m="1" x="88"/>
        <item m="1" x="2721"/>
        <item m="1" x="2367"/>
        <item m="1" x="2609"/>
        <item m="1" x="2036"/>
        <item m="1" x="4612"/>
        <item m="1" x="1832"/>
        <item m="1" x="1843"/>
        <item m="1" x="1533"/>
        <item m="1" x="1317"/>
        <item m="1" x="3776"/>
        <item m="1" x="4437"/>
        <item m="1" x="533"/>
        <item m="1" x="477"/>
        <item m="1" x="1185"/>
        <item m="1" x="1542"/>
        <item m="1" x="25"/>
        <item m="1" x="4193"/>
        <item m="1" x="3477"/>
        <item m="1" x="573"/>
        <item m="1" x="4387"/>
        <item m="1" x="3433"/>
        <item m="1" x="1440"/>
        <item m="1" x="1952"/>
        <item m="1" x="173"/>
        <item m="1" x="756"/>
        <item m="1" x="2097"/>
        <item m="1" x="2757"/>
        <item m="1" x="3792"/>
        <item m="1" x="4321"/>
        <item m="1" x="3406"/>
        <item m="1" x="2464"/>
        <item m="1" x="4018"/>
        <item m="1" x="4659"/>
        <item m="1" x="3608"/>
        <item m="1" x="4573"/>
        <item x="0"/>
        <item m="1" x="4151"/>
        <item h="1" m="1" x="1382"/>
        <item h="1" m="1" x="3595"/>
        <item h="1" m="1" x="1622"/>
        <item h="1" m="1" x="175"/>
        <item h="1" m="1" x="1204"/>
        <item h="1" m="1" x="1295"/>
        <item h="1" m="1" x="608"/>
        <item h="1" m="1" x="1789"/>
        <item h="1" m="1" x="4275"/>
        <item h="1" m="1" x="1469"/>
        <item h="1" m="1" x="3508"/>
        <item h="1" m="1" x="247"/>
        <item h="1" m="1" x="2286"/>
        <item h="1" m="1" x="1034"/>
        <item h="1" m="1" x="72"/>
        <item h="1" m="1" x="3145"/>
        <item h="1" m="1" x="345"/>
        <item h="1" m="1" x="3112"/>
        <item h="1" m="1" x="112"/>
        <item h="1" m="1" x="3072"/>
        <item h="1" m="1" x="2409"/>
        <item h="1" m="1" x="1046"/>
        <item h="1" m="1" x="2991"/>
        <item h="1" m="1" x="3829"/>
        <item h="1" m="1" x="1162"/>
        <item h="1" m="1" x="3833"/>
        <item h="1" m="1" x="1992"/>
        <item h="1" m="1" x="4396"/>
        <item h="1" m="1" x="3300"/>
        <item h="1" m="1" x="3954"/>
        <item h="1" m="1" x="3468"/>
        <item h="1" m="1" x="2519"/>
        <item h="1" m="1" x="1601"/>
        <item h="1" m="1" x="3555"/>
        <item h="1" m="1" x="3653"/>
        <item h="1" m="1" x="4539"/>
        <item h="1" m="1" x="352"/>
        <item h="1" m="1" x="2993"/>
        <item h="1" m="1" x="549"/>
        <item h="1" m="1" x="3452"/>
        <item h="1" m="1" x="760"/>
        <item h="1" m="1" x="1809"/>
        <item h="1" m="1" x="1957"/>
        <item h="1" m="1" x="4049"/>
        <item h="1" m="1" x="1610"/>
        <item h="1" m="1" x="1898"/>
        <item h="1" m="1" x="2549"/>
        <item h="1" m="1" x="3817"/>
        <item h="1" m="1" x="4015"/>
        <item h="1" m="1" x="3820"/>
        <item h="1" m="1" x="262"/>
        <item h="1" m="1" x="2785"/>
        <item h="1" m="1" x="1791"/>
        <item h="1" m="1" x="1458"/>
        <item h="1" m="1" x="1950"/>
        <item h="1" m="1" x="2025"/>
        <item h="1" m="1" x="1377"/>
        <item h="1" m="1" x="393"/>
        <item h="1" m="1" x="4240"/>
        <item h="1" m="1" x="2219"/>
        <item h="1" m="1" x="103"/>
        <item h="1" m="1" x="1561"/>
        <item h="1" m="1" x="3545"/>
        <item h="1" m="1" x="1799"/>
        <item h="1" m="1" x="2115"/>
        <item h="1" m="1" x="1098"/>
        <item m="1" x="1132"/>
        <item h="1" m="1" x="1593"/>
        <item h="1" m="1" x="3220"/>
        <item h="1" m="1" x="3839"/>
        <item h="1" m="1" x="1357"/>
        <item h="1" m="1" x="4656"/>
        <item h="1" m="1" x="847"/>
        <item m="1" x="1194"/>
        <item h="1" m="1" x="2055"/>
        <item h="1" m="1" x="3880"/>
        <item m="1" x="3988"/>
        <item h="1" m="1" x="2801"/>
        <item h="1" m="1" x="4046"/>
        <item h="1" m="1" x="2190"/>
        <item h="1" m="1" x="2732"/>
        <item h="1" m="1" x="1652"/>
        <item h="1" m="1" x="3642"/>
        <item h="1" m="1" x="3218"/>
        <item h="1" m="1" x="3446"/>
        <item h="1" m="1" x="1196"/>
        <item h="1" m="1" x="1090"/>
        <item h="1" m="1" x="110"/>
        <item h="1" m="1" x="1738"/>
        <item h="1" m="1" x="2266"/>
        <item h="1" m="1" x="148"/>
        <item h="1" m="1" x="966"/>
        <item h="1" m="1" x="1621"/>
        <item h="1" m="1" x="2664"/>
        <item h="1" m="1" x="4120"/>
        <item h="1" m="1" x="4557"/>
        <item h="1" m="1" x="2658"/>
        <item h="1" m="1" x="4323"/>
        <item h="1" m="1" x="311"/>
        <item h="1" m="1" x="1795"/>
        <item m="1" x="3485"/>
        <item m="1" x="3877"/>
        <item m="1" x="2031"/>
        <item m="1" x="3250"/>
        <item m="1" x="3195"/>
        <item m="1" x="3281"/>
        <item m="1" x="2645"/>
        <item m="1" x="3203"/>
        <item m="1" x="4206"/>
        <item m="1" x="3474"/>
        <item m="1" x="1411"/>
        <item m="1" x="2810"/>
        <item m="1" x="4294"/>
        <item m="1" x="3023"/>
        <item m="1" x="4131"/>
        <item m="1" x="4200"/>
        <item m="1" x="2405"/>
        <item m="1" x="4670"/>
        <item m="1" x="1681"/>
        <item m="1" x="434"/>
        <item m="1" x="4433"/>
        <item m="1" x="3614"/>
        <item m="1" x="3360"/>
        <item m="1" x="3183"/>
        <item m="1" x="2429"/>
        <item m="1" x="4477"/>
        <item m="1" x="1903"/>
        <item m="1" x="1269"/>
        <item m="1" x="98"/>
        <item m="1" x="2767"/>
        <item m="1" x="872"/>
        <item m="1" x="2972"/>
        <item m="1" x="1701"/>
        <item m="1" x="3719"/>
        <item m="1" x="2279"/>
        <item m="1" x="2877"/>
        <item m="1" x="1454"/>
        <item m="1" x="4371"/>
        <item m="1" x="215"/>
        <item m="1" x="4619"/>
        <item m="1" x="4276"/>
        <item m="1" x="3196"/>
        <item m="1" x="546"/>
        <item m="1" x="3284"/>
        <item m="1" x="3737"/>
        <item m="1" x="1392"/>
        <item m="1" x="1484"/>
        <item m="1" x="456"/>
        <item m="1" x="919"/>
        <item m="1" x="4116"/>
        <item h="1" m="1" x="4173"/>
        <item h="1" m="1" x="3714"/>
        <item h="1" m="1" x="2745"/>
        <item h="1" m="1" x="3285"/>
        <item h="1" m="1" x="211"/>
        <item h="1" m="1" x="3847"/>
        <item h="1" m="1" x="3938"/>
        <item h="1" m="1" x="77"/>
        <item h="1" m="1" x="4567"/>
        <item h="1" m="1" x="4141"/>
        <item h="1" m="1" x="2059"/>
        <item h="1" m="1" x="2926"/>
        <item h="1" m="1" x="3706"/>
        <item h="1" m="1" x="739"/>
        <item h="1" m="1" x="3645"/>
        <item h="1" m="1" x="3016"/>
        <item h="1" m="1" x="1114"/>
        <item h="1" m="1" x="3288"/>
        <item h="1" m="1" x="2492"/>
        <item h="1" m="1" x="2480"/>
        <item h="1" m="1" x="4268"/>
        <item h="1" m="1" x="580"/>
        <item h="1" m="1" x="3144"/>
        <item h="1" m="1" x="3260"/>
        <item h="1" m="1" x="600"/>
        <item h="1" m="1" x="4377"/>
        <item h="1" m="1" x="1956"/>
        <item h="1" m="1" x="4248"/>
        <item h="1" m="1" x="3629"/>
        <item h="1" m="1" x="2990"/>
        <item m="1" x="4603"/>
        <item h="1" m="1" x="3215"/>
        <item h="1" m="1" x="3729"/>
        <item h="1" m="1" x="4403"/>
        <item h="1" m="1" x="971"/>
        <item h="1" m="1" x="3821"/>
        <item h="1" m="1" x="518"/>
        <item h="1" m="1" x="3879"/>
        <item h="1" m="1" x="1520"/>
        <item h="1" m="1" x="269"/>
        <item h="1" m="1" x="4427"/>
        <item h="1" m="1" x="1223"/>
        <item h="1" m="1" x="1073"/>
        <item h="1" m="1" x="3381"/>
        <item h="1" m="1" x="2998"/>
        <item h="1" m="1" x="1279"/>
        <item h="1" m="1" x="3832"/>
        <item h="1" m="1" x="1562"/>
        <item h="1" m="1" x="1207"/>
        <item h="1" m="1" x="3625"/>
        <item h="1" m="1" x="3286"/>
        <item m="1" x="1310"/>
        <item h="1" m="1" x="624"/>
        <item h="1" m="1" x="1554"/>
        <item h="1" m="1" x="351"/>
        <item h="1" m="1" x="1482"/>
        <item h="1" m="1" x="4069"/>
        <item m="1" x="815"/>
        <item h="1" m="1" x="1051"/>
        <item h="1" m="1" x="641"/>
        <item h="1" m="1" x="4144"/>
        <item h="1" m="1" x="359"/>
        <item m="1" x="3542"/>
        <item h="1" m="1" x="3088"/>
        <item h="1" m="1" x="1206"/>
        <item h="1" m="1" x="4512"/>
        <item h="1" m="1" x="3357"/>
        <item h="1" m="1" x="1211"/>
        <item h="1" m="1" x="320"/>
        <item h="1" m="1" x="683"/>
        <item h="1" m="1" x="2544"/>
        <item h="1" m="1" x="105"/>
        <item h="1" m="1" x="504"/>
        <item h="1" m="1" x="1739"/>
        <item h="1" m="1" x="1672"/>
        <item h="1" m="1" x="3556"/>
        <item h="1" m="1" x="3080"/>
        <item h="1" m="1" x="75"/>
        <item h="1" m="1" x="1861"/>
        <item h="1" m="1" x="2076"/>
        <item h="1" m="1" x="788"/>
        <item h="1" m="1" x="2340"/>
        <item h="1" m="1" x="3486"/>
        <item h="1" m="1" x="1721"/>
        <item h="1" m="1" x="621"/>
        <item h="1" m="1" x="118"/>
        <item h="1" m="1" x="2532"/>
        <item h="1" m="1" x="1917"/>
        <item h="1" m="1" x="3339"/>
        <item h="1" m="1" x="4559"/>
        <item h="1" m="1" x="2236"/>
        <item h="1" m="1" x="3142"/>
        <item h="1" m="1" x="3943"/>
        <item h="1" m="1" x="455"/>
        <item h="1" m="1" x="382"/>
        <item h="1" m="1" x="3794"/>
        <item h="1" m="1" x="4550"/>
        <item h="1" m="1" x="2569"/>
        <item h="1" m="1" x="1941"/>
        <item h="1" m="1" x="4348"/>
        <item h="1" m="1" x="318"/>
        <item h="1" m="1" x="2741"/>
        <item h="1" m="1" x="123"/>
        <item h="1" m="1" x="2264"/>
        <item h="1" m="1" x="1581"/>
        <item h="1" m="1" x="3561"/>
        <item h="1" m="1" x="2333"/>
        <item h="1" m="1" x="2673"/>
        <item h="1" m="1" x="2594"/>
        <item h="1" m="1" x="1153"/>
        <item h="1" m="1" x="1997"/>
        <item h="1" m="1" x="3068"/>
        <item m="1" x="4402"/>
        <item h="1" m="1" x="121"/>
        <item h="1" m="1" x="3444"/>
        <item h="1" m="1" x="1226"/>
        <item h="1" m="1" x="2486"/>
        <item h="1" m="1" x="1272"/>
        <item h="1" m="1" x="740"/>
        <item h="1" m="1" x="4551"/>
        <item h="1" m="1" x="3217"/>
        <item h="1" m="1" x="2469"/>
        <item h="1" m="1" x="325"/>
        <item h="1" m="1" x="3799"/>
        <item h="1" m="1" x="3131"/>
        <item h="1" m="1" x="147"/>
        <item h="1" m="1" x="878"/>
        <item h="1" m="1" x="970"/>
        <item h="1" m="1" x="1071"/>
        <item h="1" m="1" x="921"/>
        <item h="1" m="1" x="3603"/>
        <item h="1" m="1" x="4604"/>
        <item h="1" m="1" x="3684"/>
        <item h="1" m="1" x="3838"/>
        <item h="1" m="1" x="1036"/>
        <item h="1" m="1" x="2954"/>
        <item h="1" m="1" x="1400"/>
        <item h="1" m="1" x="3725"/>
        <item h="1" m="1" x="276"/>
        <item h="1" m="1" x="755"/>
        <item h="1" m="1" x="2017"/>
        <item h="1" m="1" x="3161"/>
        <item h="1" m="1" x="1933"/>
        <item h="1" m="1" x="2710"/>
        <item h="1" m="1" x="4282"/>
        <item h="1" m="1" x="4209"/>
        <item h="1" m="1" x="525"/>
        <item h="1" m="1" x="4447"/>
        <item h="1" m="1" x="765"/>
        <item h="1" m="1" x="845"/>
        <item h="1" m="1" x="3416"/>
        <item h="1" m="1" x="652"/>
        <item h="1" m="1" x="2205"/>
        <item h="1" m="1" x="937"/>
        <item h="1" m="1" x="4059"/>
        <item h="1" m="1" x="985"/>
        <item h="1" m="1" x="2500"/>
        <item h="1" m="1" x="1136"/>
        <item h="1" m="1" x="4441"/>
        <item h="1" m="1" x="747"/>
        <item h="1" m="1" x="4082"/>
        <item h="1" m="1" x="2368"/>
        <item h="1" m="1" x="1437"/>
        <item h="1" m="1" x="3158"/>
        <item h="1" m="1" x="4463"/>
        <item h="1" m="1" x="3944"/>
        <item h="1" m="1" x="2980"/>
        <item h="1" m="1" x="3085"/>
        <item h="1" m="1" x="1674"/>
        <item h="1" m="1" x="4509"/>
        <item h="1" m="1" x="3840"/>
        <item h="1" m="1" x="910"/>
        <item h="1" m="1" x="3760"/>
        <item h="1" m="1" x="3445"/>
        <item h="1" m="1" x="2638"/>
        <item h="1" m="1" x="885"/>
        <item h="1" m="1" x="2822"/>
        <item h="1" m="1" x="4028"/>
        <item h="1" m="1" x="3458"/>
        <item h="1" m="1" x="1514"/>
        <item h="1" m="1" x="1258"/>
        <item m="1" x="1513"/>
        <item h="1" m="1" x="1727"/>
        <item h="1" m="1" x="1752"/>
        <item h="1" m="1" x="2714"/>
        <item h="1" m="1" x="3148"/>
        <item m="1" x="2949"/>
        <item m="1" x="3335"/>
        <item m="1" x="339"/>
        <item m="1" x="84"/>
        <item m="1" x="3326"/>
        <item m="1" x="3952"/>
        <item m="1" x="3298"/>
        <item m="1" x="4010"/>
        <item m="1" x="666"/>
        <item m="1" x="4153"/>
        <item m="1" x="2067"/>
        <item m="1" x="3753"/>
        <item m="1" x="3723"/>
        <item m="1" x="1337"/>
        <item m="1" x="2443"/>
        <item m="1" x="1301"/>
        <item m="1" x="1512"/>
        <item m="1" x="2804"/>
        <item m="1" x="3464"/>
        <item m="1" x="2131"/>
        <item m="1" x="3106"/>
        <item m="1" x="908"/>
        <item m="1" x="827"/>
        <item m="1" x="2439"/>
        <item m="1" x="4674"/>
        <item m="1" x="3997"/>
        <item m="1" x="1167"/>
        <item m="1" x="2245"/>
        <item m="1" x="1417"/>
        <item m="1" x="1276"/>
        <item m="1" x="3304"/>
        <item m="1" x="835"/>
        <item m="1" x="2612"/>
        <item m="1" x="3417"/>
        <item m="1" x="2719"/>
        <item m="1" x="3836"/>
        <item m="1" x="1988"/>
        <item m="1" x="38"/>
        <item m="1" x="2564"/>
        <item m="1" x="201"/>
        <item m="1" x="2490"/>
        <item m="1" x="3811"/>
        <item m="1" x="1999"/>
        <item m="1" x="1808"/>
        <item m="1" x="3720"/>
        <item m="1" x="1011"/>
        <item h="1" m="1" x="2534"/>
        <item h="1" m="1" x="2780"/>
        <item h="1" m="1" x="92"/>
        <item h="1" m="1" x="327"/>
        <item h="1" m="1" x="249"/>
        <item h="1" m="1" x="544"/>
        <item h="1" m="1" x="3578"/>
        <item h="1" m="1" x="2668"/>
        <item h="1" m="1" x="628"/>
        <item h="1" m="1" x="744"/>
        <item h="1" m="1" x="3331"/>
        <item h="1" m="1" x="4584"/>
        <item h="1" m="1" x="4222"/>
        <item h="1" m="1" x="297"/>
        <item h="1" m="1" x="3323"/>
        <item h="1" m="1" x="2533"/>
        <item h="1" m="1" x="4344"/>
        <item h="1" m="1" x="849"/>
        <item h="1" m="1" x="206"/>
        <item h="1" m="1" x="2985"/>
        <item h="1" m="1" x="654"/>
        <item h="1" m="1" x="453"/>
        <item h="1" m="1" x="3841"/>
        <item h="1" m="1" x="2182"/>
        <item h="1" m="1" x="4483"/>
        <item h="1" m="1" x="2111"/>
        <item h="1" m="1" x="1679"/>
        <item h="1" m="1" x="221"/>
        <item h="1" m="1" x="4579"/>
        <item h="1" m="1" x="1242"/>
        <item h="1" m="1" x="441"/>
        <item h="1" m="1" x="144"/>
        <item h="1" m="1" x="3585"/>
        <item h="1" m="1" x="3403"/>
        <item h="1" m="1" x="465"/>
        <item h="1" m="1" x="2194"/>
        <item h="1" m="1" x="3571"/>
        <item h="1" m="1" x="1707"/>
        <item h="1" m="1" x="1120"/>
        <item h="1" m="1" x="2583"/>
        <item h="1" m="1" x="4043"/>
        <item h="1" m="1" x="3134"/>
        <item h="1" m="1" x="2646"/>
        <item h="1" m="1" x="4390"/>
        <item h="1" m="1" x="2629"/>
        <item h="1" m="1" x="1749"/>
        <item h="1" m="1" x="3994"/>
        <item h="1" m="1" x="3379"/>
        <item h="1" m="1" x="415"/>
        <item h="1" m="1" x="1323"/>
        <item h="1" m="1" x="692"/>
        <item h="1" m="1" x="773"/>
        <item h="1" m="1" x="596"/>
        <item h="1" m="1" x="1498"/>
        <item h="1" m="1" x="4087"/>
        <item h="1" m="1" x="1325"/>
        <item h="1" m="1" x="828"/>
        <item h="1" m="1" x="2828"/>
        <item h="1" m="1" x="1616"/>
        <item h="1" m="1" x="668"/>
        <item h="1" m="1" x="954"/>
        <item h="1" m="1" x="378"/>
        <item h="1" m="1" x="3101"/>
        <item h="1" m="1" x="3297"/>
        <item h="1" m="1" x="4490"/>
        <item h="1" m="1" x="3159"/>
        <item h="1" m="1" x="1766"/>
        <item h="1" m="1" x="4214"/>
        <item h="1" m="1" x="2232"/>
        <item h="1" m="1" x="536"/>
        <item h="1" m="1" x="514"/>
        <item h="1" m="1" x="1684"/>
        <item h="1" m="1" x="334"/>
        <item h="1" m="1" x="466"/>
        <item h="1" m="1" x="4626"/>
        <item h="1" m="1" x="1316"/>
        <item h="1" m="1" x="2510"/>
        <item h="1" m="1" x="15"/>
        <item h="1" m="1" x="4274"/>
        <item h="1" m="1" x="2201"/>
        <item h="1" m="1" x="2472"/>
        <item h="1" m="1" x="3663"/>
        <item h="1" m="1" x="2299"/>
        <item h="1" m="1" x="3980"/>
        <item h="1" m="1" x="4588"/>
        <item h="1" m="1" x="4156"/>
        <item h="1" m="1" x="2207"/>
        <item h="1" m="1" x="3658"/>
        <item h="1" m="1" x="1404"/>
        <item h="1" m="1" x="3730"/>
        <item h="1" m="1" x="3303"/>
        <item h="1" m="1" x="588"/>
        <item h="1" m="1" x="1478"/>
        <item h="1" m="1" x="3055"/>
        <item h="1" m="1" x="4238"/>
        <item h="1" m="1" x="126"/>
        <item h="1" m="1" x="3767"/>
        <item h="1" m="1" x="2237"/>
        <item h="1" m="1" x="1093"/>
        <item h="1" m="1" x="1431"/>
        <item h="1" m="1" x="3526"/>
        <item h="1" m="1" x="2841"/>
        <item h="1" m="1" x="3619"/>
        <item h="1" m="1" x="571"/>
        <item h="1" m="1" x="1475"/>
        <item h="1" m="1" x="2436"/>
        <item h="1" m="1" x="801"/>
        <item h="1" m="1" x="472"/>
        <item h="1" m="1" x="2559"/>
        <item h="1" m="1" x="1214"/>
        <item h="1" m="1" x="2267"/>
        <item h="1" m="1" x="3533"/>
        <item h="1" m="1" x="820"/>
        <item h="1" m="1" x="2338"/>
        <item h="1" m="1" x="2065"/>
        <item h="1" m="1" x="2417"/>
        <item h="1" m="1" x="2444"/>
        <item h="1" m="1" x="933"/>
        <item h="1" m="1" x="55"/>
        <item h="1" m="1" x="1993"/>
        <item h="1" m="1" x="3318"/>
        <item h="1" m="1" x="2630"/>
        <item h="1" m="1" x="4389"/>
        <item h="1" m="1" x="3531"/>
        <item h="1" m="1" x="1095"/>
        <item h="1" m="1" x="1229"/>
        <item h="1" m="1" x="1983"/>
        <item h="1" m="1" x="91"/>
        <item h="1" m="1" x="1108"/>
        <item h="1" m="1" x="889"/>
        <item h="1" m="1" x="4355"/>
        <item h="1" m="1" x="1146"/>
        <item h="1" m="1" x="207"/>
        <item h="1" m="1" x="3611"/>
        <item h="1" m="1" x="1025"/>
        <item h="1" m="1" x="1000"/>
        <item h="1" m="1" x="56"/>
        <item h="1" m="1" x="448"/>
        <item h="1" m="1" x="1288"/>
        <item h="1" m="1" x="4469"/>
        <item h="1" m="1" x="2344"/>
        <item h="1" m="1" x="961"/>
        <item h="1" m="1" x="2148"/>
        <item h="1" m="1" x="44"/>
        <item h="1" m="1" x="1960"/>
        <item h="1" m="1" x="1735"/>
        <item h="1" m="1" x="387"/>
        <item h="1" m="1" x="3786"/>
        <item h="1" m="1" x="3521"/>
        <item h="1" m="1" x="2183"/>
        <item h="1" m="1" x="2064"/>
        <item h="1" m="1" x="2292"/>
        <item h="1" m="1" x="2996"/>
        <item h="1" m="1" x="2026"/>
        <item h="1" m="1" x="4055"/>
        <item h="1" m="1" x="3738"/>
        <item h="1" m="1" x="1142"/>
        <item h="1" m="1" x="748"/>
        <item h="1" m="1" x="2208"/>
        <item h="1" m="1" x="973"/>
        <item h="1" m="1" x="401"/>
        <item h="1" m="1" x="354"/>
        <item h="1" m="1" x="3483"/>
        <item h="1" m="1" x="3399"/>
        <item h="1" m="1" x="1414"/>
        <item h="1" m="1" x="1217"/>
        <item h="1" m="1" x="490"/>
        <item h="1" m="1" x="138"/>
        <item h="1" m="1" x="4138"/>
        <item h="1" m="1" x="1935"/>
        <item h="1" m="1" x="526"/>
        <item h="1" m="1" x="1857"/>
        <item h="1" m="1" x="2857"/>
        <item h="1" m="1" x="4574"/>
        <item h="1" m="1" x="1485"/>
        <item h="1" m="1" x="1841"/>
        <item h="1" m="1" x="2415"/>
        <item h="1" m="1" x="3793"/>
        <item h="1" m="1" x="1814"/>
        <item h="1" m="1" x="259"/>
        <item h="1" m="1" x="1689"/>
        <item h="1" m="1" x="2622"/>
        <item h="1" m="1" x="3004"/>
        <item h="1" m="1" x="3347"/>
        <item h="1" m="1" x="1362"/>
        <item h="1" m="1" x="2769"/>
        <item h="1" m="1" x="691"/>
        <item h="1" m="1" x="2056"/>
        <item h="1" m="1" x="2136"/>
        <item h="1" m="1" x="2357"/>
        <item h="1" m="1" x="3256"/>
        <item h="1" m="1" x="4529"/>
        <item h="1" m="1" x="1720"/>
        <item h="1" m="1" x="3909"/>
        <item h="1" m="1" x="2413"/>
        <item h="1" m="1" x="1050"/>
        <item h="1" m="1" x="4297"/>
        <item h="1" m="1" x="1395"/>
        <item h="1" m="1" x="4345"/>
        <item h="1" m="1" x="3808"/>
        <item h="1" m="1" x="1859"/>
        <item h="1" m="1" x="4033"/>
        <item h="1" m="1" x="1263"/>
        <item h="1" m="1" x="2554"/>
        <item h="1" m="1" x="1785"/>
        <item h="1" m="1" x="1560"/>
        <item h="1" m="1" x="3069"/>
        <item h="1" m="1" x="769"/>
        <item h="1" m="1" x="704"/>
        <item h="1" m="1" x="1877"/>
        <item h="1" m="1" x="4256"/>
        <item h="1" m="1" x="3789"/>
        <item h="1" m="1" x="3830"/>
        <item h="1" m="1" x="637"/>
        <item h="1" m="1" x="1091"/>
        <item h="1" m="1" x="4607"/>
        <item h="1" m="1" x="852"/>
        <item h="1" m="1" x="4339"/>
        <item h="1" m="1" x="2973"/>
        <item h="1" m="1" x="1716"/>
        <item h="1" m="1" x="1200"/>
        <item h="1" m="1" x="1109"/>
        <item h="1" m="1" x="4287"/>
        <item h="1" m="1" x="370"/>
        <item h="1" m="1" x="191"/>
        <item h="1" m="1" x="2944"/>
        <item h="1" m="1" x="481"/>
        <item h="1" m="1" x="710"/>
        <item h="1" m="1" x="4152"/>
        <item h="1" m="1" x="3707"/>
        <item h="1" m="1" x="1800"/>
        <item h="1" m="1" x="3617"/>
        <item h="1" m="1" x="3910"/>
        <item h="1" m="1" x="3005"/>
        <item h="1" m="1" x="1705"/>
        <item h="1" m="1" x="24"/>
        <item h="1" m="1" x="2626"/>
        <item h="1" m="1" x="3523"/>
        <item h="1" m="1" x="4278"/>
        <item h="1" m="1" x="1931"/>
        <item h="1" m="1" x="1908"/>
        <item h="1" m="1" x="2696"/>
        <item h="1" m="1" x="4372"/>
        <item h="1" m="1" x="1700"/>
        <item h="1" m="1" x="3529"/>
        <item h="1" m="1" x="3886"/>
        <item h="1" m="1" x="2981"/>
        <item h="1" m="1" x="1911"/>
        <item h="1" m="1" x="3949"/>
        <item h="1" m="1" x="4000"/>
        <item h="1" m="1" x="3845"/>
        <item h="1" m="1" x="2643"/>
        <item h="1" m="1" x="2400"/>
        <item h="1" m="1" x="3538"/>
        <item h="1" m="1" x="2128"/>
        <item h="1" m="1" x="1953"/>
        <item h="1" m="1" x="969"/>
        <item h="1" m="1" x="3176"/>
        <item h="1" m="1" x="3685"/>
        <item h="1" m="1" x="2000"/>
        <item h="1" m="1" x="616"/>
        <item h="1" m="1" x="4349"/>
        <item h="1" m="1" x="4038"/>
        <item h="1" m="1" x="4420"/>
        <item h="1" m="1" x="3000"/>
        <item h="1" m="1" x="2852"/>
        <item h="1" m="1" x="1538"/>
        <item h="1" m="1" x="2044"/>
        <item h="1" m="1" x="2350"/>
        <item h="1" m="1" x="3111"/>
        <item h="1" m="1" x="4452"/>
        <item h="1" m="1" x="1044"/>
        <item h="1" m="1" x="1822"/>
        <item h="1" m="1" x="4418"/>
        <item h="1" m="1" x="1500"/>
        <item h="1" m="1" x="4245"/>
        <item h="1" m="1" x="2619"/>
        <item h="1" m="1" x="4649"/>
        <item h="1" m="1" x="133"/>
        <item h="1" m="1" x="3784"/>
        <item h="1" m="1" x="1042"/>
        <item h="1" m="1" x="1704"/>
        <item h="1" m="1" x="2198"/>
        <item h="1" m="1" x="771"/>
        <item h="1" m="1" x="3361"/>
        <item h="1" m="1" x="224"/>
        <item h="1" m="1" x="880"/>
        <item h="1" m="1" x="309"/>
        <item h="1" m="1" x="4375"/>
        <item h="1" m="1" x="1154"/>
        <item h="1" m="1" x="2497"/>
        <item h="1" m="1" x="696"/>
        <item h="1" m="1" x="833"/>
        <item h="1" m="1" x="2382"/>
        <item h="1" m="1" x="4379"/>
        <item h="1" m="1" x="3187"/>
        <item h="1" m="1" x="2859"/>
        <item h="1" m="1" x="2960"/>
        <item h="1" m="1" x="4161"/>
        <item h="1" m="1" x="2531"/>
        <item h="1" m="1" x="4556"/>
        <item h="1" m="1" x="3602"/>
        <item h="1" m="1" x="635"/>
        <item h="1" m="1" x="3564"/>
        <item h="1" m="1" x="3812"/>
        <item h="1" m="1" x="3903"/>
        <item h="1" m="1" x="2295"/>
        <item h="1" m="1" x="3322"/>
        <item h="1" m="1" x="3679"/>
        <item h="1" m="1" x="1817"/>
        <item h="1" m="1" x="2759"/>
        <item h="1" m="1" x="4384"/>
        <item h="1" m="1" x="3282"/>
        <item h="1" m="1" x="2789"/>
        <item h="1" m="1" x="3213"/>
        <item h="1" m="1" x="3388"/>
        <item h="1" m="1" x="4110"/>
        <item h="1" m="1" x="3163"/>
        <item h="1" m="1" x="1553"/>
        <item h="1" m="1" x="3860"/>
        <item h="1" m="1" x="3172"/>
        <item h="1" m="1" x="3945"/>
        <item h="1" m="1" x="2307"/>
        <item h="1" m="1" x="4476"/>
        <item h="1" m="1" x="2158"/>
        <item h="1" m="1" x="4639"/>
        <item h="1" m="1" x="1104"/>
        <item h="1" m="1" x="3391"/>
        <item h="1" m="1" x="1650"/>
        <item h="1" m="1" x="2896"/>
        <item h="1" m="1" x="947"/>
        <item h="1" m="1" x="4223"/>
        <item h="1" m="1" x="1241"/>
        <item h="1" m="1" x="2258"/>
        <item h="1" m="1" x="1434"/>
        <item h="1" m="1" x="1687"/>
        <item h="1" m="1" x="3350"/>
        <item h="1" m="1" x="3138"/>
        <item h="1" m="1" x="796"/>
        <item h="1" m="1" x="61"/>
        <item h="1" m="1" x="2560"/>
        <item h="1" m="1" x="3087"/>
        <item h="1" m="1" x="3006"/>
        <item h="1" m="1" x="4218"/>
        <item h="1" m="1" x="2911"/>
        <item h="1" m="1" x="541"/>
        <item h="1" m="1" x="4007"/>
        <item h="1" m="1" x="3995"/>
        <item h="1" m="1" x="2300"/>
        <item h="1" m="1" x="1026"/>
        <item h="1" m="1" x="2328"/>
        <item h="1" m="1" x="4012"/>
        <item h="1" m="1" x="512"/>
        <item h="1" m="1" x="2257"/>
        <item h="1" m="1" x="2635"/>
        <item h="1" m="1" x="4481"/>
        <item h="1" m="1" x="2607"/>
        <item h="1" m="1" x="2457"/>
        <item h="1" m="1" x="537"/>
        <item h="1" m="1" x="3420"/>
        <item h="1" m="1" x="618"/>
        <item h="1" m="1" x="1894"/>
        <item h="1" m="1" x="4630"/>
        <item h="1" m="1" x="3803"/>
        <item h="1" m="1" x="723"/>
        <item h="1" m="1" x="3922"/>
        <item h="1" m="1" x="452"/>
        <item h="1" m="1" x="3051"/>
        <item h="1" m="1" x="4113"/>
        <item h="1" m="1" x="4092"/>
        <item h="1" m="1" x="3098"/>
        <item h="1" m="1" x="2125"/>
        <item h="1" m="1" x="705"/>
        <item h="1" m="1" x="1955"/>
        <item h="1" m="1" x="2887"/>
        <item h="1" m="1" x="821"/>
        <item h="1" m="1" x="3174"/>
        <item h="1" m="1" x="4328"/>
        <item h="1" m="1" x="275"/>
        <item h="1" m="1" x="4517"/>
        <item h="1" m="1" x="3121"/>
        <item h="1" m="1" x="1216"/>
        <item h="1" m="1" x="3528"/>
        <item h="1" m="1" x="3900"/>
        <item h="1" m="1" x="421"/>
        <item h="1" m="1" x="1926"/>
        <item h="1" m="1" x="3342"/>
        <item h="1" m="1" x="3047"/>
        <item h="1" m="1" x="4307"/>
        <item h="1" m="1" x="3320"/>
        <item h="1" m="1" x="2900"/>
        <item h="1" m="1" x="4406"/>
        <item h="1" m="1" x="3926"/>
        <item h="1" m="1" x="3116"/>
        <item h="1" m="1" x="822"/>
        <item h="1" m="1" x="3710"/>
        <item h="1" m="1" x="3573"/>
        <item h="1" m="1" x="3431"/>
        <item h="1" m="1" x="1729"/>
        <item h="1" m="1" x="89"/>
        <item h="1" m="1" x="63"/>
        <item h="1" m="1" x="870"/>
        <item h="1" m="1" x="4253"/>
        <item h="1" m="1" x="488"/>
        <item h="1" m="1" x="4128"/>
        <item h="1" m="1" x="3670"/>
        <item h="1" m="1" x="2029"/>
        <item h="1" m="1" x="848"/>
        <item h="1" m="1" x="3491"/>
        <item h="1" m="1" x="2433"/>
        <item h="1" m="1" x="2514"/>
        <item h="1" m="1" x="4060"/>
        <item h="1" m="1" x="2308"/>
        <item h="1" m="1" x="4592"/>
        <item h="1" m="1" x="1231"/>
        <item h="1" m="1" x="1274"/>
        <item h="1" m="1" x="2087"/>
        <item h="1" m="1" x="2014"/>
        <item h="1" m="1" x="3314"/>
        <item h="1" m="1" x="3405"/>
        <item h="1" m="1" x="3650"/>
        <item h="1" m="1" x="3397"/>
        <item h="1" m="1" x="2974"/>
        <item h="1" m="1" x="1639"/>
        <item h="1" m="1" x="2729"/>
        <item h="1" m="1" x="131"/>
        <item h="1" m="1" x="3451"/>
        <item h="1" m="1" x="4633"/>
        <item h="1" m="1" x="3724"/>
        <item h="1" m="1" x="3906"/>
        <item h="1" m="1" x="2851"/>
        <item h="1" m="1" x="805"/>
        <item h="1" m="1" x="1275"/>
        <item h="1" m="1" x="3375"/>
        <item h="1" m="1" x="3096"/>
        <item h="1" m="1" x="4382"/>
        <item h="1" m="1" x="2365"/>
        <item h="1" m="1" x="4259"/>
        <item h="1" m="1" x="887"/>
        <item h="1" m="1" x="50"/>
        <item h="1" m="1" x="4011"/>
        <item h="1" m="1" x="1347"/>
        <item h="1" m="1" x="3690"/>
        <item h="1" m="1" x="1718"/>
        <item h="1" m="1" x="609"/>
        <item h="1" m="1" x="2260"/>
        <item h="1" m="1" x="3259"/>
        <item h="1" m="1" x="868"/>
        <item h="1" m="1" x="859"/>
        <item h="1" m="1" x="4112"/>
        <item h="1" m="1" x="3225"/>
        <item h="1" m="1" x="4263"/>
        <item h="1" m="1" x="1492"/>
        <item h="1" m="1" x="2171"/>
        <item h="1" m="1" x="2280"/>
        <item h="1" m="1" x="2660"/>
        <item h="1" m="1" x="4109"/>
        <item h="1" m="1" x="1149"/>
        <item h="1" m="1" x="255"/>
        <item h="1" m="1" x="3293"/>
        <item h="1" m="1" x="236"/>
        <item h="1" m="1" x="3162"/>
        <item h="1" m="1" x="2907"/>
        <item h="1" m="1" x="2499"/>
        <item h="1" m="1" x="3985"/>
        <item h="1" m="1" x="2581"/>
        <item h="1" m="1" x="244"/>
        <item h="1" m="1" x="4675"/>
        <item h="1" m="1" x="58"/>
        <item h="1" m="1" x="3369"/>
        <item h="1" m="1" x="1286"/>
        <item h="1" m="1" x="268"/>
        <item h="1" m="1" x="708"/>
        <item h="1" m="1" x="1281"/>
        <item h="1" m="1" x="1783"/>
        <item h="1" m="1" x="2820"/>
        <item h="1" m="1" x="3313"/>
        <item h="1" m="1" x="3856"/>
        <item h="1" m="1" x="3861"/>
        <item h="1" m="1" x="1100"/>
        <item h="1" m="1" x="3746"/>
        <item h="1" m="1" x="1220"/>
        <item h="1" m="1" x="2248"/>
        <item h="1" m="1" x="3351"/>
        <item h="1" m="1" x="3244"/>
        <item h="1" m="1" x="498"/>
        <item h="1" m="1" x="4024"/>
        <item h="1" m="1" x="2051"/>
        <item h="1" m="1" x="2997"/>
        <item h="1" m="1" x="1169"/>
        <item h="1" m="1" x="4041"/>
        <item h="1" m="1" x="143"/>
        <item h="1" m="1" x="714"/>
        <item h="1" m="1" x="3185"/>
        <item h="1" m="1" x="2725"/>
        <item h="1" m="1" x="1435"/>
        <item h="1" m="1" x="1510"/>
        <item h="1" m="1" x="246"/>
        <item h="1" m="1" x="2930"/>
        <item h="1" m="1" x="3870"/>
        <item h="1" m="1" x="3567"/>
        <item h="1" m="1" x="1696"/>
        <item h="1" m="1" x="396"/>
        <item h="1" m="1" x="273"/>
        <item h="1" m="1" x="2839"/>
        <item h="1" m="1" x="2782"/>
        <item h="1" m="1" x="2467"/>
        <item h="1" m="1" x="3962"/>
        <item h="1" m="1" x="3371"/>
        <item h="1" m="1" x="3639"/>
        <item h="1" m="1" x="3077"/>
        <item h="1" m="1" x="3697"/>
        <item h="1" m="1" x="2343"/>
        <item h="1" m="1" x="2733"/>
        <item h="1" m="1" x="2798"/>
        <item h="1" m="1" x="1105"/>
        <item h="1" m="1" x="4369"/>
        <item h="1" m="1" x="3189"/>
        <item h="1" m="1" x="3191"/>
        <item h="1" m="1" x="3722"/>
        <item h="1" m="1" x="3915"/>
        <item h="1" m="1" x="4668"/>
        <item h="1" m="1" x="108"/>
        <item h="1" m="1" x="3164"/>
        <item h="1" m="1" x="1076"/>
        <item h="1" m="1" x="3871"/>
        <item h="1" m="1" x="800"/>
        <item h="1" m="1" x="1784"/>
        <item h="1" m="1" x="550"/>
        <item h="1" m="1" x="2277"/>
        <item h="1" m="1" x="1501"/>
        <item h="1" m="1" x="2191"/>
        <item h="1" m="1" x="3280"/>
        <item h="1" m="1" x="1966"/>
        <item h="1" m="1" x="3878"/>
        <item h="1" m="1" x="3411"/>
        <item h="1" m="1" x="1627"/>
        <item h="1" m="1" x="864"/>
        <item h="1" m="1" x="1579"/>
        <item h="1" m="1" x="4166"/>
        <item h="1" m="1" x="578"/>
        <item h="1" m="1" x="3175"/>
        <item h="1" m="1" x="3551"/>
        <item h="1" m="1" x="2515"/>
        <item h="1" m="1" x="2778"/>
        <item h="1" m="1" x="26"/>
        <item h="1" m="1" x="1150"/>
        <item h="1" m="1" x="1586"/>
        <item h="1" m="1" x="2768"/>
        <item h="1" m="1" x="912"/>
        <item h="1" m="1" x="2435"/>
        <item h="1" m="1" x="1350"/>
        <item h="1" m="1" x="3916"/>
        <item h="1" m="1" x="122"/>
        <item h="1" m="1" x="892"/>
        <item h="1" m="1" x="1324"/>
        <item h="1" m="1" x="218"/>
        <item h="1" m="1" x="1544"/>
        <item h="1" m="1" x="2959"/>
        <item h="1" m="1" x="2107"/>
        <item h="1" m="1" x="1308"/>
        <item h="1" m="1" x="3711"/>
        <item h="1" m="1" x="650"/>
        <item h="1" m="1" x="1467"/>
        <item h="1" m="1" x="2760"/>
        <item h="1" m="1" x="3570"/>
        <item h="1" m="1" x="2563"/>
        <item h="1" m="1" x="3558"/>
        <item h="1" m="1" x="4510"/>
        <item h="1" m="1" x="375"/>
        <item h="1" m="1" x="2098"/>
        <item h="1" m="1" x="1474"/>
        <item h="1" m="1" x="280"/>
        <item h="1" m="1" x="2921"/>
        <item h="1" m="1" x="797"/>
        <item h="1" m="1" x="602"/>
        <item h="1" m="1" x="501"/>
        <item h="1" m="1" x="389"/>
        <item h="1" m="1" x="4094"/>
        <item h="1" m="1" x="2226"/>
        <item h="1" m="1" x="1201"/>
        <item h="1" m="1" x="4266"/>
        <item h="1" m="1" x="1495"/>
        <item h="1" m="1" x="2868"/>
        <item h="1" m="1" x="1020"/>
        <item h="1" m="1" x="4057"/>
        <item h="1" m="1" x="898"/>
        <item h="1" m="1" x="257"/>
        <item h="1" m="1" x="813"/>
        <item h="1" m="1" x="189"/>
        <item h="1" m="1" x="2186"/>
        <item h="1" m="1" x="1381"/>
        <item h="1" m="1" x="1746"/>
        <item h="1" m="1" x="2018"/>
        <item h="1" m="1" x="3058"/>
        <item h="1" m="1" x="1318"/>
        <item h="1" m="1" x="3353"/>
        <item h="1" m="1" x="3251"/>
        <item h="1" m="1" x="2077"/>
        <item h="1" m="1" x="972"/>
        <item h="1" m="1" x="1419"/>
        <item h="1" m="1" x="2188"/>
        <item h="1" m="1" x="3876"/>
        <item h="1" m="1" x="967"/>
        <item h="1" m="1" x="4623"/>
        <item h="1" m="1" x="209"/>
        <item h="1" m="1" x="505"/>
        <item h="1" m="1" x="3152"/>
        <item h="1" m="1" x="2374"/>
        <item h="1" m="1" x="1230"/>
        <item h="1" m="1" x="1930"/>
        <item h="1" m="1" x="3951"/>
        <item h="1" m="1" x="4546"/>
        <item h="1" m="1" x="792"/>
        <item h="1" m="1" x="1548"/>
        <item h="1" m="1" x="1899"/>
        <item h="1" m="1" x="1965"/>
        <item h="1" m="1" x="4522"/>
        <item h="1" m="1" x="3984"/>
        <item h="1" m="1" x="3699"/>
        <item h="1" m="1" x="655"/>
        <item h="1" m="1" x="3413"/>
        <item h="1" m="1" x="4005"/>
        <item h="1" m="1" x="3246"/>
        <item h="1" m="1" x="4374"/>
        <item h="1" m="1" x="2477"/>
        <item h="1" m="1" x="4125"/>
        <item h="1" m="1" x="4219"/>
        <item h="1" m="1" x="3631"/>
        <item h="1" m="1" x="1728"/>
        <item h="1" m="1" x="2430"/>
        <item h="1" m="1" x="1733"/>
        <item h="1" m="1" x="4646"/>
        <item h="1" m="1" x="1918"/>
        <item h="1" m="1" x="785"/>
        <item h="1" m="1" x="4177"/>
        <item h="1" m="1" x="3425"/>
        <item h="1" m="1" x="627"/>
        <item h="1" m="1" x="1464"/>
        <item h="1" m="1" x="1459"/>
        <item h="1" m="1" x="471"/>
        <item h="1" m="1" x="3171"/>
        <item h="1" m="1" x="2376"/>
        <item h="1" m="1" x="2870"/>
        <item h="1" m="1" x="3348"/>
        <item h="1" m="1" x="2373"/>
        <item h="1" m="1" x="2687"/>
        <item h="1" m="1" x="4170"/>
        <item h="1" m="1" x="2906"/>
        <item h="1" m="1" x="1816"/>
        <item h="1" m="1" x="2269"/>
        <item h="1" m="1" x="3031"/>
        <item h="1" m="1" x="35"/>
        <item h="1" m="1" x="4665"/>
        <item h="1" m="1" x="3305"/>
        <item h="1" m="1" x="2022"/>
        <item h="1" m="1" x="1571"/>
        <item h="1" m="1" x="3036"/>
        <item h="1" m="1" x="2724"/>
        <item m="1" x="2419"/>
        <item h="1" m="1" x="4318"/>
        <item h="1" m="1" x="4330"/>
        <item h="1" m="1" x="1284"/>
        <item h="1" m="1" x="3802"/>
        <item h="1" m="1" x="4594"/>
        <item h="1" m="1" x="424"/>
        <item h="1" m="1" x="2282"/>
        <item h="1" m="1" x="3587"/>
        <item h="1" m="1" x="1995"/>
        <item h="1" m="1" x="2504"/>
        <item h="1" m="1" x="416"/>
        <item h="1" m="1" x="169"/>
        <item h="1" m="1" x="1699"/>
        <item h="1" m="1" x="3450"/>
        <item h="1" m="1" x="116"/>
        <item h="1" m="1" x="4056"/>
        <item h="1" m="1" x="478"/>
        <item h="1" m="1" x="3963"/>
        <item h="1" m="1" x="2304"/>
        <item h="1" m="1" x="1872"/>
        <item h="1" m="1" x="222"/>
        <item h="1" m="1" x="4425"/>
        <item h="1" m="1" x="3733"/>
        <item h="1" m="1" x="4364"/>
        <item h="1" m="1" x="4123"/>
        <item h="1" m="1" x="4086"/>
        <item h="1" m="1" x="278"/>
        <item h="1" m="1" x="1879"/>
        <item h="1" m="1" x="3132"/>
        <item h="1" m="1" x="2858"/>
        <item h="1" m="1" x="1807"/>
        <item h="1" m="1" x="3525"/>
        <item h="1" m="1" x="3594"/>
        <item h="1" m="1" x="2806"/>
        <item h="1" m="1" x="4067"/>
        <item h="1" m="1" x="3758"/>
        <item h="1" m="1" x="2814"/>
        <item h="1" m="1" x="438"/>
        <item h="1" m="1" x="1602"/>
        <item h="1" m="1" x="2349"/>
        <item h="1" m="1" x="2567"/>
        <item h="1" m="1" x="1225"/>
        <item h="1" m="1" x="1937"/>
        <item h="1" m="1" x="3471"/>
        <item h="1" m="1" x="3692"/>
        <item h="1" m="1" x="366"/>
        <item h="1" m="1" x="4615"/>
        <item h="1" m="1" x="4037"/>
        <item h="1" m="1" x="19"/>
        <item h="1" m="1" x="3457"/>
        <item h="1" m="1" x="2547"/>
        <item h="1" m="1" x="2202"/>
        <item h="1" m="1" x="1017"/>
        <item h="1" m="1" x="33"/>
        <item h="1" m="1" x="258"/>
        <item h="1" m="1" x="1854"/>
        <item h="1" m="1" x="2285"/>
        <item h="1" m="1" x="440"/>
        <item h="1" m="1" x="1587"/>
        <item h="1" m="1" x="4693"/>
        <item h="1" m="1" x="4201"/>
        <item h="1" m="1" x="3059"/>
        <item h="1" m="1" x="2151"/>
        <item h="1" m="1" x="1113"/>
        <item h="1" m="1" x="563"/>
        <item h="1" m="1" x="1389"/>
        <item h="1" m="1" x="410"/>
        <item h="1" m="1" x="2799"/>
        <item h="1" m="1" x="1341"/>
        <item h="1" m="1" x="4068"/>
        <item h="1" m="1" x="2082"/>
        <item h="1" m="1" x="3522"/>
        <item h="1" m="1" x="1805"/>
        <item h="1" m="1" x="1971"/>
        <item h="1" m="1" x="647"/>
        <item h="1" m="1" x="3515"/>
        <item h="1" m="1" x="2488"/>
        <item h="1" m="1" x="2001"/>
        <item h="1" m="1" x="4558"/>
        <item h="1" m="1" x="763"/>
        <item h="1" m="1" x="4496"/>
        <item h="1" m="1" x="734"/>
        <item h="1" m="1" x="3548"/>
        <item h="1" m="1" x="951"/>
        <item h="1" m="1" x="136"/>
        <item h="1" m="1" x="4438"/>
        <item h="1" m="1" x="3846"/>
        <item h="1" m="1" x="1322"/>
        <item h="1" m="1" x="3974"/>
        <item h="1" m="1" x="4430"/>
        <item h="1" m="1" x="610"/>
        <item h="1" m="1" x="102"/>
        <item h="1" m="1" x="2897"/>
        <item h="1" m="1" x="2938"/>
        <item h="1" m="1" x="3287"/>
        <item h="1" m="1" x="3109"/>
        <item h="1" m="1" x="3219"/>
        <item h="1" m="1" x="315"/>
        <item h="1" m="1" x="746"/>
        <item h="1" m="1" x="713"/>
        <item h="1" m="1" x="1851"/>
        <item h="1" m="1" x="4052"/>
        <item h="1" m="1" x="1174"/>
        <item h="1" m="1" x="2815"/>
        <item h="1" m="1" x="4136"/>
        <item h="1" m="1" x="2270"/>
        <item h="1" m="1" x="698"/>
        <item h="1" m="1" x="3404"/>
        <item h="1" m="1" x="4075"/>
        <item h="1" m="1" x="2749"/>
        <item h="1" m="1" x="1656"/>
        <item h="1" m="1" x="1982"/>
        <item h="1" m="1" x="3181"/>
        <item h="1" m="1" x="2293"/>
        <item h="1" m="1" x="4242"/>
        <item h="1" m="1" x="3930"/>
        <item h="1" m="1" x="4001"/>
        <item h="1" m="1" x="2485"/>
        <item h="1" m="1" x="1796"/>
        <item h="1" m="1" x="386"/>
        <item h="1" m="1" x="2193"/>
        <item h="1" m="1" x="96"/>
        <item h="1" m="1" x="2049"/>
        <item h="1" m="1" x="2679"/>
        <item h="1" m="1" x="4129"/>
        <item h="1" m="1" x="716"/>
        <item h="1" m="1" x="2147"/>
        <item h="1" m="1" x="1294"/>
        <item h="1" m="1" x="3199"/>
        <item h="1" m="1" x="1925"/>
        <item h="1" m="1" x="2708"/>
        <item h="1" m="1" x="229"/>
        <item h="1" m="1" x="4568"/>
        <item h="1" m="1" x="3804"/>
        <item h="1" m="1" x="2885"/>
        <item h="1" m="1" x="4285"/>
        <item h="1" m="1" x="1970"/>
        <item h="1" m="1" x="3093"/>
        <item h="1" m="1" x="287"/>
        <item h="1" m="1" x="398"/>
        <item h="1" m="1" x="2862"/>
        <item h="1" m="1" x="381"/>
        <item h="1" m="1" x="408"/>
        <item h="1" m="1" x="1332"/>
        <item h="1" m="1" x="152"/>
        <item h="1" m="1" x="18"/>
        <item h="1" m="1" x="957"/>
        <item h="1" m="1" x="3475"/>
        <item h="1" m="1" x="1371"/>
        <item h="1" m="1" x="2931"/>
        <item h="1" m="1" x="1552"/>
        <item h="1" m="1" x="4192"/>
        <item h="1" m="1" x="2153"/>
        <item h="1" m="1" x="3091"/>
        <item h="1" m="1" x="2273"/>
        <item h="1" m="1" x="2704"/>
        <item h="1" m="1" x="3294"/>
        <item h="1" m="1" x="3454"/>
        <item h="1" m="1" x="314"/>
        <item h="1" m="1" x="2644"/>
        <item h="1" m="1" x="1385"/>
        <item h="1" m="1" x="3513"/>
        <item h="1" m="1" x="594"/>
        <item h="1" m="1" x="4585"/>
        <item h="1" m="1" x="1468"/>
        <item h="1" m="1" x="2204"/>
        <item h="1" m="1" x="2652"/>
        <item h="1" m="1" x="4281"/>
        <item h="1" m="1" x="3234"/>
        <item h="1" m="1" x="794"/>
        <item h="1" m="1" x="4169"/>
        <item h="1" m="1" x="4246"/>
        <item h="1" m="1" x="534"/>
        <item h="1" m="1" x="3718"/>
        <item h="1" m="1" x="1634"/>
        <item h="1" m="1" x="663"/>
        <item h="1" m="1" x="4081"/>
        <item h="1" m="1" x="3731"/>
        <item h="1" m="1" x="2034"/>
        <item h="1" m="1" x="4466"/>
        <item h="1" m="1" x="3809"/>
        <item h="1" m="1" x="981"/>
        <item h="1" m="1" x="529"/>
        <item h="1" m="1" x="4408"/>
        <item h="1" m="1" x="2781"/>
        <item h="1" m="1" x="4661"/>
        <item h="1" m="1" x="245"/>
        <item h="1" m="1" x="3628"/>
        <item h="1" m="1" x="3084"/>
        <item h="1" m="1" x="4211"/>
        <item h="1" m="1" x="1237"/>
        <item h="1" m="1" x="1920"/>
        <item h="1" m="1" x="1631"/>
        <item h="1" m="1" x="2421"/>
        <item h="1" m="1" x="1057"/>
        <item h="1" m="1" x="3881"/>
        <item h="1" m="1" x="3891"/>
        <item h="1" m="1" x="4618"/>
        <item h="1" m="1" x="4449"/>
        <item h="1" m="1" x="1526"/>
        <item h="1" m="1" x="3618"/>
        <item h="1" m="1" x="2094"/>
        <item h="1" m="1" x="4687"/>
        <item h="1" m="1" x="197"/>
        <item h="1" m="1" x="2914"/>
        <item h="1" m="1" x="2675"/>
        <item h="1" m="1" x="4309"/>
        <item h="1" m="1" x="4143"/>
        <item h="1" m="1" x="3975"/>
        <item h="1" m="1" x="2359"/>
        <item h="1" m="1" x="584"/>
        <item h="1" m="1" x="2149"/>
        <item h="1" m="1" x="4523"/>
        <item h="1" m="1" x="2324"/>
        <item h="1" m="1" x="1445"/>
        <item h="1" m="1" x="2323"/>
        <item h="1" m="1" x="210"/>
        <item h="1" m="1" x="1939"/>
        <item h="1" m="1" x="2755"/>
        <item h="1" m="1" x="3266"/>
        <item h="1" m="1" x="3956"/>
        <item h="1" m="1" x="3800"/>
        <item h="1" m="1" x="306"/>
        <item h="1" m="1" x="2002"/>
        <item h="1" m="1" x="1367"/>
        <item h="1" m="1" x="4671"/>
        <item h="1" m="1" x="1755"/>
        <item h="1" m="1" x="3979"/>
        <item h="1" m="1" x="140"/>
        <item h="1" m="1" x="1591"/>
        <item h="1" m="1" x="4016"/>
        <item h="1" m="1" x="1262"/>
        <item h="1" m="1" x="1546"/>
        <item h="1" m="1" x="388"/>
        <item h="1" m="1" x="1876"/>
        <item h="1" m="1" x="356"/>
        <item h="1" m="1" x="1195"/>
        <item h="1" m="1" x="4370"/>
        <item h="1" m="1" x="3597"/>
        <item h="1" m="1" x="508"/>
        <item h="1" m="1" x="188"/>
        <item h="1" m="1" x="3868"/>
        <item h="1" m="1" x="2864"/>
        <item h="1" m="1" x="2965"/>
        <item h="1" m="1" x="3626"/>
        <item h="1" m="1" x="834"/>
        <item h="1" m="1" x="816"/>
        <item h="1" m="1" x="199"/>
        <item h="1" m="1" x="1702"/>
        <item h="1" m="1" x="3418"/>
        <item h="1" m="1" x="1741"/>
        <item h="1" m="1" x="3552"/>
        <item h="1" m="1" x="661"/>
        <item h="1" m="1" x="1737"/>
        <item h="1" m="1" x="4446"/>
        <item h="1" m="1" x="3622"/>
        <item h="1" m="1" x="4244"/>
        <item h="1" m="1" x="486"/>
        <item h="1" m="1" x="3321"/>
        <item h="1" m="1" x="4676"/>
        <item h="1" m="1" x="2159"/>
        <item h="1" m="1" x="4424"/>
        <item h="1" m="1" x="3356"/>
        <item h="1" m="1" x="422"/>
        <item h="1" m="1" x="809"/>
        <item h="1" m="1" x="3488"/>
        <item h="1" m="1" x="1991"/>
        <item h="1" m="1" x="208"/>
        <item h="1" m="1" x="1865"/>
        <item h="1" m="1" x="3863"/>
        <item h="1" m="1" x="2521"/>
        <item h="1" m="1" x="2259"/>
        <item h="1" m="1" x="4035"/>
        <item h="1" m="1" x="968"/>
        <item h="1" m="1" x="2932"/>
        <item h="1" m="1" x="865"/>
        <item h="1" m="1" x="4488"/>
        <item h="1" m="1" x="695"/>
        <item h="1" m="1" x="1597"/>
        <item h="1" m="1" x="1160"/>
        <item h="1" m="1" x="1128"/>
        <item h="1" m="1" x="3999"/>
        <item h="1" m="1" x="1698"/>
        <item h="1" m="1" x="2493"/>
        <item h="1" m="1" x="2406"/>
        <item h="1" m="1" x="299"/>
        <item h="1" m="1" x="39"/>
        <item h="1" m="1" x="3610"/>
        <item h="1" m="1" x="346"/>
        <item h="1" m="1" x="3268"/>
        <item h="1" m="1" x="1527"/>
        <item h="1" m="1" x="141"/>
        <item h="1" m="1" x="2399"/>
        <item h="1" m="1" x="3506"/>
        <item h="1" m="1" x="2572"/>
        <item h="1" m="1" x="2627"/>
        <item h="1" m="1" x="2680"/>
        <item h="1" m="1" x="369"/>
        <item h="1" m="1" x="2218"/>
        <item h="1" m="1" x="254"/>
        <item h="1" m="1" x="4552"/>
        <item h="1" m="1" x="673"/>
        <item h="1" m="1" x="445"/>
        <item h="1" m="1" x="4096"/>
        <item h="1" m="1" x="3389"/>
        <item h="1" m="1" x="3925"/>
        <item h="1" m="1" x="1432"/>
        <item h="1" m="1" x="2528"/>
        <item h="1" m="1" x="431"/>
        <item h="1" m="1" x="897"/>
        <item h="1" m="1" x="996"/>
        <item h="1" m="1" x="4548"/>
        <item h="1" m="1" x="3744"/>
        <item h="1" m="1" x="3500"/>
        <item h="1" m="1" x="3310"/>
        <item h="1" m="1" x="2511"/>
        <item h="1" m="1" x="3569"/>
        <item h="1" m="1" x="4171"/>
        <item h="1" m="1" x="4617"/>
        <item h="1" m="1" x="2020"/>
        <item h="1" m="1" x="4554"/>
        <item h="1" m="1" x="3063"/>
        <item h="1" m="1" x="3777"/>
        <item h="1" m="1" x="3137"/>
        <item h="1" m="1" x="3484"/>
        <item h="1" m="1" x="2880"/>
        <item h="1" m="1" x="679"/>
        <item h="1" m="1" x="3580"/>
        <item h="1" m="1" x="2726"/>
        <item h="1" m="1" x="808"/>
        <item h="1" m="1" x="959"/>
        <item h="1" m="1" x="461"/>
        <item h="1" m="1" x="4257"/>
        <item h="1" m="1" x="2068"/>
        <item h="1" m="1" x="1268"/>
        <item h="1" m="1" x="2037"/>
        <item h="1" m="1" x="223"/>
        <item h="1" m="1" x="2263"/>
        <item h="1" m="1" x="2416"/>
        <item h="1" m="1" x="3455"/>
        <item h="1" m="1" x="1101"/>
        <item h="1" m="1" x="1580"/>
        <item h="1" m="1" x="1559"/>
        <item h="1" m="1" x="1938"/>
        <item h="1" m="1" x="3973"/>
        <item h="1" m="1" x="881"/>
        <item h="1" m="1" x="3316"/>
        <item h="1" m="1" x="825"/>
        <item h="1" m="1" x="3745"/>
        <item h="1" m="1" x="4620"/>
        <item h="1" m="1" x="1582"/>
        <item h="1" m="1" x="3572"/>
        <item h="1" m="1" x="2978"/>
        <item h="1" m="1" x="824"/>
        <item h="1" m="1" x="1014"/>
        <item h="1" m="1" x="2821"/>
        <item h="1" m="1" x="1191"/>
        <item h="1" m="1" x="1644"/>
        <item h="1" m="1" x="4230"/>
        <item h="1" m="1" x="4515"/>
        <item h="1" m="1" x="4097"/>
        <item h="1" m="1" x="4601"/>
        <item h="1" m="1" x="3958"/>
        <item h="1" m="1" x="4421"/>
        <item h="1" m="1" x="3229"/>
        <item h="1" m="1" x="2353"/>
        <item h="1" m="1" x="2989"/>
        <item h="1" m="1" x="826"/>
        <item h="1" m="1" x="4365"/>
        <item h="1" m="1" x="2004"/>
        <item h="1" m="1" x="717"/>
        <item h="1" m="1" x="468"/>
        <item h="1" m="1" x="2361"/>
        <item h="1" m="1" x="1839"/>
        <item h="1" m="1" x="1913"/>
        <item h="1" m="1" x="153"/>
        <item h="1" m="1" x="576"/>
        <item h="1" m="1" x="3612"/>
        <item h="1" m="1" x="3537"/>
        <item h="1" m="1" x="3933"/>
        <item h="1" m="1" x="3197"/>
        <item h="1" m="1" x="669"/>
        <item h="1" m="1" x="1117"/>
        <item h="1" m="1" x="83"/>
        <item h="1" m="1" x="2432"/>
        <item h="1" m="1" x="511"/>
        <item h="1" m="1" x="2699"/>
        <item h="1" m="1" x="1370"/>
        <item h="1" m="1" x="4543"/>
        <item h="1" m="1" x="2420"/>
        <item h="1" m="1" x="2865"/>
        <item h="1" m="1" x="4254"/>
        <item h="1" m="1" x="3262"/>
        <item h="1" m="1" x="1712"/>
        <item h="1" m="1" x="3341"/>
        <item h="1" m="1" x="67"/>
        <item h="1" m="1" x="308"/>
        <item h="1" m="1" x="2940"/>
        <item h="1" m="1" x="1292"/>
        <item h="1" m="1" x="1778"/>
        <item h="1" m="1" x="1826"/>
        <item h="1" m="1" x="2706"/>
        <item h="1" m="1" x="2654"/>
        <item h="1" m="1" x="3604"/>
        <item h="1" m="1" x="2836"/>
        <item h="1" m="1" x="4662"/>
        <item h="1" m="1" x="593"/>
        <item h="1" m="1" x="4531"/>
        <item h="1" m="1" x="167"/>
        <item h="1" m="1" x="767"/>
        <item h="1" m="1" x="2703"/>
        <item h="1" m="1" x="1228"/>
        <item h="1" m="1" x="604"/>
        <item h="1" m="1" x="462"/>
        <item h="1" m="1" x="1285"/>
        <item h="1" m="1" x="260"/>
        <item h="1" m="1" x="1403"/>
        <item h="1" m="1" x="3890"/>
        <item h="1" m="1" x="2713"/>
        <item h="1" m="1" x="4267"/>
        <item h="1" m="1" x="3867"/>
        <item h="1" m="1" x="2265"/>
        <item h="1" m="1" x="1209"/>
        <item h="1" m="1" x="2718"/>
        <item h="1" m="1" x="4103"/>
        <item h="1" m="1" x="703"/>
        <item h="1" m="1" x="2983"/>
        <item h="1" m="1" x="162"/>
        <item h="1" m="1" x="2166"/>
        <item h="1" m="1" x="3428"/>
        <item h="1" m="1" x="150"/>
        <item h="1" m="1" x="1180"/>
        <item h="1" m="1" x="3651"/>
        <item h="1" m="1" x="2314"/>
        <item h="1" m="1" x="3596"/>
        <item h="1" m="1" x="5"/>
        <item h="1" m="1" x="1072"/>
        <item h="1" m="1" x="3831"/>
        <item h="1" m="1" x="232"/>
        <item h="1" m="1" x="3269"/>
        <item h="1" m="1" x="205"/>
        <item h="1" m="1" x="4392"/>
        <item h="1" m="1" x="4542"/>
        <item h="1" m="1" x="3240"/>
        <item h="1" m="1" x="829"/>
        <item h="1" m="1" x="4302"/>
        <item h="1" m="1" x="27"/>
        <item h="1" m="1" x="3852"/>
        <item h="1" m="1" x="2580"/>
        <item h="1" m="1" x="2197"/>
        <item h="1" m="1" x="2310"/>
        <item h="1" m="1" x="4239"/>
        <item h="1" m="1" x="3432"/>
        <item h="1" m="1" x="552"/>
        <item h="1" m="1" x="3020"/>
        <item h="1" m="1" x="1491"/>
        <item h="1" m="1" x="4292"/>
        <item h="1" m="1" x="2568"/>
        <item h="1" m="1" x="4540"/>
        <item h="1" m="1" x="1779"/>
        <item h="1" m="1" x="4351"/>
        <item h="1" m="1" x="3139"/>
        <item h="1" m="1" x="1248"/>
        <item h="1" m="1" x="977"/>
        <item h="1" m="1" x="2605"/>
        <item h="1" m="1" x="1663"/>
        <item h="1" m="1" x="3677"/>
        <item h="1" m="1" x="1893"/>
        <item h="1" m="1" x="2874"/>
        <item h="1" m="1" x="3813"/>
        <item h="1" m="1" x="241"/>
        <item h="1" m="1" x="1287"/>
        <item h="1" m="1" x="2674"/>
        <item h="1" m="1" x="607"/>
        <item h="1" m="1" x="4376"/>
        <item h="1" m="1" x="62"/>
        <item h="1" m="1" x="78"/>
        <item h="1" m="1" x="159"/>
        <item h="1" m="1" x="719"/>
        <item h="1" m="1" x="2091"/>
        <item h="1" m="1" x="4004"/>
        <item h="1" m="1" x="2774"/>
        <item h="1" m="1" x="3054"/>
        <item h="1" m="1" x="3064"/>
        <item h="1" m="1" x="3741"/>
        <item h="1" m="1" x="2952"/>
        <item h="1" m="1" x="1522"/>
        <item h="1" m="1" x="3874"/>
        <item h="1" m="1" x="2832"/>
        <item h="1" m="1" x="3206"/>
        <item h="1" m="1" x="667"/>
        <item h="1" m="1" x="752"/>
        <item h="1" m="1" x="1895"/>
        <item h="1" m="1" x="903"/>
        <item h="1" m="1" x="1921"/>
        <item h="1" m="1" x="922"/>
        <item h="1" m="1" x="4139"/>
        <item h="1" m="1" x="4050"/>
        <item h="1" m="1" x="1412"/>
        <item h="1" m="1" x="3043"/>
        <item h="1" m="1" x="1418"/>
        <item h="1" m="1" x="3390"/>
        <item h="1" m="1" x="3937"/>
        <item h="1" m="1" x="1603"/>
        <item h="1" m="1" x="772"/>
        <item h="1" m="1" x="1494"/>
        <item h="1" m="1" x="4343"/>
        <item h="1" m="1" x="1363"/>
        <item h="1" m="1" x="2122"/>
        <item h="1" m="1" x="3204"/>
        <item h="1" m="1" x="905"/>
        <item h="1" m="1" x="3828"/>
        <item h="1" m="1" x="3781"/>
        <item h="1" m="1" x="4590"/>
        <item h="1" m="1" x="2682"/>
        <item h="1" m="1" x="3117"/>
        <item h="1" m="1" x="2200"/>
        <item h="1" m="1" x="2650"/>
        <item h="1" m="1" x="2813"/>
        <item h="1" m="1" x="3123"/>
        <item h="1" m="1" x="1349"/>
        <item h="1" m="1" x="1368"/>
        <item h="1" m="1" x="1379"/>
        <item h="1" m="1" x="3263"/>
        <item h="1" m="1" x="4264"/>
        <item h="1" m="1" x="832"/>
        <item h="1" m="1" x="1215"/>
        <item h="1" m="1" x="1010"/>
        <item h="1" m="1" x="2502"/>
        <item h="1" m="1" x="4571"/>
        <item h="1" m="1" x="2342"/>
        <item h="1" m="1" x="3070"/>
        <item h="1" m="1" x="980"/>
        <item h="1" m="1" x="1378"/>
        <item h="1" m="1" x="1307"/>
        <item h="1" m="1" x="1063"/>
        <item h="1" m="1" x="4220"/>
        <item h="1" m="1" x="186"/>
        <item h="1" m="1" x="1645"/>
        <item h="1" m="1" x="4335"/>
        <item h="1" m="1" x="66"/>
        <item h="1" m="1" x="2788"/>
        <item h="1" m="1" x="814"/>
        <item h="1" m="1" x="720"/>
        <item h="1" m="1" x="397"/>
        <item h="1" m="1" x="420"/>
        <item h="1" m="1" x="4032"/>
        <item h="1" m="1" x="2846"/>
        <item h="1" m="1" x="2506"/>
        <item h="1" m="1" x="2093"/>
        <item h="1" m="1" x="2871"/>
        <item h="1" m="1" x="2890"/>
        <item h="1" m="1" x="597"/>
        <item h="1" m="1" x="2692"/>
        <item h="1" m="1" x="1259"/>
        <item h="1" m="1" x="1189"/>
        <item h="1" m="1" x="190"/>
        <item h="1" m="1" x="3421"/>
        <item h="1" m="1" x="622"/>
        <item h="1" m="1" x="4228"/>
        <item h="1" m="1" x="2894"/>
        <item h="1" m="1" x="783"/>
        <item h="1" m="1" x="4413"/>
        <item h="1" m="1" x="1449"/>
        <item h="1" m="1" x="4394"/>
        <item h="1" m="1" x="64"/>
        <item h="1" m="1" x="2735"/>
        <item h="1" m="1" x="3704"/>
        <item h="1" m="1" x="1203"/>
        <item h="1" m="1" x="69"/>
        <item h="1" m="1" x="3255"/>
        <item h="1" m="1" x="4025"/>
        <item h="1" m="1" x="3896"/>
        <item h="1" m="1" x="4505"/>
        <item h="1" m="1" x="4613"/>
        <item h="1" m="1" x="585"/>
        <item h="1" m="1" x="2933"/>
        <item h="1" m="1" x="1018"/>
        <item h="1" m="1" x="1082"/>
        <item h="1" m="1" x="2012"/>
        <item h="1" m="1" x="1333"/>
        <item h="1" m="1" x="4203"/>
        <item h="1" m="1" x="2709"/>
        <item h="1" m="1" x="938"/>
        <item h="1" m="1" x="3818"/>
        <item h="1" m="1" x="1537"/>
        <item h="1" m="1" x="3480"/>
        <item h="1" m="1" x="3887"/>
        <item h="1" m="1" x="1175"/>
        <item h="1" m="1" x="1798"/>
        <item h="1" m="1" x="1183"/>
        <item h="1" m="1" x="3499"/>
        <item h="1" m="1" x="558"/>
        <item h="1" m="1" x="3438"/>
        <item h="1" m="1" x="3740"/>
        <item h="1" m="1" x="4526"/>
        <item h="1" m="1" x="3638"/>
        <item h="1" m="1" x="2383"/>
        <item h="1" m="1" x="13"/>
        <item h="1" m="1" x="3078"/>
        <item h="1" m="1" x="3675"/>
        <item h="1" m="1" x="2809"/>
        <item h="1" m="1" x="2516"/>
        <item h="1" m="1" x="4064"/>
        <item h="1" m="1" x="911"/>
        <item h="1" m="1" x="45"/>
        <item h="1" m="1" x="1457"/>
        <item h="1" m="1" x="363"/>
        <item h="1" m="1" x="632"/>
        <item h="1" m="1" x="823"/>
        <item h="1" m="1" x="777"/>
        <item h="1" m="1" x="489"/>
        <item h="1" m="1" x="741"/>
        <item h="1" m="1" x="4521"/>
        <item h="1" m="1" x="2455"/>
        <item h="1" m="1" x="4062"/>
        <item h="1" m="1" x="2106"/>
        <item h="1" m="1" x="2667"/>
        <item h="1" m="1" x="842"/>
        <item h="1" m="1" x="1088"/>
        <item h="1" m="1" x="4291"/>
        <item m="1" x="1121"/>
        <item h="1" m="1" x="4456"/>
        <item h="1" m="1" x="2301"/>
        <item h="1" m="1" x="1543"/>
        <item h="1" m="1" x="2195"/>
        <item h="1" m="1" x="251"/>
        <item h="1" m="1" x="4642"/>
        <item h="1" m="1" x="1178"/>
        <item h="1" m="1" x="853"/>
        <item h="1" m="1" x="2110"/>
        <item h="1" m="1" x="4178"/>
        <item h="1" m="1" x="4202"/>
        <item h="1" m="1" x="3981"/>
        <item h="1" m="1" x="3869"/>
        <item h="1" m="1" x="2872"/>
        <item h="1" m="1" x="2606"/>
        <item h="1" m="1" x="4681"/>
        <item h="1" m="1" x="633"/>
        <item h="1" m="1" x="2347"/>
        <item h="1" m="1" x="4340"/>
        <item h="1" m="1" x="181"/>
        <item h="1" m="1" x="3913"/>
        <item h="1" m="1" x="630"/>
        <item h="1" m="1" x="407"/>
        <item h="1" m="1" x="581"/>
        <item h="1" m="1" x="1507"/>
        <item h="1" m="1" x="1422"/>
        <item h="1" m="1" x="4419"/>
        <item h="1" m="1" x="564"/>
        <item h="1" m="1" x="1107"/>
        <item h="1" m="1" x="2241"/>
        <item h="1" m="1" x="4407"/>
        <item h="1" m="1" x="2683"/>
        <item h="1" m="1" x="1092"/>
        <item h="1" m="1" x="139"/>
        <item h="1" m="1" x="2366"/>
        <item h="1" m="1" x="1708"/>
        <item h="1" m="1" x="2705"/>
        <item h="1" m="1" x="1305"/>
        <item h="1" m="1" x="4455"/>
        <item h="1" m="1" x="4528"/>
        <item h="1" m="1" x="1290"/>
        <item h="1" m="1" x="2747"/>
        <item h="1" m="1" x="831"/>
        <item h="1" m="1" x="3097"/>
        <item h="1" m="1" x="4189"/>
        <item h="1" m="1" x="1192"/>
        <item h="1" m="1" x="3136"/>
        <item h="1" m="1" x="70"/>
        <item h="1" m="1" x="1564"/>
        <item h="1" m="1" x="270"/>
        <item h="1" m="1" x="3169"/>
        <item h="1" m="1" x="1383"/>
        <item h="1" m="1" x="3028"/>
        <item h="1" m="1" x="1345"/>
        <item h="1" m="1" x="3769"/>
        <item h="1" m="1" x="3311"/>
        <item h="1" m="1" x="994"/>
        <item h="1" m="1" x="3593"/>
        <item h="1" m="1" x="2453"/>
        <item h="1" m="1" x="1396"/>
        <item h="1" m="1" x="3168"/>
        <item h="1" m="1" x="3858"/>
        <item h="1" m="1" x="1244"/>
        <item h="1" m="1" x="3232"/>
        <item h="1" m="1" x="883"/>
        <item h="1" m="1" x="2481"/>
        <item h="1" m="1" x="4132"/>
        <item h="1" m="1" x="2575"/>
        <item h="1" m="1" x="1550"/>
        <item h="1" m="1" x="2272"/>
        <item h="1" m="1" x="1506"/>
        <item h="1" m="1" x="1754"/>
        <item h="1" m="1" x="1489"/>
        <item h="1" m="1" x="1797"/>
        <item h="1" m="1" x="984"/>
        <item h="1" m="1" x="2830"/>
        <item h="1" m="1" x="1384"/>
        <item h="1" m="1" x="2075"/>
        <item h="1" m="1" x="1517"/>
        <item h="1" m="1" x="2024"/>
        <item h="1" m="1" x="3665"/>
        <item h="1" m="1" x="2262"/>
        <item h="1" m="1" x="1054"/>
        <item h="1" m="1" x="1182"/>
        <item h="1" m="1" x="3698"/>
        <item h="1" m="1" x="11"/>
        <item h="1" m="1" x="3330"/>
        <item h="1" m="1" x="3065"/>
        <item h="1" m="1" x="3736"/>
        <item h="1" m="1" x="4423"/>
        <item h="1" m="1" x="4459"/>
        <item h="1" m="1" x="3295"/>
        <item h="1" m="1" x="2663"/>
        <item h="1" m="1" x="3038"/>
        <item h="1" m="1" x="3039"/>
        <item h="1" m="1" x="3130"/>
        <item h="1" m="1" x="185"/>
        <item h="1" m="1" x="2214"/>
        <item h="1" m="1" x="2582"/>
        <item h="1" m="1" x="4566"/>
        <item h="1" m="1" x="3655"/>
        <item h="1" m="1" x="4122"/>
        <item h="1" m="1" x="1133"/>
        <item h="1" m="1" x="1606"/>
        <item h="1" m="1" x="2042"/>
        <item h="1" m="1" x="324"/>
        <item h="1" m="1" x="1007"/>
        <item h="1" m="1" x="1775"/>
        <item h="1" m="1" x="1525"/>
        <item h="1" m="1" x="598"/>
        <item h="1" m="1" x="2633"/>
        <item h="1" m="1" x="93"/>
        <item h="1" m="1" x="1725"/>
        <item h="1" m="1" x="1871"/>
        <item h="1" m="1" x="4300"/>
        <item h="1" m="1" x="934"/>
        <item h="1" m="1" x="595"/>
        <item h="1" m="1" x="170"/>
        <item h="1" m="1" x="2163"/>
        <item h="1" m="1" x="2392"/>
        <item h="1" m="1" x="2895"/>
        <item h="1" m="1" x="4053"/>
        <item h="1" m="1" x="2905"/>
        <item h="1" m="1" x="433"/>
        <item h="1" m="1" x="2446"/>
        <item h="1" m="1" x="1884"/>
        <item h="1" m="1" x="4677"/>
        <item h="1" m="1" x="2756"/>
        <item h="1" m="1" x="1329"/>
        <item h="1" m="1" x="2375"/>
        <item h="1" m="1" x="1186"/>
        <item h="1" m="1" x="1867"/>
        <item h="1" m="1" x="4397"/>
        <item h="1" m="1" x="1842"/>
        <item h="1" m="1" x="2537"/>
        <item h="1" m="1" x="2220"/>
        <item h="1" m="1" x="1685"/>
        <item h="1" m="1" x="3987"/>
        <item h="1" m="1" x="2962"/>
        <item h="1" m="1" x="4632"/>
        <item h="1" m="1" x="4235"/>
        <item h="1" m="1" x="1508"/>
        <item h="1" m="1" x="538"/>
        <item h="1" m="1" x="2955"/>
        <item h="1" m="1" x="3914"/>
        <item h="1" m="1" x="2381"/>
        <item h="1" m="1" x="290"/>
        <item h="1" m="1" x="4071"/>
        <item h="1" m="1" x="3983"/>
        <item h="1" m="1" x="3936"/>
        <item h="1" m="1" x="1369"/>
        <item h="1" m="1" x="2152"/>
        <item h="1" m="1" x="599"/>
        <item h="1" m="1" x="4467"/>
        <item h="1" m="1" x="3400"/>
        <item h="1" m="1" x="182"/>
        <item h="1" m="1" x="1038"/>
        <item h="1" m="1" x="2910"/>
        <item h="1" m="1" x="2246"/>
        <item h="1" m="1" x="2717"/>
        <item h="1" m="1" x="2369"/>
        <item h="1" m="1" x="923"/>
        <item h="1" m="1" x="851"/>
        <item h="1" m="1" x="2838"/>
        <item h="1" m="1" x="4331"/>
        <item h="1" m="1" x="1846"/>
        <item h="1" m="1" x="707"/>
        <item h="1" m="1" x="1039"/>
        <item h="1" m="1" x="893"/>
        <item h="1" m="1" x="3167"/>
        <item h="1" m="1" x="866"/>
        <item h="1" m="1" x="737"/>
        <item h="1" m="1" x="22"/>
        <item h="1" m="1" x="4577"/>
        <item h="1" m="1" x="4534"/>
        <item h="1" m="1" x="3233"/>
        <item h="1" m="1" x="4210"/>
        <item h="1" m="1" x="4179"/>
        <item h="1" m="1" x="2795"/>
        <item h="1" m="1" x="4596"/>
        <item h="1" m="1" x="1297"/>
        <item h="1" m="1" x="1119"/>
        <item h="1" m="1" x="4431"/>
        <item h="1" m="1" x="1502"/>
        <item h="1" m="1" x="2007"/>
        <item h="1" m="1" x="187"/>
        <item h="1" m="1" x="1021"/>
        <item h="1" m="1" x="3034"/>
        <item h="1" m="1" x="36"/>
        <item h="1" m="1" x="1836"/>
        <item h="1" m="1" x="1144"/>
        <item h="1" m="1" x="2678"/>
        <item h="1" m="1" x="3003"/>
        <item h="1" m="1" x="2460"/>
        <item h="1" m="1" x="914"/>
        <item h="1" m="1" x="2072"/>
        <item h="1" m="1" x="3340"/>
        <item m="1" x="1097"/>
        <item h="1" m="1" x="611"/>
        <item h="1" m="1" x="203"/>
        <item h="1" m="1" x="3923"/>
        <item h="1" m="1" x="2969"/>
        <item h="1" m="1" x="266"/>
        <item h="1" m="1" x="1176"/>
        <item h="1" m="1" x="4326"/>
        <item h="1" m="1" x="1293"/>
        <item h="1" m="1" x="3050"/>
        <item h="1" m="1" x="1015"/>
        <item h="1" m="1" x="4217"/>
        <item h="1" m="1" x="3853"/>
        <item h="1" m="1" x="3661"/>
        <item h="1" m="1" x="1303"/>
        <item h="1" m="1" x="1529"/>
        <item h="1" m="1" x="3782"/>
        <item h="1" m="1" x="469"/>
        <item h="1" m="1" x="1722"/>
        <item h="1" m="1" x="383"/>
        <item h="1" m="1" x="958"/>
        <item h="1" m="1" x="3795"/>
        <item h="1" m="1" x="4624"/>
        <item h="1" m="1" x="2651"/>
        <item h="1" m="1" x="4689"/>
        <item h="1" m="1" x="4135"/>
        <item h="1" m="1" x="132"/>
        <item h="1" m="1" x="1473"/>
        <item h="1" m="1" x="4501"/>
        <item h="1" m="1" x="1366"/>
        <item h="1" m="1" x="2825"/>
        <item h="1" m="1" x="4107"/>
        <item h="1" m="1" x="1786"/>
        <item h="1" m="1" x="2653"/>
        <item h="1" m="1" x="2289"/>
        <item h="1" m="1" x="3014"/>
        <item h="1" m="1" x="158"/>
        <item h="1" m="1" x="2206"/>
        <item h="1" m="1" x="4021"/>
        <item h="1" m="1" x="1669"/>
        <item h="1" m="1" x="4140"/>
        <item h="1" m="1" x="583"/>
        <item h="1" m="1" x="1943"/>
        <item h="1" m="1" x="4148"/>
        <item h="1" m="1" x="759"/>
        <item h="1" m="1" x="3917"/>
        <item h="1" m="1" x="2319"/>
        <item h="1" m="1" x="4160"/>
        <item h="1" m="1" x="2623"/>
        <item h="1" m="1" x="2487"/>
        <item h="1" m="1" x="1949"/>
        <item h="1" m="1" x="1327"/>
        <item h="1" m="1" x="1767"/>
        <item h="1" m="1" x="1647"/>
        <item h="1" m="1" x="1222"/>
        <item h="1" m="1" x="3850"/>
        <item h="1" m="1" x="4303"/>
        <item h="1" m="1" x="2599"/>
        <item h="1" m="1" x="974"/>
        <item h="1" m="1" x="3222"/>
        <item h="1" m="1" x="3919"/>
        <item h="1" m="1" x="638"/>
        <item h="1" m="1" x="520"/>
        <item h="1" m="1" x="1198"/>
        <item h="1" m="1" x="4491"/>
        <item h="1" m="1" x="3427"/>
        <item h="1" m="1" x="839"/>
        <item h="1" m="1" x="2306"/>
        <item h="1" m="1" x="1849"/>
        <item h="1" m="1" x="721"/>
        <item h="1" m="1" x="838"/>
        <item h="1" m="1" x="2100"/>
        <item h="1" m="1" x="4098"/>
        <item h="1" m="1" x="2476"/>
        <item h="1" m="1" x="955"/>
        <item h="1" m="1" x="3502"/>
        <item h="1" m="1" x="4450"/>
        <item h="1" m="1" x="1405"/>
        <item h="1" m="1" x="1551"/>
        <item h="1" m="1" x="3761"/>
        <item h="1" m="1" x="2474"/>
        <item h="1" m="1" x="2624"/>
        <item h="1" m="1" x="676"/>
        <item h="1" m="1" x="3154"/>
        <item h="1" m="1" x="688"/>
        <item h="1" m="1" x="2387"/>
        <item h="1" m="1" x="2727"/>
        <item h="1" m="1" x="659"/>
        <item h="1" m="1" x="1213"/>
        <item h="1" m="1" x="810"/>
        <item h="1" m="1" x="1451"/>
        <item h="1" m="1" x="1421"/>
        <item h="1" m="1" x="2979"/>
        <item h="1" m="1" x="1129"/>
        <item h="1" m="1" x="3883"/>
        <item h="1" m="1" x="2736"/>
        <item h="1" m="1" x="2648"/>
        <item h="1" m="1" x="305"/>
        <item h="1" m="1" x="1697"/>
        <item h="1" m="1" x="4497"/>
        <item h="1" m="1" x="1810"/>
        <item h="1" m="1" x="3750"/>
        <item h="1" m="1" x="2848"/>
        <item h="1" m="1" x="3735"/>
        <item h="1" m="1" x="2794"/>
        <item h="1" m="1" x="2451"/>
        <item h="1" m="1" x="200"/>
        <item h="1" m="1" x="3579"/>
        <item h="1" m="1" x="1456"/>
        <item h="1" m="1" x="4416"/>
        <item h="1" m="1" x="1511"/>
        <item h="1" m="1" x="982"/>
        <item h="1" m="1" x="3721"/>
        <item h="1" m="1" x="316"/>
        <item h="1" m="1" x="2691"/>
        <item h="1" m="1" x="4320"/>
        <item h="1" m="1" x="2271"/>
        <item h="1" m="1" x="2438"/>
        <item h="1" m="1" x="2812"/>
        <item h="1" m="1" x="757"/>
        <item h="1" m="1" x="4363"/>
        <item h="1" m="1" x="4516"/>
        <item m="1" x="4538"/>
        <item h="1" m="1" x="1141"/>
        <item h="1" m="1" x="3180"/>
        <item h="1" m="1" x="3258"/>
        <item h="1" m="1" x="684"/>
        <item h="1" m="1" x="240"/>
        <item h="1" m="1" x="1711"/>
        <item h="1" m="1" x="2507"/>
        <item h="1" m="1" x="248"/>
        <item h="1" m="1" x="2313"/>
        <item h="1" m="1" x="798"/>
        <item h="1" m="1" x="1077"/>
        <item h="1" m="1" x="1567"/>
        <item h="1" m="1" x="3993"/>
        <item h="1" m="1" x="3398"/>
        <item h="1" m="1" x="2010"/>
        <item h="1" m="1" x="3439"/>
        <item h="1" m="1" x="2669"/>
        <item h="1" m="1" x="3150"/>
        <item h="1" m="1" x="2591"/>
        <item h="1" m="1" x="3442"/>
        <item h="1" m="1" x="3908"/>
        <item h="1" m="1" x="2918"/>
        <item h="1" m="1" x="3695"/>
        <item h="1" m="1" x="2104"/>
        <item h="1" m="1" x="3563"/>
        <item h="1" m="1" x="927"/>
        <item h="1" m="1" x="1436"/>
        <item h="1" m="1" x="4126"/>
        <item h="1" m="1" x="4555"/>
        <item h="1" m="1" x="4465"/>
        <item h="1" m="1" x="3336"/>
        <item h="1" m="1" x="104"/>
        <item h="1" m="1" x="2312"/>
        <item h="1" m="1" x="2032"/>
        <item h="1" m="1" x="1980"/>
        <item h="1" m="1" x="1344"/>
        <item h="1" m="1" x="939"/>
        <item h="1" m="1" x="3620"/>
        <item h="1" m="1" x="3780"/>
        <item h="1" m="1" x="4095"/>
        <item h="1" m="1" x="2320"/>
        <item h="1" m="1" x="2291"/>
        <item h="1" m="1" x="1878"/>
        <item h="1" m="1" x="1568"/>
        <item h="1" m="1" x="4039"/>
        <item h="1" m="1" x="2053"/>
        <item h="1" m="1" x="2999"/>
        <item h="1" m="1" x="3364"/>
        <item h="1" m="1" x="2160"/>
        <item h="1" m="1" x="1623"/>
        <item h="1" m="1" x="1923"/>
        <item h="1" m="1" x="1008"/>
        <item h="1" m="1" x="2677"/>
        <item h="1" m="1" x="3686"/>
        <item h="1" m="1" x="1619"/>
        <item h="1" m="1" x="3998"/>
        <item h="1" m="1" x="3790"/>
        <item h="1" m="1" x="2441"/>
        <item h="1" m="1" x="4272"/>
        <item h="1" m="1" x="1653"/>
        <item h="1" m="1" x="4163"/>
        <item h="1" m="1" x="3140"/>
        <item h="1" m="1" x="998"/>
        <item m="1" x="3966"/>
        <item h="1" m="1" x="3689"/>
        <item h="1" m="1" x="463"/>
        <item h="1" m="1" x="2628"/>
        <item h="1" m="1" x="4667"/>
        <item h="1" m="1" x="2827"/>
        <item h="1" m="1" x="32"/>
        <item h="1" m="1" x="343"/>
        <item h="1" m="1" x="517"/>
        <item h="1" m="1" x="3924"/>
        <item h="1" m="1" x="1924"/>
        <item h="1" m="1" x="2377"/>
        <item h="1" m="1" x="3950"/>
        <item h="1" m="1" x="4460"/>
        <item h="1" m="1" x="3024"/>
        <item h="1" m="1" x="960"/>
        <item h="1" m="1" x="2334"/>
        <item h="1" m="1" x="3641"/>
        <item h="1" m="1" x="3441"/>
        <item h="1" m="1" x="983"/>
        <item h="1" m="1" x="3898"/>
        <item h="1" m="1" x="639"/>
        <item h="1" m="1" x="2602"/>
        <item h="1" m="1" x="1910"/>
        <item h="1" m="1" x="29"/>
        <item h="1" m="1" x="2079"/>
        <item h="1" m="1" x="4353"/>
        <item h="1" m="1" x="2060"/>
        <item h="1" m="1" x="4184"/>
        <item h="1" m="1" x="4629"/>
        <item h="1" m="1" x="99"/>
        <item h="1" m="1" x="1984"/>
        <item h="1" m="1" x="1075"/>
        <item h="1" m="1" x="4598"/>
        <item h="1" m="1" x="3423"/>
        <item h="1" m="1" x="1055"/>
        <item h="1" m="1" x="380"/>
        <item h="1" m="1" x="3021"/>
        <item h="1" m="1" x="4354"/>
        <item h="1" m="1" x="4020"/>
        <item h="1" m="1" x="17"/>
        <item h="1" m="1" x="2015"/>
        <item h="1" m="1" x="1243"/>
        <item h="1" m="1" x="4117"/>
        <item h="1" m="1" x="3848"/>
        <item h="1" m="1" x="2475"/>
        <item h="1" m="1" x="450"/>
        <item h="1" m="1" x="2351"/>
        <item h="1" m="1" x="1224"/>
        <item h="1" m="1" x="3895"/>
        <item h="1" m="1" x="1825"/>
        <item h="1" m="1" x="1536"/>
        <item h="1" m="1" x="2495"/>
        <item h="1" m="1" x="243"/>
        <item h="1" m="1" x="1974"/>
        <item h="1" m="1" x="1168"/>
        <item h="1" m="1" x="1770"/>
        <item h="1" m="1" x="125"/>
        <item h="1" m="1" x="4311"/>
        <item h="1" m="1" x="2917"/>
        <item h="1" m="1" x="412"/>
        <item h="1" m="1" x="590"/>
        <item h="1" m="1" x="235"/>
        <item h="1" m="1" x="2617"/>
        <item h="1" m="1" x="3957"/>
        <item h="1" m="1" x="2396"/>
        <item h="1" m="1" x="3007"/>
        <item h="1" m="1" x="228"/>
        <item h="1" m="1" x="1212"/>
        <item h="1" m="1" x="2389"/>
        <item h="1" m="1" x="4657"/>
        <item h="1" m="1" x="850"/>
        <item h="1" m="1" x="406"/>
        <item h="1" m="1" x="3539"/>
        <item h="1" m="1" x="2143"/>
        <item h="1" m="1" x="1658"/>
        <item h="1" m="1" x="2966"/>
        <item m="1" x="4236"/>
        <item h="1" m="1" x="3230"/>
        <item h="1" m="1" x="2903"/>
        <item h="1" m="1" x="344"/>
        <item h="1" m="1" x="2250"/>
        <item h="1" m="1" x="2395"/>
        <item h="1" m="1" x="1902"/>
        <item h="1" m="1" x="4013"/>
        <item h="1" m="1" x="999"/>
        <item h="1" m="1" x="4426"/>
        <item h="1" m="1" x="2834"/>
        <item h="1" m="1" x="3901"/>
        <item h="1" m="1" x="2461"/>
        <item h="1" m="1" x="586"/>
        <item h="1" m="1" x="1657"/>
        <item h="1" m="1" x="3893"/>
        <item h="1" m="1" x="582"/>
        <item h="1" m="1" x="1690"/>
        <item h="1" m="1" x="2326"/>
        <item h="1" m="1" x="965"/>
        <item h="1" m="1" x="1170"/>
        <item h="1" m="1" x="681"/>
        <item h="1" m="1" x="2380"/>
        <item h="1" m="1" x="271"/>
        <item h="1" m="1" x="3333"/>
        <item h="1" m="1" x="3969"/>
        <item h="1" m="1" x="1151"/>
        <item h="1" m="1" x="3517"/>
        <item h="1" m="1" x="2321"/>
        <item h="1" m="1" x="2505"/>
        <item h="1" m="1" x="3153"/>
        <item h="1" m="1" x="2130"/>
        <item h="1" m="1" x="3407"/>
        <item h="1" m="1" x="3135"/>
        <item h="1" m="1" x="3487"/>
        <item h="1" m="1" x="1277"/>
        <item h="1" m="1" x="3693"/>
        <item h="1" m="1" x="1792"/>
        <item h="1" m="1" x="3384"/>
        <item h="1" m="1" x="3712"/>
        <item h="1" m="1" x="293"/>
        <item h="1" m="1" x="1299"/>
        <item h="1" m="1" x="625"/>
        <item h="1" m="1" x="3589"/>
        <item h="1" m="1" x="993"/>
        <item h="1" m="1" x="4104"/>
        <item h="1" m="1" x="3691"/>
        <item h="1" m="1" x="114"/>
        <item h="1" m="1" x="901"/>
        <item h="1" m="1" x="3380"/>
        <item h="1" m="1" x="909"/>
        <item h="1" m="1" x="3824"/>
        <item h="1" m="1" x="4605"/>
        <item h="1" m="1" x="946"/>
        <item h="1" m="1" x="1425"/>
        <item h="1" m="1" x="3205"/>
        <item h="1" m="1" x="3774"/>
        <item h="1" m="1" x="2414"/>
        <item h="1" m="1" x="781"/>
        <item h="1" m="1" x="758"/>
        <item h="1" m="1" x="168"/>
        <item h="1" m="1" x="1047"/>
        <item h="1" m="1" x="1680"/>
        <item h="1" m="1" x="30"/>
        <item h="1" m="1" x="2611"/>
        <item h="1" m="1" x="3245"/>
        <item h="1" m="1" x="42"/>
        <item h="1" m="1" x="192"/>
        <item h="1" m="1" x="4105"/>
        <item h="1" m="1" x="379"/>
        <item h="1" m="1" x="2845"/>
        <item h="1" m="1" x="4008"/>
        <item h="1" m="1" x="1609"/>
        <item h="1" m="1" x="1352"/>
        <item h="1" m="1" x="3948"/>
        <item h="1" m="1" x="4644"/>
        <item h="1" m="1" x="1774"/>
        <item h="1" m="1" x="3633"/>
        <item m="1" x="693"/>
        <item h="1" m="1" x="157"/>
        <item h="1" m="1" x="1515"/>
        <item h="1" m="1" x="3290"/>
        <item h="1" m="1" x="2179"/>
        <item h="1" m="1" x="1886"/>
        <item h="1" m="1" x="3299"/>
        <item h="1" m="1" x="2088"/>
        <item h="1" m="1" x="3992"/>
        <item h="1" m="1" x="3623"/>
        <item h="1" m="1" x="3061"/>
        <item h="1" m="1" x="1096"/>
        <item h="1" m="1" x="3018"/>
        <item h="1" m="1" x="2388"/>
        <item h="1" m="1" x="2302"/>
        <item h="1" m="1" x="4663"/>
        <item h="1" m="1" x="4137"/>
        <item h="1" m="1" x="4621"/>
        <item h="1" m="1" x="85"/>
        <item h="1" m="1" x="1115"/>
        <item h="1" m="1" x="1819"/>
        <item h="1" m="1" x="4301"/>
        <item h="1" m="1" x="1446"/>
        <item h="1" m="1" x="239"/>
        <item h="1" m="1" x="3771"/>
        <item h="1" m="1" x="1138"/>
        <item h="1" m="1" x="3352"/>
        <item h="1" m="1" x="3221"/>
        <item h="1" m="1" x="4645"/>
        <item h="1" m="1" x="3648"/>
        <item h="1" m="1" x="2610"/>
        <item h="1" m="1" x="1137"/>
        <item h="1" m="1" x="3968"/>
        <item h="1" m="1" x="1030"/>
        <item h="1" m="1" x="1476"/>
        <item h="1" m="1" x="3797"/>
        <item h="1" m="1" x="2616"/>
        <item h="1" m="1" x="1443"/>
        <item h="1" m="1" x="336"/>
        <item h="1" m="1" x="1246"/>
        <item h="1" m="1" x="4472"/>
        <item h="1" m="1" x="2783"/>
        <item h="1" m="1" x="1666"/>
        <item h="1" m="1" x="4190"/>
        <item h="1" m="1" x="3192"/>
        <item h="1" m="1" x="1864"/>
        <item h="1" m="1" x="3534"/>
        <item h="1" m="1" x="3329"/>
        <item h="1" m="1" x="4299"/>
        <item h="1" m="1" x="2909"/>
        <item h="1" m="1" x="4564"/>
        <item h="1" m="1" x="2942"/>
        <item h="1" m="1" x="3315"/>
        <item h="1" m="1" x="1131"/>
        <item h="1" m="1" x="2371"/>
        <item h="1" m="1" x="4541"/>
        <item h="1" m="1" x="530"/>
        <item h="1" m="1" x="2175"/>
        <item h="1" m="1" x="2761"/>
        <item h="1" m="1" x="524"/>
        <item h="1" m="1" x="3822"/>
        <item h="1" m="1" x="952"/>
        <item h="1" m="1" x="3775"/>
        <item h="1" m="1" x="3179"/>
        <item h="1" m="1" x="1802"/>
        <item h="1" m="1" x="4635"/>
        <item h="1" m="1" x="782"/>
        <item h="1" m="1" x="3543"/>
        <item h="1" m="1" x="2963"/>
        <item h="1" m="1" x="2483"/>
        <item h="1" m="1" x="2598"/>
        <item h="1" m="1" x="4453"/>
        <item h="1" m="1" x="620"/>
        <item h="1" m="1" x="364"/>
        <item h="1" m="1" x="2751"/>
        <item h="1" m="1" x="3583"/>
        <item h="1" m="1" x="1006"/>
        <item h="1" m="1" x="895"/>
        <item h="1" m="1" x="3027"/>
        <item h="1" m="1" x="1447"/>
        <item h="1" m="1" x="2786"/>
        <item h="1" m="1" x="1387"/>
        <item h="1" m="1" x="2116"/>
        <item h="1" m="1" x="2189"/>
        <item h="1" m="1" x="3238"/>
        <item h="1" m="1" x="4507"/>
        <item h="1" m="1" x="2600"/>
        <item h="1" m="1" x="2551"/>
        <item h="1" m="1" x="1372"/>
        <item h="1" m="1" x="3815"/>
        <item h="1" m="1" x="1665"/>
        <item h="1" m="1" x="3873"/>
        <item h="1" m="1" x="1977"/>
        <item h="1" m="1" x="3271"/>
        <item h="1" m="1" x="1642"/>
        <item h="1" m="1" x="2418"/>
        <item h="1" m="1" x="4279"/>
        <item h="1" m="1" x="1578"/>
        <item h="1" m="1" x="2119"/>
        <item h="1" m="1" x="198"/>
        <item h="1" m="1" x="1979"/>
        <item h="1" m="1" x="1870"/>
        <item h="1" m="1" x="2601"/>
        <item h="1" m="1" x="1004"/>
        <item h="1" m="1" x="2777"/>
        <item h="1" m="1" x="4347"/>
        <item h="1" m="1" x="856"/>
        <item h="1" m="1" x="3426"/>
        <item h="1" m="1" x="2471"/>
        <item h="1" m="1" x="1828"/>
        <item h="1" m="1" x="2701"/>
        <item h="1" m="1" x="1776"/>
        <item h="1" m="1" x="2465"/>
        <item h="1" m="1" x="1565"/>
        <item h="1" m="1" x="2587"/>
        <item h="1" m="1" x="1881"/>
        <item h="1" m="1" x="3540"/>
        <item h="1" m="1" x="1122"/>
        <item h="1" m="1" x="2656"/>
        <item h="1" m="1" x="4308"/>
        <item h="1" m="1" x="2327"/>
        <item h="1" m="1" x="649"/>
        <item h="1" m="1" x="2330"/>
        <item h="1" m="1" x="2358"/>
        <item h="1" m="1" x="4457"/>
        <item h="1" m="1" x="349"/>
        <item h="1" m="1" x="368"/>
        <item h="1" m="1" x="640"/>
        <item h="1" m="1" x="3940"/>
        <item h="1" m="1" x="2570"/>
        <item h="1" m="1" x="2355"/>
        <item h="1" m="1" x="4479"/>
        <item h="1" m="1" x="1641"/>
        <item h="1" m="1" x="3544"/>
        <item h="1" m="1" x="430"/>
        <item h="1" m="1" x="2899"/>
        <item h="1" m="1" x="23"/>
        <item h="1" m="1" x="3532"/>
        <item h="1" m="1" x="2278"/>
        <item h="1" m="1" x="3752"/>
        <item h="1" m="1" x="4489"/>
        <item h="1" m="1" x="1649"/>
        <item h="1" m="1" x="3236"/>
        <item h="1" m="1" x="3701"/>
        <item h="1" m="1" x="4106"/>
        <item h="1" m="1" x="671"/>
        <item h="1" m="1" x="3042"/>
        <item h="1" m="1" x="2597"/>
        <item h="1" m="1" x="3825"/>
        <item h="1" m="1" x="3931"/>
        <item h="1" m="1" x="4563"/>
        <item h="1" m="1" x="2835"/>
        <item h="1" m="1" x="2172"/>
        <item h="1" m="1" x="2772"/>
        <item h="1" m="1" x="2332"/>
        <item h="1" m="1" x="690"/>
        <item h="1" m="1" x="2177"/>
        <item h="1" m="1" x="3376"/>
        <item h="1" m="1" x="4525"/>
        <item h="1" m="1" x="4006"/>
        <item h="1" m="1" x="4336"/>
        <item h="1" m="1" x="1471"/>
        <item h="1" m="1" x="3489"/>
        <item h="1" m="1" x="2069"/>
        <item h="1" m="1" x="4261"/>
        <item h="1" m="1" x="3248"/>
        <item h="1" m="1" x="3151"/>
        <item h="1" m="1" x="2102"/>
        <item h="1" m="1" x="2523"/>
        <item h="1" m="1" x="4031"/>
        <item m="1" x="3307"/>
        <item h="1" m="1" x="4290"/>
        <item h="1" m="1" x="2061"/>
        <item h="1" m="1" x="2379"/>
        <item h="1" m="1" x="49"/>
        <item h="1" m="1" x="2513"/>
        <item h="1" m="1" x="3518"/>
        <item h="1" m="1" x="2352"/>
        <item h="1" m="1" x="413"/>
        <item h="1" m="1" x="4442"/>
        <item h="1" m="1" x="2138"/>
        <item h="1" m="1" x="3419"/>
        <item h="1" m="1" x="3129"/>
        <item h="1" m="1" x="2530"/>
        <item h="1" m="1" x="237"/>
        <item h="1" m="1" x="2463"/>
        <item h="1" m="1" x="3472"/>
        <item h="1" m="1" x="3241"/>
        <item h="1" m="1" x="1764"/>
        <item h="1" m="1" x="1328"/>
        <item h="1" m="1" x="1914"/>
        <item h="1" m="1" x="2187"/>
        <item h="1" m="1" x="2162"/>
        <item h="1" m="1" x="2524"/>
        <item h="1" m="1" x="891"/>
        <item h="1" m="1" x="2052"/>
        <item h="1" m="1" x="1945"/>
        <item h="1" m="1" x="3469"/>
        <item h="1" m="1" x="776"/>
        <item h="1" m="1" x="3621"/>
        <item h="1" m="1" x="1607"/>
        <item h="1" m="1" x="1901"/>
        <item h="1" m="1" x="3071"/>
        <item h="1" m="1" x="37"/>
        <item h="1" m="1" x="3461"/>
        <item h="1" m="1" x="3165"/>
        <item h="1" m="1" x="3325"/>
        <item h="1" m="1" x="545"/>
        <item h="1" m="1" x="1961"/>
        <item h="1" m="1" x="1830"/>
        <item h="1" m="1" x="2045"/>
        <item h="1" m="1" x="3600"/>
        <item h="1" m="1" x="238"/>
        <item h="1" m="1" x="4231"/>
        <item h="1" m="1" x="1158"/>
        <item h="1" m="1" x="1873"/>
        <item h="1" m="1" x="3805"/>
        <item h="1" m="1" x="4684"/>
        <item h="1" m="1" x="1235"/>
        <item h="1" m="1" x="1247"/>
        <item h="1" m="1" x="1296"/>
        <item h="1" m="1" x="2916"/>
        <item h="1" m="1" x="3659"/>
        <item h="1" m="1" x="774"/>
        <item h="1" m="1" x="322"/>
        <item h="1" m="1" x="2009"/>
        <item h="1" m="1" x="3640"/>
        <item h="1" m="1" x="2968"/>
        <item h="1" m="1" x="1460"/>
        <item h="1" m="1" x="1022"/>
        <item h="1" m="1" x="1636"/>
        <item h="1" m="1" x="3127"/>
        <item h="1" m="1" x="193"/>
        <item h="1" m="1" x="4288"/>
        <item h="1" m="1" x="751"/>
        <item h="1" m="1" x="2240"/>
        <item h="1" m="1" x="4520"/>
        <item h="1" m="1" x="1127"/>
        <item h="1" m="1" x="4114"/>
        <item h="1" m="1" x="2393"/>
        <item h="1" m="1" x="2892"/>
        <item h="1" m="1" x="4269"/>
        <item h="1" m="1" x="2058"/>
        <item h="1" m="1" x="494"/>
        <item h="1" m="1" x="4576"/>
        <item h="1" m="1" x="1124"/>
        <item h="1" m="1" x="527"/>
        <item h="1" m="1" x="4319"/>
        <item h="1" m="1" x="1386"/>
        <item h="1" m="1" x="2252"/>
        <item h="1" m="1" x="4352"/>
        <item h="1" m="1" x="4233"/>
        <item h="1" m="1" x="3807"/>
        <item h="1" m="1" x="329"/>
        <item h="1" m="1" x="10"/>
        <item h="1" m="1" x="146"/>
        <item h="1" m="1" x="442"/>
        <item h="1" m="1" x="2288"/>
        <item h="1" m="1" x="2378"/>
        <item h="1" m="1" x="3510"/>
        <item h="1" m="1" x="4502"/>
        <item h="1" m="1" x="3520"/>
        <item h="1" m="1" x="1583"/>
        <item h="1" m="1" x="1524"/>
        <item h="1" m="1" x="3235"/>
        <item h="1" m="1" x="204"/>
        <item h="1" m="1" x="4198"/>
        <item h="1" m="1" x="2849"/>
        <item h="1" m="1" x="3734"/>
        <item h="1" m="1" x="3436"/>
        <item h="1" m="1" x="2184"/>
        <item h="1" m="1" x="194"/>
        <item h="1" m="1" x="2386"/>
        <item h="1" m="1" x="3309"/>
        <item h="1" m="1" x="4484"/>
        <item h="1" m="1" x="4569"/>
        <item h="1" m="1" x="1845"/>
        <item h="1" m="1" x="3986"/>
        <item h="1" m="1" x="1975"/>
        <item h="1" m="1" x="2762"/>
        <item h="1" m="1" x="1633"/>
        <item h="1" m="1" x="3029"/>
        <item h="1" m="1" x="4536"/>
        <item h="1" m="1" x="3728"/>
        <item h="1" m="1" x="1968"/>
        <item h="1" m="1" x="3905"/>
        <item h="1" m="1" x="532"/>
        <item h="1" m="1" x="1823"/>
        <item h="1" m="1" x="371"/>
        <item h="1" m="1" x="1827"/>
        <item h="1" m="1" x="3827"/>
        <item h="1" m="1" x="2731"/>
        <item h="1" m="1" x="1309"/>
        <item h="1" m="1" x="3918"/>
        <item h="1" m="1" x="4077"/>
        <item h="1" m="1" x="2048"/>
        <item h="1" m="1" x="1692"/>
        <item h="1" m="1" x="4185"/>
        <item h="1" m="1" x="2702"/>
        <item h="1" m="1" x="3584"/>
        <item h="1" m="1" x="155"/>
        <item h="1" m="1" x="1906"/>
        <item h="1" m="1" x="3592"/>
        <item h="1" m="1" x="4174"/>
        <item h="1" m="1" x="565"/>
        <item h="1" m="1" x="263"/>
        <item h="1" m="1" x="3155"/>
        <item h="1" m="1" x="904"/>
        <item h="1" m="1" x="729"/>
        <item h="1" m="1" x="4395"/>
        <item h="1" m="1" x="1540"/>
        <item h="1" m="1" x="1319"/>
        <item h="1" m="1" x="1744"/>
        <item h="1" m="1" x="926"/>
        <item h="1" m="1" x="3837"/>
        <item h="1" m="1" x="2233"/>
        <item h="1" m="1" x="1624"/>
        <item h="1" m="1" x="3030"/>
        <item h="1" m="1" x="1986"/>
        <item h="1" m="1" x="884"/>
        <item h="1" m="1" x="1321"/>
        <item h="1" m="1" x="3437"/>
        <item h="1" m="1" x="2538"/>
        <item h="1" m="1" x="3764"/>
        <item h="1" m="1" x="715"/>
        <item h="1" m="1" x="4337"/>
        <item h="1" m="1" x="3089"/>
        <item h="1" m="1" x="535"/>
        <item h="1" m="1" x="1261"/>
        <item h="1" m="1" x="1967"/>
        <item h="1" m="1" x="2336"/>
        <item h="1" m="1" x="2946"/>
        <item h="1" m="1" x="1239"/>
        <item h="1" m="1" x="145"/>
        <item h="1" m="1" x="3574"/>
        <item h="1" m="1" x="3366"/>
        <item h="1" m="1" x="4213"/>
        <item h="1" m="1" x="1683"/>
        <item h="1" m="1" x="3092"/>
        <item h="1" m="1" x="391"/>
        <item h="1" m="1" x="1253"/>
        <item h="1" m="1" x="74"/>
        <item h="1" m="1" x="987"/>
        <item h="1" m="1" x="4313"/>
        <item h="1" m="1" x="40"/>
        <item h="1" m="1" x="2690"/>
        <item h="1" m="1" x="3732"/>
        <item h="1" m="1" x="1355"/>
        <item h="1" m="1" x="4506"/>
        <item h="1" m="1" x="2261"/>
        <item h="1" m="1" x="4400"/>
        <item h="1" m="1" x="871"/>
        <item h="1" m="1" x="1880"/>
        <item h="1" m="1" x="3637"/>
        <item h="1" m="1" x="3393"/>
        <item h="1" m="1" x="1772"/>
        <item h="1" m="1" x="928"/>
        <item h="1" m="1" x="1863"/>
        <item h="1" m="1" x="3575"/>
        <item h="1" m="1" x="562"/>
        <item h="1" m="1" x="2915"/>
        <item h="1" m="1" x="4296"/>
        <item h="1" m="1" x="4655"/>
        <item h="1" m="1" x="4284"/>
        <item h="1" m="1" x="2971"/>
        <item h="1" m="1" x="1406"/>
        <item h="1" m="1" x="1928"/>
        <item h="1" m="1" x="3911"/>
        <item h="1" m="1" x="3565"/>
        <item h="1" m="1" x="648"/>
        <item h="1" m="1" x="2345"/>
        <item h="1" m="1" x="2033"/>
        <item h="1" m="1" x="2070"/>
        <item h="1" m="1" x="547"/>
        <item h="1" m="1" x="3759"/>
        <item h="1" m="1" x="4583"/>
        <item h="1" m="1" x="1760"/>
        <item h="1" m="1" x="2754"/>
        <item h="1" m="1" x="899"/>
        <item h="1" m="1" x="2394"/>
        <item h="1" m="1" x="1570"/>
        <item h="1" m="1" x="2878"/>
        <item h="1" m="1" x="2135"/>
        <item h="1" m="1" x="2449"/>
        <item h="1" m="1" x="3184"/>
        <item h="1" m="1" x="3709"/>
        <item h="1" m="1" x="3739"/>
        <item h="1" m="1" x="2728"/>
        <item h="1" m="1" x="539"/>
        <item h="1" m="1" x="3383"/>
        <item h="1" m="1" x="4252"/>
        <item h="1" m="1" x="3190"/>
        <item h="1" m="1" x="362"/>
        <item h="1" m="1" x="3854"/>
        <item h="1" m="1" x="2035"/>
        <item h="1" m="1" x="943"/>
        <item h="1" m="1" x="3929"/>
        <item h="1" m="1" x="658"/>
        <item h="1" m="1" x="2437"/>
        <item h="1" m="1" x="134"/>
        <item h="1" m="1" x="790"/>
        <item h="1" m="1" x="423"/>
        <item h="1" m="1" x="2402"/>
        <item h="1" m="1" x="3083"/>
        <item h="1" m="1" x="2209"/>
        <item h="1" m="1" x="4411"/>
        <item h="1" m="1" x="2657"/>
        <item m="1" x="779"/>
        <item h="1" m="1" x="2886"/>
        <item h="1" m="1" x="519"/>
        <item h="1" m="1" x="1068"/>
        <item h="1" m="1" x="1829"/>
        <item h="1" m="1" x="4628"/>
        <item h="1" m="1" x="918"/>
        <item h="1" m="1" x="858"/>
        <item h="1" m="1" x="1249"/>
        <item h="1" m="1" x="212"/>
        <item h="1" m="1" x="2458"/>
        <item h="1" m="1" x="4187"/>
        <item h="1" m="1" x="2335"/>
        <item h="1" m="1" x="3576"/>
        <item h="1" m="1" x="302"/>
        <item h="1" m="1" x="2636"/>
        <item h="1" m="1" x="1012"/>
        <item m="1" x="1148"/>
        <item h="1" m="1" x="4074"/>
        <item h="1" m="1" x="2958"/>
        <item h="1" m="1" x="674"/>
        <item h="1" m="1" x="3022"/>
        <item h="1" m="1" x="3632"/>
        <item h="1" m="1" x="124"/>
        <item h="1" m="1" x="543"/>
        <item h="1" m="1" x="2337"/>
        <item h="1" m="1" x="3270"/>
        <item h="1" m="1" x="3834"/>
        <item h="1" m="1" x="4381"/>
        <item h="1" m="1" x="804"/>
        <item h="1" m="1" x="1234"/>
        <item h="1" m="1" x="1029"/>
        <item h="1" m="1" x="991"/>
        <item h="1" m="1" x="1061"/>
        <item h="1" m="1" x="1531"/>
        <item h="1" m="1" x="2231"/>
        <item h="1" m="1" x="730"/>
        <item h="1" m="1" x="2249"/>
        <item h="1" m="1" x="2700"/>
        <item h="1" m="1" x="2615"/>
        <item h="1" m="1" x="2817"/>
        <item h="1" m="1" x="2893"/>
        <item h="1" m="1" x="3010"/>
        <item h="1" m="1" x="1670"/>
        <item h="1" m="1" x="4547"/>
        <item h="1" m="1" x="3965"/>
        <item h="1" m="1" x="4051"/>
        <item h="1" m="1" x="711"/>
        <item h="1" m="1" x="3547"/>
        <item h="1" m="1" x="444"/>
        <item h="1" m="1" x="978"/>
        <item h="1" m="1" x="3652"/>
        <item h="1" m="1" x="1480"/>
        <item h="1" m="1" x="231"/>
        <item h="1" m="1" x="3237"/>
        <item h="1" m="1" x="2354"/>
        <item h="1" m="1" x="2145"/>
        <item h="1" m="1" x="1402"/>
        <item h="1" m="1" x="1156"/>
        <item h="1" m="1" x="745"/>
        <item h="1" m="1" x="1981"/>
        <item h="1" m="1" x="53"/>
        <item h="1" m="1" x="2468"/>
        <item h="1" m="1" x="2228"/>
        <item h="1" m="1" x="646"/>
        <item h="1" m="1" x="1963"/>
        <item h="1" m="1" x="4578"/>
        <item h="1" m="1" x="1463"/>
        <item h="1" m="1" x="555"/>
        <item h="1" m="1" x="727"/>
        <item h="1" m="1" x="274"/>
        <item h="1" m="1" x="101"/>
        <item h="1" m="1" x="2016"/>
        <item h="1" m="1" x="1145"/>
        <item h="1" m="1" x="4085"/>
        <item h="1" m="1" x="4022"/>
        <item h="1" m="1" x="3606"/>
        <item h="1" m="1" x="3882"/>
        <item h="1" m="1" x="230"/>
        <item h="1" m="1" x="929"/>
        <item h="1" m="1" x="360"/>
        <item h="1" m="1" x="313"/>
        <item h="1" m="1" x="4562"/>
        <item h="1" m="1" x="1408"/>
        <item h="1" m="1" x="2686"/>
        <item h="1" m="1" x="509"/>
        <item h="1" m="1" x="333"/>
        <item h="1" m="1" x="1155"/>
        <item h="1" m="1" x="1134"/>
        <item h="1" m="1" x="629"/>
        <item h="1" m="1" x="2251"/>
        <item h="1" m="1" x="2227"/>
        <item h="1" m="1" x="2296"/>
        <item h="1" m="1" x="3370"/>
        <item h="1" m="1" x="3394"/>
        <item h="1" m="1" x="1348"/>
        <item h="1" m="1" x="1081"/>
        <item h="1" m="1" x="4226"/>
        <item h="1" m="1" x="164"/>
        <item h="1" m="1" x="2928"/>
        <item h="1" m="1" x="1751"/>
        <item h="1" m="1" x="3851"/>
        <item h="1" m="1" x="2951"/>
        <item h="1" m="1" x="542"/>
        <item h="1" m="1" x="51"/>
        <item h="1" m="1" x="2790"/>
        <item h="1" m="1" x="1390"/>
        <item h="1" m="1" x="1782"/>
        <item h="1" m="1" x="1523"/>
        <item h="1" m="1" x="4224"/>
        <item h="1" m="1" x="1889"/>
        <item h="1" m="1" x="3226"/>
        <item h="1" m="1" x="2912"/>
        <item h="1" m="1" x="2210"/>
        <item h="1" m="1" x="1336"/>
        <item h="1" m="1" x="2224"/>
        <item h="1" m="1" x="1585"/>
        <item h="1" m="1" x="3843"/>
        <item h="1" m="1" x="2339"/>
        <item h="1" m="1" x="4073"/>
        <item h="1" m="1" x="699"/>
        <item h="1" m="1" x="113"/>
        <item h="1" m="1" x="2066"/>
        <item h="1" m="1" x="1723"/>
        <item h="1" m="1" x="2707"/>
        <item h="1" m="1" x="12"/>
        <item h="1" m="1" x="1887"/>
        <item h="1" m="1" x="1651"/>
        <item h="1" m="1" x="2390"/>
        <item h="1" m="1" x="2137"/>
        <item h="1" m="1" x="3415"/>
        <item h="1" m="1" x="1472"/>
        <item h="1" m="1" x="3079"/>
        <item h="1" m="1" x="3496"/>
        <item h="1" m="1" x="1339"/>
        <item h="1" m="1" x="2096"/>
        <item h="1" m="1" x="3149"/>
        <item h="1" m="1" x="3448"/>
        <item h="1" m="1" x="2427"/>
        <item h="1" m="1" x="768"/>
        <item h="1" m="1" x="1221"/>
        <item h="1" m="1" x="2855"/>
        <item h="1" m="1" x="1813"/>
        <item h="1" m="1" x="4691"/>
        <item h="1" m="1" x="1855"/>
        <item h="1" m="1" x="2604"/>
        <item h="1" m="1" x="328"/>
        <item h="1" m="1" x="709"/>
        <item h="1" m="1" x="4124"/>
        <item h="1" m="1" x="4378"/>
        <item h="1" m="1" x="3118"/>
        <item h="1" m="1" x="830"/>
        <item h="1" m="1" x="1556"/>
        <item h="1" m="1" x="2603"/>
        <item h="1" m="1" x="4373"/>
        <item h="1" m="1" x="1045"/>
        <item h="1" m="1" x="2550"/>
        <item h="1" m="1" x="1844"/>
        <item h="1" m="1" x="2540"/>
        <item h="1" m="1" x="2494"/>
        <item h="1" m="1" x="4641"/>
        <item h="1" m="1" x="975"/>
        <item h="1" m="1" x="2775"/>
        <item h="1" m="1" x="4499"/>
        <item h="1" m="1" x="3332"/>
        <item h="1" m="1" x="670"/>
        <item h="1" m="1" x="219"/>
        <item h="1" m="1" x="1655"/>
        <item h="1" m="1" x="3855"/>
        <item h="1" m="1" x="1399"/>
        <item h="1" m="1" x="2889"/>
        <item h="1" m="1" x="2961"/>
        <item h="1" m="1" x="2525"/>
        <item h="1" m="1" x="764"/>
        <item h="1" m="1" x="166"/>
        <item h="1" m="1" x="2779"/>
        <item h="1" m="1" x="1112"/>
        <item h="1" m="1" x="2215"/>
        <item h="1" m="1" x="1424"/>
        <item h="1" m="1" x="855"/>
        <item h="1" m="1" x="1516"/>
        <item h="1" m="1" x="623"/>
        <item h="1" m="1" x="3274"/>
        <item h="1" m="1" x="3557"/>
        <item h="1" m="1" x="4045"/>
        <item h="1" m="1" x="3755"/>
        <item h="1" m="1" x="2169"/>
        <item h="1" m="1" x="1466"/>
        <item h="1" m="1" x="672"/>
        <item h="1" m="1" x="2479"/>
        <item h="1" m="1" x="3835"/>
        <item h="1" m="1" x="4312"/>
        <item h="1" m="1" x="3264"/>
        <item h="1" m="1" x="3214"/>
        <item h="1" m="1" x="1461"/>
        <item h="1" m="1" x="2450"/>
        <item h="1" m="1" x="499"/>
        <item h="1" m="1" x="1033"/>
        <item h="1" m="1" x="1676"/>
        <item h="1" m="1" x="4221"/>
        <item h="1" m="1" x="1420"/>
        <item h="1" m="1" x="4609"/>
        <item h="1" m="1" x="3964"/>
        <item h="1" m="1" x="3512"/>
        <item h="1" m="1" x="2923"/>
        <item h="1" m="1" x="2234"/>
        <item h="1" m="1" x="3770"/>
        <item h="1" m="1" x="3186"/>
        <item h="1" m="1" x="127"/>
        <item h="1" m="1" x="700"/>
        <item h="1" m="1" x="3970"/>
        <item h="1" m="1" x="4631"/>
        <item h="1" m="1" x="4298"/>
        <item h="1" m="1" x="4690"/>
        <item h="1" m="1" x="1364"/>
        <item h="1" m="1" x="7"/>
        <item h="1" m="1" x="1706"/>
        <item h="1" m="1" x="4417"/>
        <item h="1" m="1" x="3798"/>
        <item h="1" m="1" x="662"/>
        <item h="1" m="1" x="3075"/>
        <item h="1" m="1" x="1715"/>
        <item h="1" m="1" x="2850"/>
        <item h="1" m="1" x="605"/>
        <item h="1" m="1" x="3202"/>
        <item h="1" m="1" x="3678"/>
        <item h="1" m="1" x="2274"/>
        <item h="1" m="1" x="4627"/>
        <item h="1" m="1" x="840"/>
        <item h="1" m="1" x="284"/>
        <item h="1" m="1" x="3947"/>
        <item h="1" m="1" x="4205"/>
        <item h="1" m="1" x="4575"/>
        <item h="1" m="1" x="326"/>
        <item h="1" m="1" x="1757"/>
        <item h="1" m="1" x="818"/>
        <item h="1" m="1" x="1547"/>
        <item h="1" m="1" x="3224"/>
        <item h="1" m="1" x="1481"/>
        <item h="1" m="1" x="857"/>
        <item h="1" m="1" x="2276"/>
        <item h="1" m="1" x="2121"/>
        <item h="1" m="1" x="4003"/>
        <item h="1" m="1" x="3412"/>
        <item h="1" m="1" x="2412"/>
        <item h="1" m="1" x="1053"/>
        <item h="1" m="1" x="4412"/>
        <item h="1" m="1" x="1125"/>
        <item h="1" m="1" x="2363"/>
        <item h="1" m="1" x="2247"/>
        <item h="1" m="1" x="3308"/>
        <item h="1" m="1" x="3377"/>
        <item h="1" m="1" x="3099"/>
        <item h="1" m="1" x="997"/>
        <item h="1" m="1" x="3894"/>
        <item h="1" m="1" x="1747"/>
        <item h="1" m="1" x="2913"/>
        <item h="1" m="1" x="3143"/>
        <item h="1" m="1" x="2113"/>
        <item h="1" m="1" x="3941"/>
        <item h="1" m="1" x="877"/>
        <item h="1" m="1" x="1677"/>
        <item h="1" m="1" x="3013"/>
        <item h="1" m="1" x="738"/>
        <item h="1" m="1" x="2021"/>
        <item h="1" m="1" x="1250"/>
        <item h="1" m="1" x="3346"/>
        <item h="1" m="1" x="2290"/>
        <item h="1" m="1" x="992"/>
        <item h="1" m="1" x="626"/>
        <item h="1" m="1" x="3646"/>
        <item h="1" m="1" x="4270"/>
        <item h="1" m="1" x="4029"/>
        <item h="1" m="1" x="384"/>
        <item h="1" m="1" x="1668"/>
        <item h="1" m="1" x="591"/>
        <item h="1" m="1" x="3700"/>
        <item h="1" m="1" x="924"/>
        <item h="1" m="1" x="2584"/>
        <item h="1" m="1" x="1365"/>
        <item h="1" m="1" x="3527"/>
        <item h="1" m="1" x="4625"/>
        <item h="1" m="1" x="4167"/>
        <item h="1" m="1" x="2618"/>
        <item h="1" m="1" x="2006"/>
        <item h="1" m="1" x="59"/>
        <item h="1" m="1" x="3470"/>
        <item h="1" m="1" x="317"/>
        <item h="1" m="1" x="890"/>
        <item h="1" m="1" x="2716"/>
        <item h="1" m="1" x="1628"/>
        <item h="1" m="1" x="2787"/>
        <item h="1" m="1" x="1161"/>
        <item h="1" m="1" x="4682"/>
        <item h="1" m="1" x="3897"/>
        <item h="1" m="1" x="540"/>
        <item h="1" m="1" x="1157"/>
        <item h="1" m="1" x="1391"/>
        <item h="1" m="1" x="2982"/>
        <item h="1" m="1" x="4599"/>
        <item h="1" m="1" x="2403"/>
        <item h="1" m="1" x="735"/>
        <item h="1" m="1" x="4080"/>
        <item h="1" m="1" x="4172"/>
        <item h="1" m="1" x="2117"/>
        <item h="1" m="1" x="1875"/>
        <item h="1" m="1" x="4194"/>
        <item h="1" m="1" x="286"/>
        <item h="1" m="1" x="1289"/>
        <item h="1" m="1" x="1605"/>
        <item h="1" m="1" x="2178"/>
        <item h="1" m="1" x="1331"/>
        <item h="1" m="1" x="250"/>
        <item h="1" m="1" x="1315"/>
        <item h="1" m="1" x="1087"/>
        <item h="1" m="1" x="2385"/>
        <item h="1" m="1" x="3590"/>
        <item h="1" m="1" x="506"/>
        <item h="1" m="1" x="2448"/>
        <item h="1" m="1" x="1462"/>
        <item h="1" m="1" x="480"/>
        <item h="1" m="1" x="644"/>
        <item h="1" m="1" x="4428"/>
        <item h="1" m="1" x="3554"/>
        <item h="1" m="1" x="4474"/>
        <item h="1" m="1" x="1306"/>
        <item h="1" m="1" x="1005"/>
        <item h="1" m="1" x="1659"/>
        <item h="1" m="1" x="3671"/>
        <item h="1" m="1" x="156"/>
        <item h="1" m="1" x="3783"/>
        <item h="1" m="1" x="2840"/>
        <item h="1" m="1" x="665"/>
        <item h="1" m="1" x="2992"/>
        <item h="1" m="1" x="2888"/>
        <item h="1" m="1" x="2640"/>
        <item h="1" m="1" x="664"/>
        <item h="1" m="1" x="724"/>
        <item h="1" m="1" x="1479"/>
        <item h="1" m="1" x="882"/>
        <item h="1" m="1" x="417"/>
        <item h="1" m="1" x="4495"/>
        <item h="1" m="1" x="854"/>
        <item h="1" m="1" x="694"/>
        <item h="1" m="1" x="1407"/>
        <item h="1" m="1" x="2325"/>
        <item h="1" m="1" x="799"/>
        <item h="1" m="1" x="1166"/>
        <item h="1" m="1" x="172"/>
        <item h="1" m="1" x="1416"/>
        <item h="1" m="1" x="130"/>
        <item h="1" m="1" x="2434"/>
        <item h="1" m="1" x="4145"/>
        <item h="1" m="1" x="1821"/>
        <item h="1" m="1" x="956"/>
        <item h="1" m="1" x="1600"/>
        <item h="1" m="1" x="4544"/>
        <item h="1" m="1" x="3773"/>
        <item h="1" m="1" x="3649"/>
        <item h="1" m="1" x="4325"/>
        <item h="1" m="1" x="1360"/>
        <item h="1" m="1" x="4072"/>
        <item h="1" m="1" x="3249"/>
        <item h="1" m="1" x="3115"/>
        <item h="1" m="1" x="3977"/>
        <item h="1" m="1" x="68"/>
        <item h="1" m="1" x="1027"/>
        <item h="1" m="1" x="2132"/>
        <item h="1" m="1" x="1359"/>
        <item h="1" m="1" x="4679"/>
        <item h="1" m="1" x="4503"/>
        <item h="1" m="1" x="2805"/>
        <item h="1" m="1" x="3200"/>
        <item h="1" m="1" x="2225"/>
        <item h="1" m="1" x="1850"/>
        <item h="1" m="1" x="4070"/>
        <item h="1" m="1" x="2217"/>
        <item h="1" m="1" x="1994"/>
        <item h="1" m="1" x="2522"/>
        <item h="1" m="1" x="1661"/>
        <item h="1" m="1" x="2440"/>
        <item h="1" m="1" x="2317"/>
        <item h="1" m="1" x="3716"/>
        <item h="1" m="1" x="3141"/>
        <item h="1" m="1" x="1302"/>
        <item h="1" m="1" x="436"/>
        <item h="1" m="1" x="2671"/>
        <item h="1" m="1" x="2155"/>
        <item h="1" m="1" x="1640"/>
        <item h="1" m="1" x="1340"/>
        <item h="1" m="1" x="935"/>
        <item h="1" m="1" x="3170"/>
        <item h="1" m="1" x="3002"/>
        <item h="1" m="1" x="1409"/>
        <item h="1" m="1" x="1673"/>
        <item h="1" m="1" x="3283"/>
        <item h="1" m="1" x="1833"/>
        <item h="1" m="1" x="2662"/>
        <item h="1" m="1" x="2084"/>
        <item h="1" m="1" x="869"/>
        <item h="1" m="1" x="2808"/>
        <item h="1" m="1" x="948"/>
        <item h="1" m="1" x="1078"/>
        <item h="1" m="1" x="65"/>
        <item h="1" m="1" x="1094"/>
        <item h="1" m="1" x="3194"/>
        <item h="1" m="1" x="3765"/>
        <item h="1" m="1" x="128"/>
        <item h="1" m="1" x="9"/>
        <item h="1" m="1" x="1465"/>
        <item h="1" m="1" x="1769"/>
        <item h="1" m="1" x="2118"/>
        <item h="1" m="1" x="2557"/>
        <item h="1" m="1" x="115"/>
        <item h="1" m="1" x="120"/>
        <item h="1" m="1" x="603"/>
        <item h="1" m="1" x="2431"/>
        <item h="1" m="1" x="1654"/>
        <item h="1" m="1" x="2489"/>
        <item h="1" m="1" x="3372"/>
        <item h="1" m="1" x="1450"/>
        <item h="1" m="1" x="3289"/>
        <item h="1" m="1" x="2023"/>
        <item h="1" m="1" x="4305"/>
        <item h="1" m="1" x="1588"/>
        <item h="1" m="1" x="2496"/>
        <item h="1" m="1" x="4058"/>
        <item h="1" m="1" x="242"/>
        <item h="1" m="1" x="2470"/>
        <item h="1" m="1" x="1646"/>
        <item h="1" m="1" x="2539"/>
        <item h="1" m="1" x="4473"/>
        <item h="1" m="1" x="3409"/>
        <item h="1" m="1" x="2223"/>
        <item h="1" m="1" x="3460"/>
        <item h="1" m="1" x="451"/>
        <item h="1" m="1" x="2802"/>
        <item h="1" m="1" x="1837"/>
        <item h="1" m="1" x="3344"/>
        <item h="1" m="1" x="862"/>
        <item h="1" m="1" x="3160"/>
        <item h="1" m="1" x="4652"/>
        <item h="1" m="1" x="1558"/>
        <item h="1" m="1" x="1936"/>
        <item h="1" m="1" x="3666"/>
        <item h="1" m="1" x="1123"/>
        <item h="1" m="1" x="4581"/>
        <item h="1" m="1" x="3277"/>
        <item h="1" m="1" x="1085"/>
        <item h="1" m="1" x="2988"/>
        <item h="1" m="1" x="4486"/>
        <item h="1" m="1" x="52"/>
        <item h="1" m="1" x="636"/>
        <item h="1" m="1" x="149"/>
        <item h="1" m="1" x="376"/>
        <item h="1" m="1" x="949"/>
        <item h="1" m="1" x="3946"/>
        <item h="1" m="1" x="2428"/>
        <item h="1" m="1" x="4572"/>
        <item m="1" x="3212"/>
        <item h="1" m="1" x="310"/>
        <item h="1" m="1" x="1080"/>
        <item h="1" m="1" x="2659"/>
        <item h="1" m="1" x="1714"/>
        <item h="1" m="1" x="1638"/>
        <item h="1" m="1" x="2585"/>
        <item h="1" m="1" x="323"/>
        <item h="1" m="1" x="2142"/>
        <item h="1" m="1" x="3550"/>
        <item h="1" m="1" x="2425"/>
        <item h="1" m="1" x="2120"/>
        <item h="1" m="1" x="2867"/>
        <item h="1" m="1" x="4036"/>
        <item h="1" m="1" x="3124"/>
        <item h="1" m="1" x="4251"/>
        <item h="1" m="1" x="2526"/>
        <item h="1" m="1" x="1788"/>
        <item h="1" m="1" x="48"/>
        <item h="1" m="1" x="687"/>
        <item h="1" m="1" x="1271"/>
        <item h="1" m="1" x="2199"/>
        <item h="1" m="1" x="513"/>
        <item h="1" m="1" x="1187"/>
        <item h="1" m="1" x="3090"/>
        <item h="1" m="1" x="3467"/>
        <item h="1" m="1" x="3549"/>
        <item h="1" m="1" x="3291"/>
        <item h="1" m="1" x="1070"/>
        <item h="1" m="1" x="1062"/>
        <item m="1" x="1635"/>
        <item m="1" x="2103"/>
        <item m="1" x="1433"/>
        <item m="1" x="3696"/>
        <item m="1" x="3120"/>
        <item m="1" x="1313"/>
        <item m="1" x="2924"/>
        <item m="1" x="4026"/>
        <item m="1" x="2562"/>
        <item m="1" x="701"/>
        <item m="1" x="2884"/>
        <item h="1" m="1" x="3147"/>
        <item h="1" m="1" x="4030"/>
        <item h="1" m="1" x="1632"/>
        <item h="1" m="1" x="2243"/>
        <item h="1" m="1" x="2180"/>
        <item h="1" m="1" x="4133"/>
        <item h="1" m="1" x="2401"/>
        <item h="1" m="1" x="3955"/>
        <item h="1" m="1" x="1831"/>
        <item h="1" m="1" x="341"/>
        <item h="1" m="1" x="3762"/>
        <item h="1" m="1" x="2561"/>
        <item h="1" m="1" x="43"/>
        <item h="1" m="1" x="743"/>
        <item h="1" m="1" x="1815"/>
        <item h="1" m="1" x="651"/>
        <item h="1" m="1" x="1780"/>
        <item h="1" m="1" x="3624"/>
        <item h="1" m="1" x="1862"/>
        <item h="1" m="1" x="3884"/>
        <item h="1" m="1" x="1069"/>
        <item h="1" m="1" x="4155"/>
        <item h="1" m="1" x="400"/>
        <item h="1" m="1" x="1629"/>
        <item h="1" m="1" x="2154"/>
        <item h="1" m="1" x="1998"/>
        <item h="1" m="1" x="3819"/>
        <item h="1" m="1" x="1852"/>
        <item h="1" m="1" x="291"/>
        <item h="1" m="1" x="3447"/>
        <item h="1" m="1" x="3801"/>
        <item h="1" m="1" x="3715"/>
        <item h="1" m="1" x="2689"/>
        <item h="1" m="1" x="2311"/>
        <item h="1" m="1" x="1314"/>
        <item h="1" m="1" x="4293"/>
        <item h="1" m="1" x="4241"/>
        <item h="1" m="1" x="3434"/>
        <item h="1" m="1" x="3664"/>
        <item h="1" m="1" x="574"/>
        <item h="1" m="1" x="795"/>
        <item h="1" m="1" x="2860"/>
        <item h="1" m="1" x="778"/>
        <item h="1" m="1" x="736"/>
        <item h="1" m="1" x="4216"/>
        <item h="1" m="1" x="3495"/>
        <item h="1" m="1" x="3067"/>
        <item h="1" m="1" x="312"/>
        <item h="1" m="1" x="570"/>
        <item h="1" m="1" x="301"/>
        <item h="1" m="1" x="3408"/>
        <item h="1" m="1" x="907"/>
        <item h="1" m="1" x="4324"/>
        <item h="1" m="1" x="394"/>
        <item h="1" m="1" x="1820"/>
        <item h="1" m="1" x="1519"/>
        <item h="1" m="1" x="4380"/>
        <item h="1" m="1" x="3713"/>
        <item h="1" m="1" x="2146"/>
        <item h="1" m="1" x="1742"/>
        <item h="1" m="1" x="4146"/>
        <item h="1" m="1" x="4078"/>
        <item h="1" m="1" x="2454"/>
        <item h="1" m="1" x="3779"/>
        <item h="1" m="1" x="335"/>
        <item h="1" m="1" x="1056"/>
        <item h="1" m="1" x="4401"/>
        <item h="1" m="1" x="1181"/>
        <item h="1" m="1" x="2254"/>
        <item h="1" m="1" x="3703"/>
        <item h="1" m="1" x="4341"/>
        <item h="1" m="1" x="2571"/>
        <item h="1" m="1" x="3410"/>
        <item h="1" m="1" x="3"/>
        <item h="1" m="1" x="2883"/>
        <item h="1" m="1" x="3768"/>
        <item h="1" m="1" x="261"/>
        <item h="1" m="1" x="279"/>
        <item h="1" m="1" x="253"/>
        <item h="1" m="1" x="2408"/>
        <item h="1" m="1" x="566"/>
        <item h="1" m="1" x="347"/>
        <item h="1" m="1" x="4513"/>
        <item h="1" m="1" x="1052"/>
        <item h="1" m="1" x="4273"/>
        <item h="1" m="1" x="4616"/>
        <item h="1" m="1" x="2824"/>
        <item h="1" m="1" x="3198"/>
        <item h="1" m="1" x="750"/>
        <item h="1" m="1" x="4229"/>
        <item h="1" m="1" x="3748"/>
        <item h="1" m="1" x="2144"/>
        <item h="1" m="1" x="1793"/>
        <item h="1" m="1" x="4694"/>
        <item h="1" m="1" x="4204"/>
        <item h="1" m="1" x="80"/>
        <item h="1" m="1" x="435"/>
        <item h="1" m="1" x="2752"/>
        <item h="1" m="1" x="2670"/>
        <item h="1" m="1" x="682"/>
        <item h="1" m="1" x="3479"/>
        <item h="1" m="1" x="3694"/>
        <item h="1" m="1" x="1311"/>
        <item h="1" m="1" x="2807"/>
        <item h="1" m="1" x="836"/>
        <item h="1" m="1" x="3568"/>
        <item h="1" m="1" x="1019"/>
        <item h="1" m="1" x="1499"/>
        <item h="1" m="1" x="492"/>
        <item h="1" m="1" x="1693"/>
        <item h="1" m="1" x="559"/>
        <item h="1" m="1" x="4602"/>
        <item h="1" m="1" x="1470"/>
        <item h="1" m="1" x="1335"/>
        <item h="1" m="1" x="612"/>
        <item h="1" m="1" x="3503"/>
        <item h="1" m="1" x="1002"/>
        <item h="1" m="1" x="1430"/>
        <item h="1" m="1" x="265"/>
        <item h="1" m="1" x="2995"/>
        <item h="1" m="1" x="2133"/>
        <item h="1" m="1" x="1900"/>
        <item h="1" m="1" x="1671"/>
        <item h="1" m="1" x="4468"/>
        <item h="1" m="1" x="1240"/>
        <item h="1" m="1" x="1110"/>
        <item h="1" m="1" x="3972"/>
        <item h="1" m="1" x="449"/>
        <item h="1" m="1" x="1375"/>
        <item h="1" m="1" x="4215"/>
        <item h="1" m="1" x="3688"/>
        <item h="1" m="1" x="2372"/>
        <item h="1" m="1" x="2945"/>
        <item h="1" m="1" x="1694"/>
        <item h="1" m="1" x="1028"/>
        <item h="1" m="1" x="3907"/>
        <item h="1" m="1" x="4580"/>
        <item h="1" m="1" x="1848"/>
        <item h="1" m="1" x="3462"/>
        <item h="1" m="1" x="3613"/>
        <item h="1" m="1" x="1040"/>
        <item h="1" m="1" x="554"/>
        <item h="1" m="1" x="4664"/>
        <item h="1" m="1" x="2558"/>
        <item h="1" m="1" x="1439"/>
        <item h="1" m="1" x="1608"/>
        <item h="1" m="1" x="4175"/>
        <item h="1" m="1" x="4385"/>
        <item h="1" m="1" x="4044"/>
        <item h="1" m="1" x="1787"/>
        <item h="1" m="1" x="2720"/>
        <item h="1" m="1" x="3530"/>
        <item h="1" m="1" x="2901"/>
        <item h="1" m="1" x="3683"/>
        <item h="1" m="1" x="3312"/>
        <item h="1" m="1" x="2898"/>
        <item h="1" m="1" x="3053"/>
        <item h="1" m="1" x="1978"/>
        <item h="1" m="1" x="1753"/>
        <item h="1" m="1" x="3481"/>
        <item h="1" m="1" x="2174"/>
        <item h="1" m="1" x="1267"/>
        <item h="1" m="1" x="925"/>
        <item h="1" m="1" x="1888"/>
        <item h="1" m="1" x="548"/>
        <item h="1" m="1" x="28"/>
        <item h="1" m="1" x="3066"/>
        <item h="1" m="1" x="2114"/>
        <item h="1" m="1" x="2423"/>
        <item h="1" m="1" x="21"/>
        <item h="1" m="1" x="2936"/>
        <item h="1" m="1" x="2109"/>
        <item h="1" m="1" x="483"/>
        <item h="1" m="1" x="3866"/>
        <item h="1" m="1" x="2124"/>
        <item h="1" m="1" x="1444"/>
        <item h="1" m="1" x="3816"/>
        <item h="1" m="1" x="577"/>
        <item h="1" m="1" x="2847"/>
        <item h="1" m="1" x="4637"/>
        <item h="1" m="1" x="2922"/>
        <item h="1" m="1" x="2574"/>
        <item h="1" m="1" x="4429"/>
        <item h="1" m="1" x="4358"/>
        <item h="1" m="1" x="3680"/>
        <item h="1" m="1" x="3996"/>
        <item h="1" m="1" x="3757"/>
        <item h="1" m="1" x="1724"/>
        <item h="1" m="1" x="2398"/>
        <item h="1" m="1" x="2508"/>
        <item h="1" m="1" x="3681"/>
        <item h="1" m="1" x="281"/>
        <item h="1" m="1" x="1106"/>
        <item h="1" m="1" x="79"/>
        <item h="1" m="1" x="4181"/>
        <item h="1" m="1" x="2238"/>
        <item h="1" m="1" x="3223"/>
        <item h="1" m="1" x="1860"/>
        <item h="1" m="1" x="2919"/>
        <item h="1" m="1" x="1675"/>
        <item h="1" m="1" x="1103"/>
        <item h="1" m="1" x="4286"/>
        <item h="1" m="1" x="579"/>
        <item h="1" m="1" x="2370"/>
        <item h="1" m="1" x="697"/>
        <item h="1" m="1" x="733"/>
        <item h="1" m="1" x="3227"/>
        <item h="1" m="1" x="1256"/>
        <item h="1" m="1" x="1575"/>
        <item h="1" m="1" x="2647"/>
        <item h="1" m="1" x="1557"/>
        <item h="1" m="1" x="761"/>
        <item h="1" m="1" x="846"/>
        <item h="1" m="1" x="3976"/>
        <item h="1" m="1" x="180"/>
        <item h="1" m="1" x="3146"/>
        <item h="1" m="1" x="473"/>
        <item h="1" m="1" x="4673"/>
        <item h="1" m="1" x="4195"/>
        <item h="1" m="1" x="941"/>
        <item h="1" m="1" x="4009"/>
        <item h="1" m="1" x="1643"/>
        <item h="1" m="1" x="1130"/>
        <item h="1" m="1" x="4334"/>
        <item h="1" m="1" x="3643"/>
        <item h="1" m="1" x="4414"/>
        <item h="1" m="1" x="4249"/>
        <item h="1" m="1" x="1099"/>
        <item h="1" m="1" x="4350"/>
        <item h="1" m="1" x="1163"/>
        <item h="1" m="1" x="2503"/>
        <item h="1" m="1" x="4367"/>
        <item h="1" m="1" x="1049"/>
        <item h="1" m="1" x="4322"/>
        <item h="1" m="1" x="3672"/>
        <item h="1" m="1" x="916"/>
        <item h="1" m="1" x="2639"/>
        <item h="1" m="1" x="1064"/>
        <item h="1" m="1" x="1883"/>
        <item h="1" m="1" x="962"/>
        <item h="1" m="1" x="3849"/>
        <item h="1" m="1" x="3778"/>
        <item h="1" m="1" x="2902"/>
        <item h="1" m="1" x="4186"/>
        <item h="1" m="1" x="2592"/>
        <item h="1" m="1" x="4262"/>
        <item h="1" m="1" x="1806"/>
        <item h="1" m="1" x="2126"/>
        <item h="1" m="1" x="460"/>
        <item h="1" m="1" x="3516"/>
        <item h="1" m="1" x="1086"/>
        <item h="1" m="1" x="4448"/>
        <item h="1" m="1" x="3301"/>
        <item h="1" m="1" x="2738"/>
        <item h="1" m="1" x="780"/>
        <item h="1" m="1" x="1740"/>
        <item h="1" m="1" x="1596"/>
        <item h="1" m="1" x="4405"/>
        <item h="1" m="1" x="184"/>
        <item h="1" m="1" x="2631"/>
        <item h="1" m="1" x="1184"/>
        <item h="1" m="1" x="3478"/>
        <item h="1" m="1" x="1266"/>
        <item h="1" m="1" x="1584"/>
        <item h="1" m="1" x="3660"/>
        <item h="1" m="1" x="2621"/>
        <item h="1" m="1" x="726"/>
        <item h="1" m="1" x="426"/>
        <item h="1" m="1" x="1504"/>
        <item h="1" m="1" x="3492"/>
        <item h="1" m="1" x="4180"/>
        <item h="1" m="1" x="615"/>
        <item h="1" m="1" x="4654"/>
        <item h="1" m="1" x="2792"/>
        <item h="1" m="1" x="3476"/>
        <item h="1" m="1" x="2173"/>
        <item h="1" m="1" x="1065"/>
        <item h="1" m="1" x="4063"/>
        <item h="1" m="1" x="802"/>
        <item h="1" m="1" x="3113"/>
        <item h="1" m="1" x="2934"/>
        <item h="1" m="1" x="3507"/>
        <item h="1" m="1" x="1613"/>
        <item h="1" m="1" x="4119"/>
        <item h="1" m="1" x="1919"/>
        <item h="1" m="1" x="3267"/>
        <item h="1" m="1" x="3546"/>
        <item h="1" m="1" x="1858"/>
        <item h="1" m="1" x="1453"/>
        <item h="1" m="1" x="2863"/>
        <item h="1" m="1" x="14"/>
        <item h="1" m="1" x="2268"/>
        <item h="1" m="1" x="226"/>
        <item h="1" m="1" x="3927"/>
        <item h="1" m="1" x="3990"/>
        <item h="1" m="1" x="742"/>
        <item h="1" m="1" x="1397"/>
        <item h="1" m="1" x="1868"/>
        <item h="1" m="1" x="1441"/>
        <item h="1" m="1" x="2637"/>
        <item h="1" m="1" x="1188"/>
        <item h="1" m="1" x="1611"/>
        <item h="1" m="1" x="3635"/>
        <item h="1" m="1" x="2964"/>
        <item h="1" m="1" x="3387"/>
        <item h="1" m="1" x="4487"/>
        <item h="1" m="1" x="731"/>
        <item h="1" m="1" x="1102"/>
        <item h="1" m="1" x="2763"/>
        <item h="1" m="1" x="3114"/>
        <item h="1" m="1" x="886"/>
        <item h="1" m="1" x="3133"/>
        <item h="1" m="1" x="1915"/>
        <item h="1" m="1" x="4295"/>
        <item h="1" m="1" x="1140"/>
        <item h="1" m="1" x="178"/>
        <item h="1" m="1" x="995"/>
        <item h="1" m="1" x="4"/>
        <item h="1" m="1" x="2346"/>
        <item h="1" m="1" x="4435"/>
        <item h="1" m="1" x="493"/>
        <item h="1" m="1" x="342"/>
        <item h="1" m="1" x="3279"/>
        <item h="1" m="1" x="3210"/>
        <item h="1" m="1" x="2062"/>
        <item h="1" m="1" x="2527"/>
        <item h="1" m="1" x="4265"/>
        <item h="1" m="1" x="163"/>
        <item h="1" m="1" x="3104"/>
        <item h="1" m="1" x="446"/>
        <item h="1" m="1" x="97"/>
        <item h="1" m="1" x="2157"/>
        <item h="1" m="1" x="1300"/>
        <item h="1" m="1" x="2666"/>
        <item h="1" m="1" x="3562"/>
        <item h="1" m="1" x="4688"/>
        <item h="1" m="1" x="1932"/>
        <item h="1" m="1" x="1398"/>
        <item h="1" m="1" x="754"/>
        <item h="1" m="1" x="2028"/>
        <item h="1" m="1" x="1016"/>
        <item h="1" m="1" x="2693"/>
        <item h="1" m="1" x="4127"/>
        <item h="1" m="1" x="1594"/>
        <item h="1" m="1" x="3296"/>
        <item h="1" m="1" x="1589"/>
        <item h="1" m="1" x="3921"/>
        <item h="1" m="1" x="457"/>
        <item h="1" m="1" x="2080"/>
        <item h="1" m="1" x="786"/>
        <item h="1" m="1" x="3094"/>
        <item h="1" m="1" x="551"/>
        <item h="1" m="1" x="1771"/>
        <item h="1" m="1" x="2422"/>
        <item h="1" m="1" x="2397"/>
        <item h="1" m="1" x="2011"/>
        <item h="1" m="1" x="4683"/>
        <item h="1" m="1" x="1951"/>
        <item h="1" m="1" x="888"/>
        <item h="1" m="1" x="2315"/>
        <item h="1" m="1" x="1934"/>
        <item h="1" m="1" x="3482"/>
        <item h="1" m="1" x="1590"/>
        <item h="1" m="1" x="3349"/>
        <item h="1" m="1" x="2655"/>
        <item h="1" m="1" x="4054"/>
        <item h="1" m="1" x="2740"/>
        <item h="1" m="1" x="1320"/>
        <item h="1" m="1" x="686"/>
        <item h="1" m="1" x="2105"/>
        <item h="1" m="1" x="3395"/>
        <item h="1" m="1" x="3178"/>
        <item h="1" m="1" x="4182"/>
        <item h="1" m="1" x="3582"/>
        <item h="1" m="1" x="495"/>
        <item h="1" m="1" x="57"/>
        <item h="1" m="1" x="3662"/>
        <item h="1" m="1" x="117"/>
        <item h="1" m="1" x="3367"/>
        <item h="1" m="1" x="2672"/>
        <item h="1" m="1" x="3498"/>
        <item h="1" m="1" x="4255"/>
        <item h="1" m="1" x="392"/>
        <item h="1" m="1" x="522"/>
        <item h="1" m="1" x="4100"/>
        <item h="1" m="1" x="1179"/>
        <item h="1" m="1" x="4480"/>
        <item h="1" m="1" x="2744"/>
        <item h="1" m="1" x="2101"/>
        <item h="1" m="1" x="3449"/>
        <item h="1" m="1" x="4277"/>
        <item h="1" m="1" x="165"/>
        <item h="1" m="1" x="3864"/>
        <item h="1" m="1" x="4398"/>
        <item h="1" m="1" x="4115"/>
        <item h="1" m="1" x="3654"/>
        <item h="1" m="1" x="171"/>
        <item h="1" m="1" x="4462"/>
        <item h="1" m="1" x="3327"/>
        <item h="1" m="1" x="4316"/>
        <item h="1" m="1" x="515"/>
        <item h="1" m="1" x="1058"/>
        <item h="1" m="1" x="1973"/>
        <item h="1" m="1" x="372"/>
        <item h="1" m="1" x="2882"/>
        <item h="1" m="1" x="2046"/>
        <item h="1" m="1" x="2089"/>
        <item h="1" m="1" x="3009"/>
        <item h="1" m="1" x="1264"/>
        <item h="1" m="1" x="414"/>
        <item h="1" m="1" x="843"/>
        <item h="1" m="1" x="2803"/>
        <item h="1" m="1" x="3368"/>
        <item h="1" m="1" x="3644"/>
        <item h="1" m="1" x="4432"/>
        <item h="1" m="1" x="1423"/>
        <item h="1" m="1" x="3601"/>
        <item h="1" m="1" x="2212"/>
        <item h="1" m="1" x="510"/>
        <item h="1" m="1" x="1709"/>
        <item h="1" m="1" x="1620"/>
        <item h="1" m="1" x="2083"/>
        <item h="1" m="1" x="1245"/>
        <item h="1" m="1" x="775"/>
        <item h="1" m="1" x="2123"/>
        <item h="1" m="1" x="1413"/>
        <item h="1" m="1" x="507"/>
        <item h="1" m="1" x="1218"/>
        <item h="1" m="1" x="2684"/>
        <item h="1" m="1" x="2221"/>
        <item h="1" m="1" x="1346"/>
        <item h="1" m="1" x="1334"/>
        <item h="1" m="1" x="2608"/>
        <item h="1" m="1" x="2695"/>
        <item h="1" m="1" x="4500"/>
        <item h="1" m="1" x="942"/>
        <item h="1" m="1" x="3046"/>
        <item h="1" m="1" x="1948"/>
        <item h="1" m="1" x="4164"/>
        <item h="1" m="1" x="4099"/>
        <item h="1" m="1" x="531"/>
        <item h="1" m="1" x="4121"/>
        <item h="1" m="1" x="373"/>
        <item h="1" m="1" x="4158"/>
        <item h="1" m="1" x="4197"/>
        <item h="1" m="1" x="2185"/>
        <item h="1" m="1" x="4383"/>
        <item h="1" m="1" x="4634"/>
        <item h="1" m="1" x="283"/>
        <item h="1" m="1" x="1037"/>
        <item h="1" m="1" x="2362"/>
        <item h="1" m="1" x="2844"/>
        <item h="1" m="1" x="395"/>
        <item h="1" m="1" x="264"/>
        <item h="1" m="1" x="3889"/>
        <item h="1" m="1" x="2595"/>
        <item h="1" m="1" x="2331"/>
        <item h="1" m="1" x="2545"/>
        <item h="1" m="1" x="1361"/>
        <item h="1" m="1" x="331"/>
        <item h="1" m="1" x="556"/>
        <item h="1" m="1" x="4150"/>
        <item h="1" m="1" x="4247"/>
        <item h="1" m="1" x="3252"/>
        <item h="1" m="1" x="4511"/>
        <item h="1" m="1" x="787"/>
        <item h="1" m="1" x="390"/>
        <item h="1" m="1" x="1031"/>
        <item h="1" m="1" x="3422"/>
        <item h="1" m="1" x="2977"/>
        <item h="1" m="1" x="470"/>
        <item h="1" m="1" x="3254"/>
        <item h="1" m="1" x="2588"/>
        <item h="1" m="1" x="2442"/>
        <item h="1" m="1" x="16"/>
        <item h="1" m="1" x="1626"/>
        <item h="1" m="1" x="176"/>
        <item h="1" m="1" x="1023"/>
        <item h="1" m="1" x="377"/>
        <item h="1" m="1" x="3243"/>
        <item h="1" m="1" x="288"/>
        <item h="1" m="1" x="2541"/>
        <item h="1" m="1" x="2578"/>
        <item h="1" m="1" x="2491"/>
        <item h="1" m="1" x="569"/>
        <item h="1" m="1" x="1759"/>
        <item h="1" m="1" x="2294"/>
        <item h="1" m="1" x="353"/>
        <item h="1" m="1" x="3875"/>
        <item h="1" m="1" x="3081"/>
        <item h="1" m="1" x="2008"/>
        <item h="1" m="1" x="1688"/>
        <item h="1" m="1" x="2112"/>
        <item h="1" m="1" x="3239"/>
        <item h="1" m="1" x="4660"/>
        <item h="1" m="1" x="3928"/>
        <item h="1" m="1" x="1866"/>
        <item h="1" m="1" x="3687"/>
        <item h="1" m="1" x="3553"/>
        <item h="1" m="1" x="76"/>
        <item h="1" m="1" x="1563"/>
        <item h="1" m="1" x="2039"/>
        <item h="1" m="1" x="575"/>
        <item h="1" m="1" x="135"/>
        <item h="1" m="1" x="3074"/>
        <item h="1" m="1" x="2057"/>
        <item h="1" m="1" x="2222"/>
        <item h="1" m="1" x="2176"/>
        <item h="1" m="1" x="3932"/>
        <item h="1" m="1" x="195"/>
        <item h="1" m="1" x="4658"/>
        <item h="1" m="1" x="3424"/>
        <item h="1" m="1" x="2920"/>
        <item h="1" m="1" x="3756"/>
        <item h="1" m="1" x="252"/>
        <item h="1" m="1" x="4653"/>
        <item h="1" m="1" x="3490"/>
        <item h="1" m="1" x="3465"/>
        <item h="1" m="1" x="3814"/>
        <item h="1" m="1" x="4672"/>
        <item h="1" m="1" x="1549"/>
        <item h="1" m="1" x="3668"/>
        <item h="1" m="1" x="706"/>
        <item h="1" m="1" x="3062"/>
        <item h="1" m="1" x="2156"/>
        <item h="1" m="1" x="4386"/>
        <item h="1" m="1" x="2309"/>
        <item h="1" m="1" x="348"/>
        <item h="1" m="1" x="1545"/>
        <item h="1" m="1" x="60"/>
        <item h="1" m="1" x="770"/>
        <item h="1" m="1" x="1541"/>
        <item h="1" m="1" x="303"/>
        <item h="1" m="1" x="1177"/>
        <item h="1" m="1" x="841"/>
        <item h="1" m="1" x="1592"/>
        <item h="1" m="1" x="3056"/>
        <item h="1" m="1" x="1743"/>
        <item h="1" m="1" x="1351"/>
        <item h="1" m="1" x="2445"/>
        <item h="1" m="1" x="1488"/>
        <item h="1" m="1" x="1532"/>
        <item h="1" m="1" x="1726"/>
        <item h="1" m="1" x="902"/>
        <item h="1" m="1" x="2407"/>
        <item h="1" m="1" x="3049"/>
        <item h="1" m="1" x="1838"/>
        <item h="1" m="1" x="2957"/>
        <item h="1" m="1" x="2565"/>
        <item h="1" m="1" x="3103"/>
        <item h="1" m="1" x="485"/>
        <item h="1" m="1" x="3208"/>
        <item h="1" m="1" x="3119"/>
        <item h="1" m="1" x="4142"/>
        <item h="1" m="1" x="2063"/>
        <item h="1" m="1" x="3324"/>
        <item h="1" m="1" x="1048"/>
        <item h="1" m="1" x="3504"/>
        <item h="1" m="1" x="3616"/>
        <item h="1" m="1" x="1353"/>
        <item h="1" m="1" x="4048"/>
        <item h="1" m="1" x="2620"/>
        <item h="1" m="1" x="479"/>
        <item h="1" m="1" x="3265"/>
        <item h="1" m="1" x="4225"/>
        <item h="1" m="1" x="4199"/>
        <item h="1" m="1" x="3872"/>
        <item h="1" m="1" x="476"/>
        <item h="1" m="1" x="2764"/>
        <item h="1" m="1" x="4260"/>
        <item h="1" m="1" x="2054"/>
        <item h="1" m="1" x="1190"/>
        <item h="1" m="1" x="4610"/>
        <item h="1" m="1" x="3609"/>
        <item h="1" m="1" x="1448"/>
        <item h="1" m="1" x="2737"/>
        <item h="1" m="1" x="475"/>
        <item h="1" m="1" x="2826"/>
        <item h="1" m="1" x="4346"/>
        <item h="1" m="1" x="295"/>
        <item h="1" m="1" x="2050"/>
        <item h="1" m="1" x="1265"/>
        <item h="1" m="1" x="2047"/>
        <item h="1" m="1" x="1326"/>
        <item h="1" m="1" x="1617"/>
        <item h="1" m="1" x="464"/>
        <item h="1" m="1" x="2935"/>
        <item h="1" m="1" x="4461"/>
        <item h="1" m="1" x="1990"/>
        <item h="1" m="1" x="2041"/>
        <item h="1" m="1" x="1380"/>
        <item h="1" m="1" x="3588"/>
        <item h="1" m="1" x="1067"/>
        <item h="1" m="1" x="2943"/>
        <item h="1" m="1" x="2348"/>
        <item h="1" m="1" x="3581"/>
        <item h="1" m="1" x="1135"/>
        <item h="1" m="1" x="2994"/>
        <item h="1" m="1" x="990"/>
        <item h="1" m="1" x="2518"/>
        <item h="1" m="1" x="1756"/>
        <item h="1" m="1" x="4582"/>
        <item h="1" m="1" x="3052"/>
        <item h="1" m="1" x="2566"/>
        <item h="1" m="1" x="3035"/>
        <item h="1" m="1" x="1503"/>
        <item h="1" m="1" x="4118"/>
        <item h="1" m="1" x="617"/>
        <item h="1" m="1" x="3048"/>
        <item h="1" m="1" x="3443"/>
        <item h="1" m="1" x="2555"/>
        <item h="1" m="1" x="1205"/>
        <item h="1" m="1" x="1648"/>
        <item h="1" m="1" x="4108"/>
        <item h="1" m="1" x="728"/>
        <item h="1" m="1" x="2005"/>
        <item h="1" m="1" x="3193"/>
        <item h="1" m="1" x="403"/>
        <item h="1" m="1" x="976"/>
        <item h="1" m="1" x="2139"/>
        <item h="1" m="1" x="94"/>
        <item h="1" m="1" x="2552"/>
        <item h="1" m="1" x="4650"/>
        <item h="1" m="1" x="1717"/>
        <item h="1" m="1" x="793"/>
        <item h="1" m="1" x="2546"/>
        <item h="1" m="1" x="3429"/>
        <item h="1" m="1" x="1781"/>
        <item h="1" m="1" x="4101"/>
        <item h="1" m="1" x="272"/>
        <item h="1" m="1" x="86"/>
        <item h="1" m="1" x="3328"/>
        <item h="1" m="1" x="1555"/>
        <item h="1" m="1" x="963"/>
        <item h="1" m="1" x="2242"/>
        <item h="1" m="1" x="1442"/>
        <item h="1" m="1" x="225"/>
        <item h="1" m="1" x="2543"/>
        <item h="1" m="1" x="1840"/>
        <item h="1" m="1" x="1942"/>
        <item h="1" m="1" x="4093"/>
        <item h="1" m="1" x="330"/>
        <item h="1" m="1" x="3566"/>
        <item h="1" m="1" x="3386"/>
        <item h="1" m="1" x="4091"/>
        <item h="1" m="1" x="385"/>
        <item h="1" m="1" x="2879"/>
        <item h="1" m="1" x="3453"/>
        <item h="1" m="1" x="2665"/>
        <item h="1" m="1" x="953"/>
        <item h="1" m="1" x="1824"/>
        <item h="1" m="1" x="3705"/>
        <item h="1" m="1" x="350"/>
        <item h="1" m="1" x="3032"/>
        <item h="1" m="1" x="338"/>
        <item h="1" m="1" x="1976"/>
        <item h="1" m="1" x="3012"/>
        <item h="1" m="1" x="4608"/>
        <item h="1" m="1" x="447"/>
        <item h="1" m="1" x="1719"/>
        <item h="1" m="1" x="3524"/>
        <item h="1" m="1" x="1505"/>
        <item h="1" m="1" x="1882"/>
        <item h="1" m="1" x="3008"/>
        <item h="1" m="1" x="418"/>
        <item h="1" m="1" x="3385"/>
        <item h="1" m="1" x="3026"/>
        <item h="1" m="1" x="3122"/>
        <item h="1" m="1" x="2086"/>
        <item h="1" m="1" x="4678"/>
        <item h="1" m="1" x="4600"/>
        <item h="1" m="1" x="8"/>
        <item h="1" m="1" x="4492"/>
        <item h="1" m="1" x="3669"/>
        <item h="1" m="1" x="1496"/>
        <item h="1" m="1" x="1427"/>
        <item h="1" m="1" x="557"/>
        <item h="1" m="1" x="3019"/>
        <item h="1" m="1" x="2856"/>
        <item h="1" m="1" x="1304"/>
        <item h="1" m="1" x="2734"/>
        <item h="1" m="1" x="4589"/>
        <item h="1" m="1" x="119"/>
        <item h="1" m="1" x="2074"/>
        <item h="1" m="1" x="4342"/>
        <item h="1" m="1" x="1486"/>
        <item h="1" m="1" x="1539"/>
        <item h="1" m="1" x="3392"/>
        <item h="1" m="1" x="1260"/>
        <item h="1" m="1" x="3017"/>
        <item h="1" m="1" x="54"/>
        <item h="1" m="1" x="2797"/>
        <item h="1" m="1" x="4332"/>
        <item h="1" m="1" x="4399"/>
        <item h="1" m="1" x="1111"/>
        <item h="1" m="1" x="1535"/>
        <item h="1" m="1" x="1376"/>
        <item h="1" m="1" x="2843"/>
        <item h="1" m="1" x="2937"/>
        <item h="1" m="1" x="4434"/>
        <item h="1" m="1" x="4524"/>
        <item h="1" m="1" x="1172"/>
        <item h="1" m="1" x="294"/>
        <item h="1" m="1" x="1429"/>
        <item h="1" m="1" x="1219"/>
        <item h="1" m="1" x="3791"/>
        <item h="1" m="1" x="1497"/>
        <item h="1" m="1" x="425"/>
        <item h="1" m="1" x="3045"/>
        <item h="1" m="1" x="3989"/>
        <item h="1" m="1" x="1804"/>
        <item h="1" m="1" x="4647"/>
        <item h="1" m="1" x="4444"/>
        <item h="1" m="1" x="1280"/>
        <item h="1" m="1" x="3086"/>
        <item h="1" m="1" x="1576"/>
        <item h="1" m="1" x="3354"/>
        <item h="1" m="1" x="4451"/>
        <item h="1" m="1" x="3107"/>
        <item h="1" m="1" x="2698"/>
        <item h="1" m="1" x="3228"/>
        <item h="1" m="1" x="3188"/>
        <item h="1" m="1" x="3727"/>
        <item h="1" m="1" x="4102"/>
        <item h="1" m="1" x="4560"/>
        <item h="1" m="1" x="90"/>
        <item h="1" m="1" x="2641"/>
        <item h="1" m="1" x="817"/>
        <item h="1" m="1" x="685"/>
        <item h="1" m="1" x="1713"/>
        <item h="1" m="1" x="3261"/>
        <item h="1" m="1" x="474"/>
        <item h="1" m="1" x="4154"/>
        <item h="1" m="1" x="3359"/>
        <item h="1" m="1" x="160"/>
        <item h="1" m="1" x="4079"/>
        <item h="1" m="1" x="3674"/>
        <item h="1" m="1" x="2165"/>
        <item h="1" m="1" x="220"/>
        <item h="1" m="1" x="137"/>
        <item h="1" m="1" x="3382"/>
        <item h="1" m="1" x="3892"/>
        <item h="1" m="1" x="3726"/>
        <item h="1" m="1" x="1487"/>
        <item h="1" m="1" x="277"/>
        <item h="1" m="1" x="2800"/>
        <item h="1" m="1" x="419"/>
        <item h="1" m="1" x="2297"/>
        <item h="1" m="1" x="1909"/>
        <item h="1" m="1" x="1762"/>
        <item h="1" m="1" x="482"/>
        <item h="1" m="1" x="1630"/>
        <item h="1" m="1" x="1969"/>
        <item h="1" m="1" x="3156"/>
        <item h="1" m="1" x="2941"/>
        <item h="1" m="1" x="3519"/>
        <item h="1" m="1" x="2108"/>
        <item h="1" m="1" x="3823"/>
        <item h="1" m="1" x="3751"/>
        <item h="1" m="1" x="411"/>
        <item h="1" m="1" x="1024"/>
        <item h="1" m="1" x="1761"/>
        <item h="1" m="1" x="3598"/>
        <item h="1" m="1" x="4076"/>
        <item h="1" m="1" x="516"/>
        <item h="1" m="1" x="3667"/>
        <item h="1" m="1" x="3373"/>
        <item h="1" m="1" x="1891"/>
        <item h="1" m="1" x="553"/>
        <item h="1" m="1" x="4443"/>
        <item h="1" m="1" x="95"/>
        <item h="1" m="1" x="3182"/>
        <item h="1" m="1" x="2150"/>
        <item h="1" m="1" x="202"/>
        <item h="1" m="1" x="2284"/>
        <item h="1" m="1" x="1574"/>
        <item h="1" m="1" x="217"/>
        <item h="1" m="1" x="3982"/>
        <item h="1" m="1" x="3888"/>
        <item h="1" m="1" x="4514"/>
        <item h="1" m="1" x="2482"/>
        <item h="1" m="1" x="1758"/>
        <item h="1" m="1" x="2766"/>
        <item h="1" m="1" x="1972"/>
        <item h="1" m="1" x="1173"/>
        <item h="1" m="1" x="4083"/>
        <item h="1" m="1" x="4315"/>
        <item h="1" m="1" x="2283"/>
        <item h="1" m="1" x="4232"/>
        <item h="1" m="1" x="2078"/>
        <item h="1" m="1" x="2771"/>
        <item h="1" m="1" x="4289"/>
        <item h="1" m="1" x="861"/>
        <item h="1" m="1" x="2842"/>
        <item h="1" m="1" x="2095"/>
        <item h="1" m="1" x="1009"/>
        <item h="1" m="1" x="2216"/>
        <item h="1" m="1" x="4445"/>
        <item h="1" m="1" x="1013"/>
        <item h="1" m="1" x="2520"/>
        <item h="1" m="1" x="1678"/>
        <item h="1" m="1" x="1477"/>
        <item h="1" m="1" x="2793"/>
        <item h="1" m="1" x="619"/>
        <item h="1" m="1" x="4622"/>
        <item h="1" m="1" x="645"/>
        <item h="1" m="1" x="2590"/>
        <item h="1" m="1" x="6"/>
        <item h="1" m="1" x="2081"/>
        <item h="1" m="1" x="3912"/>
        <item h="1" m="1" x="1625"/>
        <item h="1" m="1" x="1566"/>
        <item h="1" m="1" x="2141"/>
        <item h="1" m="1" x="1695"/>
        <item h="1" m="1" x="2975"/>
        <item h="1" m="1" x="3577"/>
        <item h="1" m="1" x="3362"/>
        <item h="1" m="1" x="3306"/>
        <item m="1" x="936"/>
        <item h="1" m="1" x="1897"/>
        <item h="1" m="1" x="4237"/>
        <item h="1" m="1" x="2013"/>
        <item h="1" m="1" x="1233"/>
        <item h="1" m="1" x="4065"/>
        <item h="1" m="1" x="4250"/>
        <item h="1" m="1" x="1358"/>
        <item h="1" m="1" x="2256"/>
        <item h="1" m="1" x="4504"/>
        <item h="1" m="1" x="2625"/>
        <item h="1" m="1" x="73"/>
        <item h="1" m="1" x="3960"/>
        <item h="1" m="1" x="1691"/>
        <item h="1" m="1" x="1199"/>
        <item h="1" m="1" x="2085"/>
        <item h="1" m="1" x="1818"/>
        <item h="1" m="1" x="2861"/>
        <item h="1" m="1" x="3363"/>
        <item h="1" m="1" x="2970"/>
        <item h="1" m="1" x="867"/>
        <item h="1" m="1" x="1885"/>
        <item h="1" m="1" x="819"/>
        <item h="1" m="1" x="989"/>
        <item h="1" m="1" x="3501"/>
        <item h="1" m="1" x="1152"/>
        <item h="1" m="1" x="467"/>
        <item h="1" m="1" x="1282"/>
        <item h="1" m="1" x="2129"/>
        <item h="1" m="1" x="2593"/>
        <item h="1" m="1" x="3708"/>
        <item h="1" m="1" x="2956"/>
        <item h="1" m="1" x="3959"/>
        <item h="1" m="1" x="4304"/>
        <item h="1" m="1" x="860"/>
        <item h="1" m="1" x="944"/>
        <item h="1" m="1" x="2462"/>
        <item h="1" m="1" x="4027"/>
        <item h="1" m="1" x="3630"/>
        <item h="1" m="1" x="920"/>
        <item h="1" m="1" x="4436"/>
        <item h="1" m="1" x="2517"/>
        <item h="1" m="1" x="3763"/>
        <item h="1" m="1" x="2577"/>
        <item h="1" m="1" x="4545"/>
        <item h="1" m="1" x="4162"/>
        <item h="1" m="1" x="1236"/>
        <item h="1" m="1" x="1066"/>
        <item h="1" m="1" x="2553"/>
        <item h="1" m="1" x="2642"/>
        <item h="1" m="1" x="2676"/>
        <item h="1" m="1" x="4283"/>
        <item h="1" m="1" x="196"/>
        <item h="1" m="1" x="1208"/>
        <item h="1" m="1" x="4243"/>
        <item h="1" m="1" x="2753"/>
        <item h="1" m="1" x="3044"/>
        <item h="1" m="1" x="4368"/>
        <item h="1" m="1" x="4651"/>
        <item h="1" m="1" x="1342"/>
        <item h="1" m="1" x="4017"/>
        <item h="1" m="1" x="2881"/>
        <item h="1" m="1" x="3365"/>
        <item h="1" m="1" x="4485"/>
        <item h="1" m="1" x="2722"/>
        <item h="1" m="1" x="1401"/>
        <item h="1" m="1" x="4333"/>
        <item h="1" m="1" x="3560"/>
        <item h="1" m="1" x="1896"/>
        <item h="1" m="1" x="3636"/>
        <item h="1" m="1" x="3440"/>
        <item h="1" m="1" x="592"/>
        <item h="1" m="1" x="2796"/>
        <item h="1" m="1" x="2196"/>
        <item h="1" m="1" x="2181"/>
        <item h="1" m="1" x="3772"/>
        <item h="1" m="1" x="988"/>
        <item h="1" m="1" x="660"/>
        <item h="1" m="1" x="3766"/>
        <item h="1" m="1" x="725"/>
        <item h="1" m="1" x="2589"/>
        <item h="1" m="1" x="2322"/>
        <item h="1" m="1" x="1962"/>
        <item h="1" m="1" x="3885"/>
        <item h="1" m="1" x="1330"/>
        <item h="1" m="1" x="791"/>
        <item h="1" m="1" x="656"/>
        <item h="1" m="1" x="2384"/>
        <item h="1" m="1" x="2869"/>
        <item h="1" m="1" x="2459"/>
        <item h="1" m="1" x="2255"/>
        <item h="1" m="1" x="4023"/>
        <item h="1" m="1" x="1084"/>
        <item h="1" m="1" x="917"/>
        <item h="1" m="1" x="409"/>
        <item h="1" m="1" x="2512"/>
        <item h="1" m="1" x="4471"/>
        <item h="1" m="1" x="4089"/>
        <item h="1" m="1" x="2030"/>
        <item h="1" m="1" x="4159"/>
        <item h="1" m="1" x="1393"/>
        <item h="1" m="1" x="1060"/>
        <item h="1" m="1" x="732"/>
        <item h="1" m="1" x="2634"/>
        <item h="1" m="1" x="81"/>
        <item h="1" m="1" x="4212"/>
        <item h="1" m="1" x="3607"/>
        <item h="1" m="1" x="1147"/>
        <item h="1" m="1" x="497"/>
        <item h="1" m="1" x="2750"/>
        <item h="1" m="1" x="4537"/>
        <item h="1" m="1" x="4366"/>
        <item h="1" m="1" x="3899"/>
        <item h="1" m="1" x="1283"/>
        <item h="1" m="1" x="3257"/>
        <item h="1" m="1" x="2819"/>
        <item h="1" m="1" x="807"/>
        <item h="1" m="1" x="2876"/>
        <item h="1" m="1" x="161"/>
        <item h="1" m="1" x="4482"/>
        <item h="1" m="1" x="3015"/>
        <item h="1" m="1" x="2953"/>
        <item h="1" m="1" x="2410"/>
        <item h="1" m="1" x="4535"/>
        <item h="1" m="1" x="4606"/>
        <item h="1" m="1" x="4593"/>
        <item h="1" m="1" x="3978"/>
        <item h="1" m="1" x="1521"/>
        <item h="1" m="1" x="2694"/>
        <item h="1" m="1" x="4669"/>
        <item h="1" m="1" x="1534"/>
        <item h="1" m="1" x="1604"/>
        <item h="1" m="1" x="4280"/>
        <item h="1" m="1" x="1667"/>
        <item h="1" m="1" x="3082"/>
        <item h="1" m="1" x="3216"/>
        <item h="1" m="1" x="2484"/>
        <item h="1" m="1" x="111"/>
        <item h="1" m="1" x="1847"/>
        <item h="1" m="1" x="1734"/>
        <item h="1" m="1" x="1210"/>
        <item h="1" m="1" x="3278"/>
        <item h="1" m="1" x="3345"/>
        <item h="1" m="1" x="2758"/>
        <item h="1" m="1" x="234"/>
        <item h="1" m="1" x="1618"/>
        <item h="1" m="1" x="1856"/>
        <item h="1" m="1" x="945"/>
        <item h="1" m="1" x="3402"/>
        <item h="1" m="1" x="304"/>
        <item h="1" m="1" x="307"/>
        <item h="1" m="1" x="2548"/>
        <item h="1" m="1" x="365"/>
        <item h="1" m="1" x="1929"/>
        <item h="1" m="1" x="1989"/>
        <item h="1" m="1" x="1291"/>
        <item h="1" m="1" x="3541"/>
        <item h="1" m="1" x="614"/>
        <item h="1" m="1" x="439"/>
        <item h="1" m="1" x="4134"/>
        <item h="1" m="1" x="2043"/>
        <item h="1" m="1" x="1041"/>
        <item h="1" m="1" x="3682"/>
        <item h="1" m="1" x="374"/>
        <item h="1" m="1" x="572"/>
        <item h="1" m="1" x="4440"/>
        <item h="1" m="1" x="2170"/>
        <item h="1" m="1" x="3796"/>
        <item h="1" m="1" x="3749"/>
        <item h="1" m="1" x="1356"/>
        <item h="1" m="1" x="3810"/>
        <item h="1" m="1" x="689"/>
        <item h="1" m="1" x="702"/>
        <item h="1" m="1" x="4196"/>
        <item h="1" m="1" x="2305"/>
        <item h="1" m="1" x="3865"/>
        <item h="1" m="1" x="2908"/>
        <item h="1" m="1" x="766"/>
        <item h="1" m="1" x="458"/>
        <item h="1" m="1" x="837"/>
        <item h="1" m="1" x="4508"/>
        <item h="1" m="1" x="3857"/>
        <item h="1" m="1" x="4002"/>
        <item h="1" m="1" x="2984"/>
        <item h="1" m="1" x="1598"/>
        <item h="1" m="1" x="2360"/>
        <item h="1" m="1" x="3126"/>
        <item h="1" m="1" x="1745"/>
        <item h="1" m="1" x="47"/>
        <item h="1" m="1" x="3942"/>
        <item h="1" m="1" x="106"/>
        <item h="1" m="1" x="3292"/>
        <item h="1" m="1" x="1730"/>
        <item h="1" m="1" x="2134"/>
        <item h="1" m="1" x="3273"/>
        <item h="1" m="1" x="1493"/>
        <item h="1" m="1" x="174"/>
        <item h="1" m="1" x="844"/>
        <item h="1" m="1" x="1794"/>
        <item h="1" m="1" x="3041"/>
        <item h="1" m="1" x="1853"/>
        <item h="1" m="1" x="2452"/>
        <item h="1" m="1" x="3401"/>
        <item h="1" m="1" x="1812"/>
        <item h="1" m="1" x="300"/>
        <item h="1" m="1" x="606"/>
        <item h="1" m="1" x="1922"/>
        <item h="1" m="1" x="4648"/>
        <item h="1" m="1" x="3466"/>
        <item h="1" m="1" x="4014"/>
        <item h="1" m="1" x="358"/>
        <item h="1" m="1" x="2213"/>
        <item h="1" m="1" x="3536"/>
        <item h="1" m="1" x="432"/>
        <item h="1" m="1" x="913"/>
        <item h="1" m="1" x="2038"/>
        <item h="1" m="1" x="256"/>
        <item h="1" m="1" x="3615"/>
        <item h="1" m="1" x="4329"/>
        <item h="1" m="1" x="503"/>
        <item h="1" m="1" x="1892"/>
        <item h="1" m="1" x="568"/>
        <item h="1" m="1" x="1255"/>
        <item h="1" m="1" x="2167"/>
        <item h="1" m="1" x="41"/>
        <item h="1" m="1" x="3743"/>
        <item h="1" m="1" x="4090"/>
        <item h="1" m="1" x="631"/>
        <item h="1" m="1" x="3435"/>
        <item h="1" m="1" x="2230"/>
        <item h="1" m="1" x="986"/>
        <item h="1" m="1" x="2303"/>
        <item h="1" m="1" x="337"/>
        <item h="1" m="1" x="3862"/>
        <item h="1" m="1" x="762"/>
        <item h="1" m="1" x="3209"/>
        <item h="1" m="1" x="2356"/>
        <item h="1" m="1" x="2586"/>
        <item h="1" m="1" x="3935"/>
        <item h="1" m="1" x="4168"/>
        <item h="1" m="1" x="894"/>
        <item h="1" m="1" x="3511"/>
        <item h="1" m="1" x="2498"/>
        <item h="1" m="1" x="2866"/>
        <item h="1" m="1" x="4066"/>
        <item h="1" m="1" x="1736"/>
        <item h="1" m="1" x="950"/>
        <item h="1" m="1" x="1079"/>
        <item h="1" m="1" x="2556"/>
        <item h="1" m="1" x="1043"/>
        <item h="1" m="1" x="3826"/>
        <item h="1" m="1" x="2613"/>
        <item h="1" m="1" x="2661"/>
        <item h="1" m="1" x="4191"/>
        <item h="1" m="1" x="2027"/>
        <item h="1" m="1" x="1116"/>
        <item h="1" m="1" x="1388"/>
        <item h="1" m="1" x="2681"/>
        <item h="1" m="1" x="3605"/>
        <item h="1" m="1" x="2730"/>
        <item h="1" m="1" x="2950"/>
        <item h="1" m="1" x="4338"/>
        <item h="1" m="1" x="2329"/>
        <item h="1" m="1" x="1257"/>
        <item h="1" m="1" x="1171"/>
        <item h="1" m="1" x="2791"/>
        <item h="1" m="1" x="496"/>
        <item h="1" m="1" x="4393"/>
        <item h="1" m="1" x="2092"/>
        <item h="1" m="1" x="1373"/>
        <item h="1" m="1" x="1455"/>
        <item h="1" m="1" x="2929"/>
        <item h="1" m="1" x="803"/>
        <item h="1" m="1" x="4519"/>
        <item h="1" m="1" x="4317"/>
        <item h="1" m="1" x="1428"/>
        <item h="1" m="1" x="1777"/>
        <item h="1" m="1" x="3040"/>
        <item h="1" m="1" x="567"/>
        <item h="1" m="1" x="4640"/>
        <item h="1" m="1" x="1573"/>
        <item h="1" m="1" x="3971"/>
        <item h="1" m="1" x="3102"/>
        <item h="1" m="1" x="1530"/>
        <item h="1" m="1" x="879"/>
        <item h="1" m="1" x="1944"/>
        <item h="1" m="1" x="227"/>
        <item h="1" m="1" x="82"/>
        <item h="1" m="1" x="3754"/>
        <item h="1" m="1" x="3497"/>
        <item h="1" m="1" x="3076"/>
        <item h="1" m="1" x="1710"/>
        <item h="1" m="1" x="643"/>
        <item h="1" m="1" x="2003"/>
        <item h="1" m="1" x="4047"/>
        <item h="1" m="1" x="3559"/>
        <item h="1" m="1" x="3396"/>
        <item h="1" m="1" x="1773"/>
        <item h="1" m="1" x="2244"/>
        <item h="1" m="1" x="459"/>
        <item h="1" m="1" x="298"/>
        <item h="1" m="1" x="216"/>
        <item h="1" m="1" x="3157"/>
        <item h="1" m="1" x="1834"/>
        <item h="1" m="1" x="1927"/>
        <item h="1" m="1" x="3378"/>
        <item h="1" m="1" x="4130"/>
        <item h="1" m="1" x="3702"/>
        <item h="1" m="1" x="3473"/>
        <item h="1" m="1" x="1907"/>
        <item h="1" m="1" x="2829"/>
        <item h="1" m="1" x="589"/>
        <item h="1" m="1" x="1035"/>
        <item h="1" m="1" x="2192"/>
        <item h="1" m="1" x="3247"/>
        <item h="1" m="1" x="1964"/>
        <item h="1" m="1" x="2614"/>
        <item h="1" m="1" x="657"/>
        <item h="1" m="1" x="1996"/>
        <item h="1" m="1" x="3514"/>
        <item h="1" m="1" x="1354"/>
        <item h="1" m="1" x="2253"/>
        <item h="1" m="1" x="405"/>
        <item h="1" m="1" x="2904"/>
        <item h="1" m="1" x="722"/>
        <item h="1" m="1" x="1768"/>
        <item h="1" m="1" x="3591"/>
        <item h="1" m="1" x="1126"/>
        <item h="1" m="1" x="2318"/>
        <item h="1" m="1" x="454"/>
        <item h="1" m="1" x="484"/>
        <item h="1" m="1" x="528"/>
        <item h="1" m="1" x="613"/>
        <item h="1" m="1" x="4565"/>
        <item h="1" m="1" x="4019"/>
        <item h="1" m="1" x="3939"/>
        <item h="1" m="1" x="2723"/>
        <item h="1" m="1" x="2746"/>
        <item h="1" m="1" x="915"/>
        <item h="1" m="1" x="1254"/>
        <item h="1" m="1" x="4362"/>
        <item h="1" m="1" x="4088"/>
        <item h="1" m="1" x="3717"/>
        <item h="1" m="1" x="2784"/>
        <item h="1" m="1" x="3037"/>
        <item h="1" m="1" x="979"/>
        <item h="1" m="1" x="2447"/>
        <item h="1" m="1" x="4391"/>
        <item h="1" m="1" x="4643"/>
        <item h="1" m="1" x="4157"/>
        <item h="1" m="1" x="2854"/>
        <item h="1" m="1" x="2823"/>
        <item h="1" m="1" x="1059"/>
        <item h="1" m="1" x="2211"/>
        <item h="1" m="1" x="4454"/>
        <item h="1" m="1" x="1577"/>
        <item h="1" m="1" x="2632"/>
        <item h="1" m="1" x="3787"/>
        <item h="1" m="1" x="2925"/>
        <item h="1" m="1" x="3110"/>
        <item h="1" m="1" x="1143"/>
        <item h="1" m="1" x="2509"/>
        <item h="1" m="1" x="4518"/>
        <item h="1" m="1" x="1890"/>
        <item h="1" m="1" x="2697"/>
        <item h="1" m="1" x="680"/>
        <item h="1" m="1" x="1426"/>
        <item h="1" m="1" x="3430"/>
        <item h="1" m="1" x="1202"/>
        <item h="1" m="1" x="2281"/>
        <item h="1" m="1" x="4570"/>
        <item h="1" m="1" x="1660"/>
        <item h="1" m="1" x="2748"/>
        <item h="1" m="1" x="1490"/>
        <item h="1" m="1" x="332"/>
        <item h="1" m="1" x="4361"/>
        <item h="1" m="1" x="2579"/>
        <item h="1" m="1" x="4636"/>
        <item h="1" m="1" x="1954"/>
        <item h="1" m="1" x="2816"/>
        <item h="1" m="1" x="753"/>
        <item h="1" m="1" x="1569"/>
        <item h="1" m="1" x="107"/>
        <item h="1" m="1" x="4415"/>
        <item h="1" m="1" x="4165"/>
        <item h="1" m="1" x="3100"/>
        <item h="1" m="1" x="1732"/>
        <item h="1" m="1" x="2875"/>
        <item h="1" m="1" x="1637"/>
        <item h="1" m="1" x="402"/>
        <item h="1" m="1" x="4478"/>
        <item h="1" m="1" x="4464"/>
        <item h="1" m="1" x="3177"/>
        <item h="1" m="1" x="1703"/>
        <item h="1" m="1" x="183"/>
        <item h="1" m="1" x="4533"/>
        <item h="1" m="1" x="4227"/>
        <item h="1" m="1" x="3253"/>
        <item h="1" m="1" x="3599"/>
        <item h="1" m="1" x="1452"/>
        <item h="1" m="1" x="2947"/>
        <item h="1" m="1" x="154"/>
        <item h="1" m="1" x="491"/>
        <item h="1" m="1" x="4591"/>
        <item h="1" m="1" x="4532"/>
        <item h="1" m="1" x="3319"/>
        <item h="1" m="1" x="3358"/>
        <item h="1" m="1" x="1518"/>
        <item h="1" m="1" x="2715"/>
        <item h="1" m="1" x="214"/>
        <item h="1" m="1" x="2090"/>
        <item h="1" m="1" x="3060"/>
        <item h="1" m="1" x="4314"/>
        <item h="1" m="1" x="3374"/>
        <item h="1" m="1" x="3676"/>
        <item h="1" m="1" x="1599"/>
        <item h="1" m="1" x="3011"/>
        <item h="1" m="1" x="267"/>
        <item h="1" m="1" x="2404"/>
        <item h="1" m="1" x="3128"/>
        <item h="1" m="1" x="1904"/>
        <item h="1" m="1" x="2776"/>
        <item h="1" m="1" x="340"/>
        <item h="1" m="1" x="2168"/>
        <item h="1" m="1" x="3211"/>
        <item h="1" m="1" x="1528"/>
        <item h="1" m="1" x="1959"/>
        <item h="1" m="1" x="876"/>
        <item h="1" m="1" x="109"/>
        <item h="1" m="1" x="3073"/>
        <item h="1" m="1" x="399"/>
        <item h="1" m="1" x="2478"/>
        <item h="1" m="1" x="3276"/>
        <item h="1" m="1" x="2019"/>
        <item h="1" m="1" x="642"/>
        <item h="1" m="1" x="177"/>
        <item h="1" m="1" x="4686"/>
        <item h="1" m="1" x="3586"/>
        <item h="1" m="1" x="2239"/>
        <item h="1" m="1" x="3343"/>
        <item h="1" m="1" x="1614"/>
        <item h="1" m="1" x="2073"/>
        <item h="1" m="1" x="940"/>
        <item h="1" m="1" x="233"/>
        <item h="1" m="1" x="4458"/>
        <item h="1" m="1" x="3656"/>
        <item h="1" m="1" x="1032"/>
        <item h="1" m="1" x="361"/>
        <item h="1" m="1" x="367"/>
        <item h="1" m="1" x="3788"/>
        <item h="1" m="1" x="1987"/>
        <item h="1" m="1" x="3242"/>
        <item h="1" m="1" x="677"/>
        <item h="1" m="1" x="2391"/>
        <item h="1" m="1" x="4149"/>
        <item h="1" m="1" x="1765"/>
        <item h="1" m="1" x="2341"/>
        <item h="1" m="1" x="3317"/>
        <item h="1" m="1" x="811"/>
        <item h="1" m="1" x="2685"/>
        <item h="1" m="1" x="4207"/>
        <item h="1" m="1" x="2411"/>
        <item h="1" m="1" x="1415"/>
        <item h="1" m="1" x="1139"/>
        <item h="1" m="1" x="3634"/>
        <item h="1" m="1" x="875"/>
        <item h="1" m="1" x="2976"/>
        <item h="1" m="1" x="4271"/>
        <item h="1" m="1" x="1835"/>
        <item h="1" m="1" x="2473"/>
        <item h="1" m="1" x="1193"/>
        <item h="1" m="1" x="1197"/>
        <item h="1" m="1" x="523"/>
        <item h="1" m="1" x="4042"/>
        <item h="1" m="1" x="4561"/>
        <item h="1" m="1" x="2743"/>
        <item h="1" m="1" x="2742"/>
        <item h="1" m="1" x="4357"/>
        <item h="1" m="1" x="2535"/>
        <item h="1" m="1" x="1483"/>
        <item h="1" m="1" x="1270"/>
        <item h="1" m="1" x="282"/>
        <item h="1" m="1" x="4111"/>
        <item h="1" m="1" x="4360"/>
        <item h="1" m="1" x="2811"/>
        <item h="1" m="1" x="1916"/>
        <item h="1" m="1" x="2596"/>
        <item h="1" m="1" x="1278"/>
        <item h="1" m="1" x="1338"/>
        <item h="1" m="1" x="601"/>
        <item h="1" m="1" x="4176"/>
        <item h="1" m="1" x="4638"/>
        <item h="1" m="1" x="2873"/>
        <item h="1" m="1" x="3459"/>
        <item h="1" m="1" x="1089"/>
        <item h="1" m="1" x="906"/>
        <item h="1" m="1" x="4234"/>
        <item h="1" m="1" x="4422"/>
        <item h="1" m="1" x="2948"/>
        <item h="1" m="1" x="3785"/>
        <item h="1" m="1" x="1165"/>
        <item h="1" m="1" x="3108"/>
        <item h="1" m="1" x="4530"/>
        <item h="1" m="1" x="678"/>
        <item h="1" m="1" x="4306"/>
        <item h="1" m="1" x="34"/>
        <item h="1" m="1" x="3001"/>
        <item h="1" m="1" x="4084"/>
        <item h="1" m="1" x="1227"/>
        <item h="1" m="1" x="2891"/>
        <item h="1" m="1" x="4587"/>
        <item h="1" m="1" x="2765"/>
        <item h="1" m="1" x="4494"/>
        <item h="1" m="1" x="3057"/>
        <item h="1" m="1" x="3844"/>
        <item h="1" m="1" x="1298"/>
        <item h="1" m="1" x="3201"/>
        <item h="1" m="1" x="4666"/>
        <item h="1" m="1" x="2576"/>
        <item h="1" m="1" x="2837"/>
        <item h="1" m="1" x="1410"/>
        <item h="1" m="1" x="1595"/>
        <item h="1" m="1" x="3509"/>
        <item h="1" m="1" x="46"/>
        <item h="1" m="1" x="1731"/>
        <item h="1" m="1" x="1664"/>
        <item h="1" m="1" x="1074"/>
        <item h="1" m="1" x="4498"/>
        <item h="1" m="1" x="1803"/>
        <item h="1" m="1" x="1790"/>
        <item h="1" m="1" x="1164"/>
        <item h="1" m="1" x="4614"/>
        <item h="1" m="1" x="487"/>
        <item h="1" m="1" x="3338"/>
        <item h="1" m="1" x="900"/>
        <item h="1" m="1" x="4692"/>
        <item h="1" m="1" x="4310"/>
        <item h="1" m="1" x="1615"/>
        <item h="1" m="1" x="3673"/>
        <item h="1" m="1" x="292"/>
        <item h="1" m="1" x="1238"/>
        <item h="1" m="1" x="71"/>
        <item h="1" m="1" x="561"/>
        <item h="1" m="1" x="3463"/>
        <item h="1" m="1" x="4597"/>
        <item h="1" m="1" x="1686"/>
        <item h="1" m="1" x="3414"/>
        <item h="1" m="1" x="357"/>
        <item h="1" m="1" x="2773"/>
        <item h="1" m="1" x="3231"/>
        <item h="1" m="1" x="321"/>
        <item h="1" m="1" x="3535"/>
        <item h="1" m="1" x="4388"/>
        <item h="1" m="1" x="1750"/>
        <item h="1" m="1" x="3747"/>
        <item h="1" m="1" x="429"/>
        <item h="1" m="1" x="3302"/>
        <item h="1" m="1" x="1947"/>
        <item h="1" m="1" x="4680"/>
        <item h="1" m="1" x="1811"/>
        <item h="1" m="1" x="3505"/>
        <item h="1" m="1" x="500"/>
        <item h="1" m="1" x="2853"/>
        <item h="1" m="1" x="3904"/>
        <item h="1" m="1" x="2235"/>
        <item h="1" m="1" x="2099"/>
        <item h="1" m="1" x="1612"/>
        <item h="1" m="1" x="806"/>
        <item h="1" m="1" x="3967"/>
        <item h="1" m="1" x="2542"/>
        <item h="1" m="1" x="2164"/>
        <item h="1" m="1" x="1374"/>
        <item h="1" m="1" x="873"/>
        <item h="1" m="1" x="712"/>
        <item h="1" m="1" x="3742"/>
        <item h="1" m="1" x="2939"/>
        <item h="1" m="1" x="4040"/>
        <item h="1" m="1" x="2316"/>
        <item h="1" m="1" x="2229"/>
        <item h="1" m="1" x="930"/>
        <item h="1" m="1" x="3806"/>
        <item h="1" m="1" x="4527"/>
        <item h="1" m="1" x="2529"/>
        <item h="1" m="1" x="1438"/>
        <item h="1" m="1" x="1001"/>
        <item h="1" m="1" x="789"/>
        <item h="1" m="1" x="3859"/>
        <item h="1" x="2"/>
        <item h="1" m="1" x="142"/>
        <item h="1" m="1" x="4188"/>
        <item h="1" m="1" x="1763"/>
        <item h="1" m="1" x="1118"/>
        <item h="1" m="1" x="4586"/>
        <item h="1" m="1" x="3961"/>
        <item h="1" m="1" x="863"/>
        <item h="1" m="1" x="213"/>
        <item h="1" m="1" x="4258"/>
        <item h="1" m="1" x="2466"/>
        <item h="1" m="1" x="521"/>
        <item h="1" m="1" x="4034"/>
        <item h="1" m="1" x="2739"/>
        <item h="1" m="1" x="2127"/>
        <item h="1" m="1" x="4356"/>
        <item h="1" m="1" x="2536"/>
        <item h="1" m="1" x="1912"/>
        <item h="1" m="1" x="1273"/>
        <item h="1" m="1" x="3456"/>
        <item h="1" m="1" x="2818"/>
        <item h="1" m="1" x="2203"/>
        <item h="1" m="1" x="1572"/>
        <item h="1" m="1" x="355"/>
        <item h="1" m="1" x="3105"/>
        <item h="1" m="1" x="1985"/>
        <item h="1" m="1" x="1343"/>
        <item h="1" m="1" x="675"/>
        <item h="1" m="1" x="31"/>
        <item h="1" m="1" x="2275"/>
        <item h="1" m="1" x="437"/>
        <item h="1" m="1" x="4493"/>
        <item h="1" m="1" x="3842"/>
        <item h="1" m="1" x="749"/>
        <item h="1" m="1" x="100"/>
        <item h="1" m="1" x="2967"/>
        <item h="1" m="1" x="4553"/>
        <item h="1" m="1" x="3920"/>
        <item h="1" m="1" x="3275"/>
        <item h="1" m="1" x="2649"/>
        <item h="1" m="1" x="179"/>
        <item h="1" m="1" x="3025"/>
        <item h="1" m="1" x="2426"/>
        <item h="1" m="1" x="1801"/>
        <item h="1" m="1" x="3355"/>
        <item h="1" m="1" x="2711"/>
        <item h="1" m="1" x="896"/>
        <item h="1" m="1" x="2501"/>
        <item h="1" m="1" x="1869"/>
        <item h="1" m="1" x="1232"/>
        <item h="1" m="1" x="560"/>
        <item h="1" m="1" x="2770"/>
        <item h="1" m="1" x="2161"/>
        <item h="1" m="1" x="964"/>
        <item h="1" m="1" x="319"/>
        <item h="1" m="1" x="1946"/>
        <item h="1" m="1" x="1312"/>
        <item h="1" m="1" x="634"/>
        <item h="1" m="1" x="4147"/>
        <item h="1" m="1" x="931"/>
        <item h="1" m="1" x="2040"/>
        <item h="1" m="1" x="3657"/>
        <item h="1" m="1" x="587"/>
        <item h="1" m="1" x="1905"/>
        <item h="1" m="1" x="3493"/>
        <item h="1" m="1" x="427"/>
        <item h="1" m="1" x="3125"/>
        <item h="1" m="1" x="3334"/>
        <item h="1" m="1" x="4439"/>
        <item h="1" m="1" x="1394"/>
        <item h="1" m="1" x="2986"/>
        <item h="1" m="1" x="4611"/>
        <item h="1" m="1" x="1251"/>
        <item h="1" m="1" x="2831"/>
        <item h="1" m="1" x="3934"/>
        <item h="1" m="1" x="874"/>
        <item h="1" m="1" x="3627"/>
        <item h="1" m="1" x="20"/>
        <item h="1" m="1" x="1682"/>
        <item h="1" m="1" x="3272"/>
        <item h="1" m="1" x="2927"/>
        <item h="1" m="1" x="4549"/>
        <item h="1" m="1" x="1509"/>
        <item h="1" m="1" x="3095"/>
        <item h="1" m="1" x="4208"/>
        <item h="1" m="1" x="4410"/>
        <item h="1" m="1" x="812"/>
        <item h="1" m="1" x="2456"/>
        <item h="1" m="1" x="4061"/>
        <item h="1" m="1" x="1003"/>
        <item h="1" m="1" x="653"/>
        <item h="1" m="1" x="2298"/>
        <item h="1" m="1" x="3902"/>
        <item h="1" m="1" x="296"/>
        <item h="1" m="1" x="1958"/>
        <item h="1" m="1" x="2140"/>
        <item h="1" m="1" x="3207"/>
        <item h="1" m="1" x="151"/>
        <item h="1" m="1" x="3033"/>
        <item h="1" m="1" x="4685"/>
        <item h="1" m="1" x="1662"/>
        <item h="1" m="1" x="2712"/>
        <item h="1" m="1" x="4359"/>
        <item h="1" m="1" x="3991"/>
        <item h="1" m="1" x="932"/>
        <item h="1" m="1" x="2573"/>
        <item h="1" m="1" x="4183"/>
        <item h="1" m="1" x="1159"/>
        <item h="1" m="1" x="784"/>
        <item h="1" m="1" x="2424"/>
        <item h="1" m="1" x="3494"/>
        <item h="1" m="1" x="428"/>
        <item h="1" m="1" x="2071"/>
        <item h="1" m="1" x="1748"/>
        <item h="1" m="1" x="3337"/>
        <item h="1" m="1" x="1940"/>
        <item h="1" m="1" x="2987"/>
        <item h="1" m="1" x="3173"/>
        <item h="1" m="1" x="129"/>
        <item h="1" m="1" x="1252"/>
        <item h="1" m="1" x="2833"/>
        <item h="1" m="1" x="4470"/>
        <item h="1" m="1" x="1083"/>
        <item h="1" m="1" x="2688"/>
        <item h="1" m="1" x="4327"/>
        <item h="1" m="1" x="718"/>
        <item h="1" m="1" x="1874"/>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27">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682">
      <pivotArea type="all" dataOnly="0" outline="0" fieldPosition="0"/>
    </format>
    <format dxfId="681">
      <pivotArea outline="0" collapsedLevelsAreSubtotals="1" fieldPosition="0"/>
    </format>
    <format dxfId="680">
      <pivotArea dataOnly="0" labelOnly="1" outline="0" axis="axisValues" fieldPosition="0"/>
    </format>
    <format dxfId="679">
      <pivotArea outline="0" collapsedLevelsAreSubtotals="1" fieldPosition="0">
        <references count="1">
          <reference field="4294967294" count="1" selected="0">
            <x v="2"/>
          </reference>
        </references>
      </pivotArea>
    </format>
    <format dxfId="678">
      <pivotArea dataOnly="0" labelOnly="1" outline="0" fieldPosition="0">
        <references count="1">
          <reference field="4294967294" count="1">
            <x v="2"/>
          </reference>
        </references>
      </pivotArea>
    </format>
    <format dxfId="677">
      <pivotArea outline="0" fieldPosition="0">
        <references count="1">
          <reference field="4294967294" count="1">
            <x v="3"/>
          </reference>
        </references>
      </pivotArea>
    </format>
    <format dxfId="676">
      <pivotArea outline="0" collapsedLevelsAreSubtotals="1" fieldPosition="0">
        <references count="1">
          <reference field="4294967294" count="2" selected="0">
            <x v="3"/>
            <x v="4"/>
          </reference>
        </references>
      </pivotArea>
    </format>
    <format dxfId="675">
      <pivotArea dataOnly="0" labelOnly="1" outline="0" fieldPosition="0">
        <references count="1">
          <reference field="4294967294" count="2">
            <x v="3"/>
            <x v="4"/>
          </reference>
        </references>
      </pivotArea>
    </format>
    <format dxfId="674">
      <pivotArea field="0" type="button" dataOnly="0" labelOnly="1" outline="0" axis="axisRow" fieldPosition="0"/>
    </format>
    <format dxfId="673">
      <pivotArea dataOnly="0" labelOnly="1" outline="0" fieldPosition="0">
        <references count="1">
          <reference field="4294967294" count="5">
            <x v="0"/>
            <x v="1"/>
            <x v="2"/>
            <x v="3"/>
            <x v="4"/>
          </reference>
        </references>
      </pivotArea>
    </format>
    <format dxfId="672">
      <pivotArea field="0" type="button" dataOnly="0" labelOnly="1" outline="0" axis="axisRow" fieldPosition="0"/>
    </format>
    <format dxfId="671">
      <pivotArea dataOnly="0" labelOnly="1" outline="0" fieldPosition="0">
        <references count="1">
          <reference field="4294967294" count="5">
            <x v="0"/>
            <x v="1"/>
            <x v="2"/>
            <x v="3"/>
            <x v="4"/>
          </reference>
        </references>
      </pivotArea>
    </format>
    <format dxfId="670">
      <pivotArea dataOnly="0" labelOnly="1" outline="0" fieldPosition="0">
        <references count="1">
          <reference field="21" count="0"/>
        </references>
      </pivotArea>
    </format>
    <format dxfId="669">
      <pivotArea field="21" type="button" dataOnly="0" labelOnly="1" outline="0" axis="axisPage" fieldPosition="0"/>
    </format>
    <format dxfId="668">
      <pivotArea collapsedLevelsAreSubtotals="1" fieldPosition="0">
        <references count="3">
          <reference field="0" count="1" selected="0">
            <x v="74"/>
          </reference>
          <reference field="1" count="1" selected="0">
            <x v="83"/>
          </reference>
          <reference field="3" count="1">
            <x v="90"/>
          </reference>
        </references>
      </pivotArea>
    </format>
    <format dxfId="667">
      <pivotArea collapsedLevelsAreSubtotals="1" fieldPosition="0">
        <references count="1">
          <reference field="0" count="1">
            <x v="100"/>
          </reference>
        </references>
      </pivotArea>
    </format>
    <format dxfId="666">
      <pivotArea collapsedLevelsAreSubtotals="1" fieldPosition="0">
        <references count="2">
          <reference field="0" count="1" selected="0">
            <x v="100"/>
          </reference>
          <reference field="1" count="1">
            <x v="56"/>
          </reference>
        </references>
      </pivotArea>
    </format>
    <format dxfId="665">
      <pivotArea collapsedLevelsAreSubtotals="1" fieldPosition="0">
        <references count="3">
          <reference field="0" count="1" selected="0">
            <x v="100"/>
          </reference>
          <reference field="1" count="1" selected="0">
            <x v="56"/>
          </reference>
          <reference field="3" count="1">
            <x v="199"/>
          </reference>
        </references>
      </pivotArea>
    </format>
    <format dxfId="664">
      <pivotArea collapsedLevelsAreSubtotals="1" fieldPosition="0">
        <references count="1">
          <reference field="0" count="1">
            <x v="119"/>
          </reference>
        </references>
      </pivotArea>
    </format>
    <format dxfId="663">
      <pivotArea collapsedLevelsAreSubtotals="1" fieldPosition="0">
        <references count="2">
          <reference field="0" count="1" selected="0">
            <x v="119"/>
          </reference>
          <reference field="1" count="1">
            <x v="141"/>
          </reference>
        </references>
      </pivotArea>
    </format>
    <format dxfId="662">
      <pivotArea collapsedLevelsAreSubtotals="1" fieldPosition="0">
        <references count="3">
          <reference field="0" count="1" selected="0">
            <x v="119"/>
          </reference>
          <reference field="1" count="1" selected="0">
            <x v="141"/>
          </reference>
          <reference field="3" count="1">
            <x v="58"/>
          </reference>
        </references>
      </pivotArea>
    </format>
    <format dxfId="661">
      <pivotArea collapsedLevelsAreSubtotals="1" fieldPosition="0">
        <references count="1">
          <reference field="0" count="1">
            <x v="128"/>
          </reference>
        </references>
      </pivotArea>
    </format>
    <format dxfId="660">
      <pivotArea collapsedLevelsAreSubtotals="1" fieldPosition="0">
        <references count="2">
          <reference field="0" count="1" selected="0">
            <x v="128"/>
          </reference>
          <reference field="1" count="1">
            <x v="38"/>
          </reference>
        </references>
      </pivotArea>
    </format>
    <format dxfId="659">
      <pivotArea collapsedLevelsAreSubtotals="1" fieldPosition="0">
        <references count="3">
          <reference field="0" count="1" selected="0">
            <x v="128"/>
          </reference>
          <reference field="1" count="1" selected="0">
            <x v="38"/>
          </reference>
          <reference field="3" count="1">
            <x v="75"/>
          </reference>
        </references>
      </pivotArea>
    </format>
    <format dxfId="658">
      <pivotArea collapsedLevelsAreSubtotals="1" fieldPosition="0">
        <references count="1">
          <reference field="0" count="1">
            <x v="134"/>
          </reference>
        </references>
      </pivotArea>
    </format>
    <format dxfId="657">
      <pivotArea collapsedLevelsAreSubtotals="1" fieldPosition="0">
        <references count="2">
          <reference field="0" count="1" selected="0">
            <x v="134"/>
          </reference>
          <reference field="1" count="1">
            <x v="87"/>
          </reference>
        </references>
      </pivotArea>
    </format>
    <format dxfId="656">
      <pivotArea collapsedLevelsAreSubtotals="1" fieldPosition="0">
        <references count="3">
          <reference field="0" count="1" selected="0">
            <x v="134"/>
          </reference>
          <reference field="1" count="1" selected="0">
            <x v="87"/>
          </reference>
          <reference field="3" count="1">
            <x v="57"/>
          </reference>
        </references>
      </pivotArea>
    </format>
    <format dxfId="655">
      <pivotArea collapsedLevelsAreSubtotals="1" fieldPosition="0">
        <references count="1">
          <reference field="0" count="1">
            <x v="135"/>
          </reference>
        </references>
      </pivotArea>
    </format>
    <format dxfId="654">
      <pivotArea collapsedLevelsAreSubtotals="1" fieldPosition="0">
        <references count="2">
          <reference field="0" count="1" selected="0">
            <x v="135"/>
          </reference>
          <reference field="1" count="1">
            <x v="63"/>
          </reference>
        </references>
      </pivotArea>
    </format>
    <format dxfId="653">
      <pivotArea collapsedLevelsAreSubtotals="1" fieldPosition="0">
        <references count="3">
          <reference field="0" count="1" selected="0">
            <x v="135"/>
          </reference>
          <reference field="1" count="1" selected="0">
            <x v="63"/>
          </reference>
          <reference field="3" count="1">
            <x v="116"/>
          </reference>
        </references>
      </pivotArea>
    </format>
    <format dxfId="652">
      <pivotArea collapsedLevelsAreSubtotals="1" fieldPosition="0">
        <references count="1">
          <reference field="0" count="1">
            <x v="138"/>
          </reference>
        </references>
      </pivotArea>
    </format>
    <format dxfId="651">
      <pivotArea collapsedLevelsAreSubtotals="1" fieldPosition="0">
        <references count="2">
          <reference field="0" count="1" selected="0">
            <x v="138"/>
          </reference>
          <reference field="1" count="1">
            <x v="69"/>
          </reference>
        </references>
      </pivotArea>
    </format>
    <format dxfId="650">
      <pivotArea collapsedLevelsAreSubtotals="1" fieldPosition="0">
        <references count="3">
          <reference field="0" count="1" selected="0">
            <x v="138"/>
          </reference>
          <reference field="1" count="1" selected="0">
            <x v="69"/>
          </reference>
          <reference field="3" count="1">
            <x v="198"/>
          </reference>
        </references>
      </pivotArea>
    </format>
    <format dxfId="649">
      <pivotArea collapsedLevelsAreSubtotals="1" fieldPosition="0">
        <references count="1">
          <reference field="0" count="1">
            <x v="142"/>
          </reference>
        </references>
      </pivotArea>
    </format>
    <format dxfId="648">
      <pivotArea collapsedLevelsAreSubtotals="1" fieldPosition="0">
        <references count="2">
          <reference field="0" count="1" selected="0">
            <x v="142"/>
          </reference>
          <reference field="1" count="1">
            <x v="164"/>
          </reference>
        </references>
      </pivotArea>
    </format>
    <format dxfId="647">
      <pivotArea collapsedLevelsAreSubtotals="1" fieldPosition="0">
        <references count="3">
          <reference field="0" count="1" selected="0">
            <x v="142"/>
          </reference>
          <reference field="1" count="1" selected="0">
            <x v="164"/>
          </reference>
          <reference field="3" count="1">
            <x v="126"/>
          </reference>
        </references>
      </pivotArea>
    </format>
    <format dxfId="646">
      <pivotArea collapsedLevelsAreSubtotals="1" fieldPosition="0">
        <references count="1">
          <reference field="0" count="1">
            <x v="143"/>
          </reference>
        </references>
      </pivotArea>
    </format>
    <format dxfId="645">
      <pivotArea collapsedLevelsAreSubtotals="1" fieldPosition="0">
        <references count="2">
          <reference field="0" count="1" selected="0">
            <x v="143"/>
          </reference>
          <reference field="1" count="1">
            <x v="145"/>
          </reference>
        </references>
      </pivotArea>
    </format>
    <format dxfId="644">
      <pivotArea collapsedLevelsAreSubtotals="1" fieldPosition="0">
        <references count="3">
          <reference field="0" count="1" selected="0">
            <x v="143"/>
          </reference>
          <reference field="1" count="1" selected="0">
            <x v="145"/>
          </reference>
          <reference field="3" count="1">
            <x v="183"/>
          </reference>
        </references>
      </pivotArea>
    </format>
    <format dxfId="643">
      <pivotArea collapsedLevelsAreSubtotals="1" fieldPosition="0">
        <references count="1">
          <reference field="0" count="1">
            <x v="144"/>
          </reference>
        </references>
      </pivotArea>
    </format>
    <format dxfId="642">
      <pivotArea collapsedLevelsAreSubtotals="1" fieldPosition="0">
        <references count="2">
          <reference field="0" count="1" selected="0">
            <x v="144"/>
          </reference>
          <reference field="1" count="1">
            <x v="82"/>
          </reference>
        </references>
      </pivotArea>
    </format>
    <format dxfId="641">
      <pivotArea collapsedLevelsAreSubtotals="1" fieldPosition="0">
        <references count="3">
          <reference field="0" count="1" selected="0">
            <x v="144"/>
          </reference>
          <reference field="1" count="1" selected="0">
            <x v="82"/>
          </reference>
          <reference field="3" count="1">
            <x v="36"/>
          </reference>
        </references>
      </pivotArea>
    </format>
    <format dxfId="640">
      <pivotArea collapsedLevelsAreSubtotals="1" fieldPosition="0">
        <references count="1">
          <reference field="0" count="1">
            <x v="147"/>
          </reference>
        </references>
      </pivotArea>
    </format>
    <format dxfId="639">
      <pivotArea collapsedLevelsAreSubtotals="1" fieldPosition="0">
        <references count="2">
          <reference field="0" count="1" selected="0">
            <x v="147"/>
          </reference>
          <reference field="1" count="1">
            <x v="134"/>
          </reference>
        </references>
      </pivotArea>
    </format>
    <format dxfId="638">
      <pivotArea collapsedLevelsAreSubtotals="1" fieldPosition="0">
        <references count="3">
          <reference field="0" count="1" selected="0">
            <x v="147"/>
          </reference>
          <reference field="1" count="1" selected="0">
            <x v="134"/>
          </reference>
          <reference field="3" count="1">
            <x v="178"/>
          </reference>
        </references>
      </pivotArea>
    </format>
    <format dxfId="637">
      <pivotArea collapsedLevelsAreSubtotals="1" fieldPosition="0">
        <references count="1">
          <reference field="0" count="1">
            <x v="149"/>
          </reference>
        </references>
      </pivotArea>
    </format>
    <format dxfId="636">
      <pivotArea collapsedLevelsAreSubtotals="1" fieldPosition="0">
        <references count="2">
          <reference field="0" count="1" selected="0">
            <x v="149"/>
          </reference>
          <reference field="1" count="1">
            <x v="130"/>
          </reference>
        </references>
      </pivotArea>
    </format>
    <format dxfId="635">
      <pivotArea collapsedLevelsAreSubtotals="1" fieldPosition="0">
        <references count="3">
          <reference field="0" count="1" selected="0">
            <x v="149"/>
          </reference>
          <reference field="1" count="1" selected="0">
            <x v="130"/>
          </reference>
          <reference field="3" count="1">
            <x v="96"/>
          </reference>
        </references>
      </pivotArea>
    </format>
    <format dxfId="634">
      <pivotArea collapsedLevelsAreSubtotals="1" fieldPosition="0">
        <references count="1">
          <reference field="0" count="1">
            <x v="158"/>
          </reference>
        </references>
      </pivotArea>
    </format>
    <format dxfId="633">
      <pivotArea collapsedLevelsAreSubtotals="1" fieldPosition="0">
        <references count="2">
          <reference field="0" count="1" selected="0">
            <x v="158"/>
          </reference>
          <reference field="1" count="1">
            <x v="166"/>
          </reference>
        </references>
      </pivotArea>
    </format>
    <format dxfId="632">
      <pivotArea collapsedLevelsAreSubtotals="1" fieldPosition="0">
        <references count="3">
          <reference field="0" count="1" selected="0">
            <x v="158"/>
          </reference>
          <reference field="1" count="1" selected="0">
            <x v="166"/>
          </reference>
          <reference field="3" count="1">
            <x v="53"/>
          </reference>
        </references>
      </pivotArea>
    </format>
    <format dxfId="631">
      <pivotArea collapsedLevelsAreSubtotals="1" fieldPosition="0">
        <references count="1">
          <reference field="0" count="1">
            <x v="161"/>
          </reference>
        </references>
      </pivotArea>
    </format>
    <format dxfId="630">
      <pivotArea collapsedLevelsAreSubtotals="1" fieldPosition="0">
        <references count="2">
          <reference field="0" count="1" selected="0">
            <x v="161"/>
          </reference>
          <reference field="1" count="1">
            <x v="48"/>
          </reference>
        </references>
      </pivotArea>
    </format>
    <format dxfId="629">
      <pivotArea collapsedLevelsAreSubtotals="1" fieldPosition="0">
        <references count="3">
          <reference field="0" count="1" selected="0">
            <x v="161"/>
          </reference>
          <reference field="1" count="1" selected="0">
            <x v="48"/>
          </reference>
          <reference field="3" count="1">
            <x v="97"/>
          </reference>
        </references>
      </pivotArea>
    </format>
    <format dxfId="628">
      <pivotArea collapsedLevelsAreSubtotals="1" fieldPosition="0">
        <references count="1">
          <reference field="0" count="1">
            <x v="167"/>
          </reference>
        </references>
      </pivotArea>
    </format>
    <format dxfId="627">
      <pivotArea collapsedLevelsAreSubtotals="1" fieldPosition="0">
        <references count="2">
          <reference field="0" count="1" selected="0">
            <x v="167"/>
          </reference>
          <reference field="1" count="1">
            <x v="132"/>
          </reference>
        </references>
      </pivotArea>
    </format>
    <format dxfId="626">
      <pivotArea collapsedLevelsAreSubtotals="1" fieldPosition="0">
        <references count="3">
          <reference field="0" count="1" selected="0">
            <x v="167"/>
          </reference>
          <reference field="1" count="1" selected="0">
            <x v="132"/>
          </reference>
          <reference field="3" count="1">
            <x v="188"/>
          </reference>
        </references>
      </pivotArea>
    </format>
    <format dxfId="625">
      <pivotArea collapsedLevelsAreSubtotals="1" fieldPosition="0">
        <references count="1">
          <reference field="0" count="1">
            <x v="168"/>
          </reference>
        </references>
      </pivotArea>
    </format>
    <format dxfId="624">
      <pivotArea collapsedLevelsAreSubtotals="1" fieldPosition="0">
        <references count="2">
          <reference field="0" count="1" selected="0">
            <x v="168"/>
          </reference>
          <reference field="1" count="1">
            <x v="102"/>
          </reference>
        </references>
      </pivotArea>
    </format>
    <format dxfId="623">
      <pivotArea collapsedLevelsAreSubtotals="1" fieldPosition="0">
        <references count="3">
          <reference field="0" count="1" selected="0">
            <x v="168"/>
          </reference>
          <reference field="1" count="1" selected="0">
            <x v="102"/>
          </reference>
          <reference field="3" count="1">
            <x v="151"/>
          </reference>
        </references>
      </pivotArea>
    </format>
    <format dxfId="622">
      <pivotArea collapsedLevelsAreSubtotals="1" fieldPosition="0">
        <references count="1">
          <reference field="0" count="1">
            <x v="169"/>
          </reference>
        </references>
      </pivotArea>
    </format>
    <format dxfId="621">
      <pivotArea collapsedLevelsAreSubtotals="1" fieldPosition="0">
        <references count="2">
          <reference field="0" count="1" selected="0">
            <x v="169"/>
          </reference>
          <reference field="1" count="1">
            <x v="21"/>
          </reference>
        </references>
      </pivotArea>
    </format>
    <format dxfId="620">
      <pivotArea collapsedLevelsAreSubtotals="1" fieldPosition="0">
        <references count="3">
          <reference field="0" count="1" selected="0">
            <x v="169"/>
          </reference>
          <reference field="1" count="1" selected="0">
            <x v="21"/>
          </reference>
          <reference field="3" count="1">
            <x v="192"/>
          </reference>
        </references>
      </pivotArea>
    </format>
    <format dxfId="619">
      <pivotArea collapsedLevelsAreSubtotals="1" fieldPosition="0">
        <references count="1">
          <reference field="0" count="1">
            <x v="171"/>
          </reference>
        </references>
      </pivotArea>
    </format>
    <format dxfId="618">
      <pivotArea collapsedLevelsAreSubtotals="1" fieldPosition="0">
        <references count="2">
          <reference field="0" count="1" selected="0">
            <x v="171"/>
          </reference>
          <reference field="1" count="1">
            <x v="136"/>
          </reference>
        </references>
      </pivotArea>
    </format>
    <format dxfId="617">
      <pivotArea collapsedLevelsAreSubtotals="1" fieldPosition="0">
        <references count="3">
          <reference field="0" count="1" selected="0">
            <x v="171"/>
          </reference>
          <reference field="1" count="1" selected="0">
            <x v="136"/>
          </reference>
          <reference field="3" count="1">
            <x v="129"/>
          </reference>
        </references>
      </pivotArea>
    </format>
    <format dxfId="616">
      <pivotArea collapsedLevelsAreSubtotals="1" fieldPosition="0">
        <references count="1">
          <reference field="0" count="1">
            <x v="172"/>
          </reference>
        </references>
      </pivotArea>
    </format>
    <format dxfId="615">
      <pivotArea collapsedLevelsAreSubtotals="1" fieldPosition="0">
        <references count="2">
          <reference field="0" count="1" selected="0">
            <x v="172"/>
          </reference>
          <reference field="1" count="1">
            <x v="170"/>
          </reference>
        </references>
      </pivotArea>
    </format>
    <format dxfId="614">
      <pivotArea collapsedLevelsAreSubtotals="1" fieldPosition="0">
        <references count="3">
          <reference field="0" count="1" selected="0">
            <x v="172"/>
          </reference>
          <reference field="1" count="1" selected="0">
            <x v="170"/>
          </reference>
          <reference field="3" count="1">
            <x v="153"/>
          </reference>
        </references>
      </pivotArea>
    </format>
    <format dxfId="613">
      <pivotArea collapsedLevelsAreSubtotals="1" fieldPosition="0">
        <references count="1">
          <reference field="0" count="1">
            <x v="173"/>
          </reference>
        </references>
      </pivotArea>
    </format>
    <format dxfId="612">
      <pivotArea collapsedLevelsAreSubtotals="1" fieldPosition="0">
        <references count="2">
          <reference field="0" count="1" selected="0">
            <x v="173"/>
          </reference>
          <reference field="1" count="1">
            <x v="54"/>
          </reference>
        </references>
      </pivotArea>
    </format>
    <format dxfId="611">
      <pivotArea collapsedLevelsAreSubtotals="1" fieldPosition="0">
        <references count="3">
          <reference field="0" count="1" selected="0">
            <x v="173"/>
          </reference>
          <reference field="1" count="1" selected="0">
            <x v="54"/>
          </reference>
          <reference field="3" count="1">
            <x v="145"/>
          </reference>
        </references>
      </pivotArea>
    </format>
    <format dxfId="610">
      <pivotArea collapsedLevelsAreSubtotals="1" fieldPosition="0">
        <references count="1">
          <reference field="0" count="1">
            <x v="174"/>
          </reference>
        </references>
      </pivotArea>
    </format>
    <format dxfId="609">
      <pivotArea collapsedLevelsAreSubtotals="1" fieldPosition="0">
        <references count="2">
          <reference field="0" count="1" selected="0">
            <x v="174"/>
          </reference>
          <reference field="1" count="1">
            <x v="64"/>
          </reference>
        </references>
      </pivotArea>
    </format>
    <format dxfId="608">
      <pivotArea collapsedLevelsAreSubtotals="1" fieldPosition="0">
        <references count="3">
          <reference field="0" count="1" selected="0">
            <x v="174"/>
          </reference>
          <reference field="1" count="1" selected="0">
            <x v="64"/>
          </reference>
          <reference field="3" count="1">
            <x v="141"/>
          </reference>
        </references>
      </pivotArea>
    </format>
    <format dxfId="607">
      <pivotArea collapsedLevelsAreSubtotals="1" fieldPosition="0">
        <references count="1">
          <reference field="0" count="1">
            <x v="175"/>
          </reference>
        </references>
      </pivotArea>
    </format>
    <format dxfId="606">
      <pivotArea collapsedLevelsAreSubtotals="1" fieldPosition="0">
        <references count="2">
          <reference field="0" count="1" selected="0">
            <x v="175"/>
          </reference>
          <reference field="1" count="1">
            <x v="91"/>
          </reference>
        </references>
      </pivotArea>
    </format>
    <format dxfId="605">
      <pivotArea collapsedLevelsAreSubtotals="1" fieldPosition="0">
        <references count="3">
          <reference field="0" count="1" selected="0">
            <x v="175"/>
          </reference>
          <reference field="1" count="1" selected="0">
            <x v="91"/>
          </reference>
          <reference field="3" count="1">
            <x v="141"/>
          </reference>
        </references>
      </pivotArea>
    </format>
    <format dxfId="604">
      <pivotArea collapsedLevelsAreSubtotals="1" fieldPosition="0">
        <references count="1">
          <reference field="0" count="1">
            <x v="176"/>
          </reference>
        </references>
      </pivotArea>
    </format>
    <format dxfId="603">
      <pivotArea collapsedLevelsAreSubtotals="1" fieldPosition="0">
        <references count="2">
          <reference field="0" count="1" selected="0">
            <x v="176"/>
          </reference>
          <reference field="1" count="1">
            <x v="169"/>
          </reference>
        </references>
      </pivotArea>
    </format>
    <format dxfId="602">
      <pivotArea collapsedLevelsAreSubtotals="1" fieldPosition="0">
        <references count="3">
          <reference field="0" count="1" selected="0">
            <x v="176"/>
          </reference>
          <reference field="1" count="1" selected="0">
            <x v="169"/>
          </reference>
          <reference field="3" count="1">
            <x v="141"/>
          </reference>
        </references>
      </pivotArea>
    </format>
    <format dxfId="601">
      <pivotArea collapsedLevelsAreSubtotals="1" fieldPosition="0">
        <references count="1">
          <reference field="0" count="1">
            <x v="177"/>
          </reference>
        </references>
      </pivotArea>
    </format>
    <format dxfId="600">
      <pivotArea collapsedLevelsAreSubtotals="1" fieldPosition="0">
        <references count="2">
          <reference field="0" count="1" selected="0">
            <x v="177"/>
          </reference>
          <reference field="1" count="1">
            <x v="120"/>
          </reference>
        </references>
      </pivotArea>
    </format>
    <format dxfId="599">
      <pivotArea collapsedLevelsAreSubtotals="1" fieldPosition="0">
        <references count="3">
          <reference field="0" count="1" selected="0">
            <x v="177"/>
          </reference>
          <reference field="1" count="1" selected="0">
            <x v="120"/>
          </reference>
          <reference field="3" count="1">
            <x v="149"/>
          </reference>
        </references>
      </pivotArea>
    </format>
    <format dxfId="598">
      <pivotArea collapsedLevelsAreSubtotals="1" fieldPosition="0">
        <references count="1">
          <reference field="0" count="1">
            <x v="178"/>
          </reference>
        </references>
      </pivotArea>
    </format>
    <format dxfId="597">
      <pivotArea collapsedLevelsAreSubtotals="1" fieldPosition="0">
        <references count="2">
          <reference field="0" count="1" selected="0">
            <x v="178"/>
          </reference>
          <reference field="1" count="1">
            <x v="8"/>
          </reference>
        </references>
      </pivotArea>
    </format>
    <format dxfId="596">
      <pivotArea collapsedLevelsAreSubtotals="1" fieldPosition="0">
        <references count="3">
          <reference field="0" count="1" selected="0">
            <x v="178"/>
          </reference>
          <reference field="1" count="1" selected="0">
            <x v="8"/>
          </reference>
          <reference field="3" count="1">
            <x v="141"/>
          </reference>
        </references>
      </pivotArea>
    </format>
    <format dxfId="595">
      <pivotArea collapsedLevelsAreSubtotals="1" fieldPosition="0">
        <references count="1">
          <reference field="0" count="1">
            <x v="179"/>
          </reference>
        </references>
      </pivotArea>
    </format>
    <format dxfId="594">
      <pivotArea collapsedLevelsAreSubtotals="1" fieldPosition="0">
        <references count="2">
          <reference field="0" count="1" selected="0">
            <x v="179"/>
          </reference>
          <reference field="1" count="1">
            <x v="94"/>
          </reference>
        </references>
      </pivotArea>
    </format>
    <format dxfId="593">
      <pivotArea collapsedLevelsAreSubtotals="1" fieldPosition="0">
        <references count="3">
          <reference field="0" count="1" selected="0">
            <x v="179"/>
          </reference>
          <reference field="1" count="1" selected="0">
            <x v="94"/>
          </reference>
          <reference field="3" count="1">
            <x v="141"/>
          </reference>
        </references>
      </pivotArea>
    </format>
    <format dxfId="592">
      <pivotArea collapsedLevelsAreSubtotals="1" fieldPosition="0">
        <references count="1">
          <reference field="0" count="1">
            <x v="180"/>
          </reference>
        </references>
      </pivotArea>
    </format>
    <format dxfId="591">
      <pivotArea collapsedLevelsAreSubtotals="1" fieldPosition="0">
        <references count="2">
          <reference field="0" count="1" selected="0">
            <x v="180"/>
          </reference>
          <reference field="1" count="1">
            <x v="111"/>
          </reference>
        </references>
      </pivotArea>
    </format>
    <format dxfId="590">
      <pivotArea collapsedLevelsAreSubtotals="1" fieldPosition="0">
        <references count="3">
          <reference field="0" count="1" selected="0">
            <x v="180"/>
          </reference>
          <reference field="1" count="1" selected="0">
            <x v="111"/>
          </reference>
          <reference field="3" count="1">
            <x v="114"/>
          </reference>
        </references>
      </pivotArea>
    </format>
    <format dxfId="589">
      <pivotArea collapsedLevelsAreSubtotals="1" fieldPosition="0">
        <references count="1">
          <reference field="0" count="1">
            <x v="181"/>
          </reference>
        </references>
      </pivotArea>
    </format>
    <format dxfId="588">
      <pivotArea collapsedLevelsAreSubtotals="1" fieldPosition="0">
        <references count="2">
          <reference field="0" count="1" selected="0">
            <x v="181"/>
          </reference>
          <reference field="1" count="1">
            <x v="53"/>
          </reference>
        </references>
      </pivotArea>
    </format>
    <format dxfId="587">
      <pivotArea collapsedLevelsAreSubtotals="1" fieldPosition="0">
        <references count="3">
          <reference field="0" count="1" selected="0">
            <x v="181"/>
          </reference>
          <reference field="1" count="1" selected="0">
            <x v="53"/>
          </reference>
          <reference field="3" count="1">
            <x v="140"/>
          </reference>
        </references>
      </pivotArea>
    </format>
    <format dxfId="586">
      <pivotArea collapsedLevelsAreSubtotals="1" fieldPosition="0">
        <references count="1">
          <reference field="0" count="1">
            <x v="182"/>
          </reference>
        </references>
      </pivotArea>
    </format>
    <format dxfId="585">
      <pivotArea collapsedLevelsAreSubtotals="1" fieldPosition="0">
        <references count="2">
          <reference field="0" count="1" selected="0">
            <x v="182"/>
          </reference>
          <reference field="1" count="1">
            <x v="55"/>
          </reference>
        </references>
      </pivotArea>
    </format>
    <format dxfId="584">
      <pivotArea collapsedLevelsAreSubtotals="1" fieldPosition="0">
        <references count="3">
          <reference field="0" count="1" selected="0">
            <x v="182"/>
          </reference>
          <reference field="1" count="1" selected="0">
            <x v="55"/>
          </reference>
          <reference field="3" count="1">
            <x v="147"/>
          </reference>
        </references>
      </pivotArea>
    </format>
    <format dxfId="583">
      <pivotArea collapsedLevelsAreSubtotals="1" fieldPosition="0">
        <references count="1">
          <reference field="0" count="1">
            <x v="183"/>
          </reference>
        </references>
      </pivotArea>
    </format>
    <format dxfId="582">
      <pivotArea collapsedLevelsAreSubtotals="1" fieldPosition="0">
        <references count="2">
          <reference field="0" count="1" selected="0">
            <x v="183"/>
          </reference>
          <reference field="1" count="1">
            <x v="93"/>
          </reference>
        </references>
      </pivotArea>
    </format>
    <format dxfId="581">
      <pivotArea collapsedLevelsAreSubtotals="1" fieldPosition="0">
        <references count="3">
          <reference field="0" count="1" selected="0">
            <x v="183"/>
          </reference>
          <reference field="1" count="1" selected="0">
            <x v="93"/>
          </reference>
          <reference field="3" count="1">
            <x v="139"/>
          </reference>
        </references>
      </pivotArea>
    </format>
    <format dxfId="580">
      <pivotArea collapsedLevelsAreSubtotals="1" fieldPosition="0">
        <references count="1">
          <reference field="0" count="1">
            <x v="184"/>
          </reference>
        </references>
      </pivotArea>
    </format>
    <format dxfId="579">
      <pivotArea collapsedLevelsAreSubtotals="1" fieldPosition="0">
        <references count="2">
          <reference field="0" count="1" selected="0">
            <x v="184"/>
          </reference>
          <reference field="1" count="1">
            <x v="60"/>
          </reference>
        </references>
      </pivotArea>
    </format>
    <format dxfId="578">
      <pivotArea collapsedLevelsAreSubtotals="1" fieldPosition="0">
        <references count="3">
          <reference field="0" count="1" selected="0">
            <x v="184"/>
          </reference>
          <reference field="1" count="1" selected="0">
            <x v="60"/>
          </reference>
          <reference field="3" count="1">
            <x v="146"/>
          </reference>
        </references>
      </pivotArea>
    </format>
    <format dxfId="577">
      <pivotArea collapsedLevelsAreSubtotals="1" fieldPosition="0">
        <references count="1">
          <reference field="0" count="1">
            <x v="188"/>
          </reference>
        </references>
      </pivotArea>
    </format>
    <format dxfId="576">
      <pivotArea collapsedLevelsAreSubtotals="1" fieldPosition="0">
        <references count="2">
          <reference field="0" count="1" selected="0">
            <x v="188"/>
          </reference>
          <reference field="1" count="1">
            <x v="113"/>
          </reference>
        </references>
      </pivotArea>
    </format>
    <format dxfId="575">
      <pivotArea collapsedLevelsAreSubtotals="1" fieldPosition="0">
        <references count="3">
          <reference field="0" count="1" selected="0">
            <x v="188"/>
          </reference>
          <reference field="1" count="1" selected="0">
            <x v="113"/>
          </reference>
          <reference field="3" count="1">
            <x v="136"/>
          </reference>
        </references>
      </pivotArea>
    </format>
    <format dxfId="574">
      <pivotArea collapsedLevelsAreSubtotals="1" fieldPosition="0">
        <references count="1">
          <reference field="0" count="1">
            <x v="189"/>
          </reference>
        </references>
      </pivotArea>
    </format>
    <format dxfId="573">
      <pivotArea collapsedLevelsAreSubtotals="1" fieldPosition="0">
        <references count="2">
          <reference field="0" count="1" selected="0">
            <x v="189"/>
          </reference>
          <reference field="1" count="1">
            <x v="4"/>
          </reference>
        </references>
      </pivotArea>
    </format>
    <format dxfId="572">
      <pivotArea collapsedLevelsAreSubtotals="1" fieldPosition="0">
        <references count="3">
          <reference field="0" count="1" selected="0">
            <x v="189"/>
          </reference>
          <reference field="1" count="1" selected="0">
            <x v="4"/>
          </reference>
          <reference field="3" count="1">
            <x v="110"/>
          </reference>
        </references>
      </pivotArea>
    </format>
    <format dxfId="571">
      <pivotArea collapsedLevelsAreSubtotals="1" fieldPosition="0">
        <references count="1">
          <reference field="0" count="1">
            <x v="190"/>
          </reference>
        </references>
      </pivotArea>
    </format>
    <format dxfId="570">
      <pivotArea collapsedLevelsAreSubtotals="1" fieldPosition="0">
        <references count="2">
          <reference field="0" count="1" selected="0">
            <x v="190"/>
          </reference>
          <reference field="1" count="1">
            <x v="49"/>
          </reference>
        </references>
      </pivotArea>
    </format>
    <format dxfId="569">
      <pivotArea collapsedLevelsAreSubtotals="1" fieldPosition="0">
        <references count="3">
          <reference field="0" count="1" selected="0">
            <x v="190"/>
          </reference>
          <reference field="1" count="1" selected="0">
            <x v="49"/>
          </reference>
          <reference field="3" count="1">
            <x v="72"/>
          </reference>
        </references>
      </pivotArea>
    </format>
    <format dxfId="568">
      <pivotArea collapsedLevelsAreSubtotals="1" fieldPosition="0">
        <references count="1">
          <reference field="0" count="1">
            <x v="191"/>
          </reference>
        </references>
      </pivotArea>
    </format>
    <format dxfId="567">
      <pivotArea collapsedLevelsAreSubtotals="1" fieldPosition="0">
        <references count="2">
          <reference field="0" count="1" selected="0">
            <x v="191"/>
          </reference>
          <reference field="1" count="1">
            <x v="154"/>
          </reference>
        </references>
      </pivotArea>
    </format>
    <format dxfId="566">
      <pivotArea collapsedLevelsAreSubtotals="1" fieldPosition="0">
        <references count="3">
          <reference field="0" count="1" selected="0">
            <x v="191"/>
          </reference>
          <reference field="1" count="1" selected="0">
            <x v="154"/>
          </reference>
          <reference field="3" count="1">
            <x v="115"/>
          </reference>
        </references>
      </pivotArea>
    </format>
    <format dxfId="565">
      <pivotArea collapsedLevelsAreSubtotals="1" fieldPosition="0">
        <references count="1">
          <reference field="0" count="1">
            <x v="192"/>
          </reference>
        </references>
      </pivotArea>
    </format>
    <format dxfId="564">
      <pivotArea collapsedLevelsAreSubtotals="1" fieldPosition="0">
        <references count="2">
          <reference field="0" count="1" selected="0">
            <x v="192"/>
          </reference>
          <reference field="1" count="1">
            <x v="112"/>
          </reference>
        </references>
      </pivotArea>
    </format>
    <format dxfId="563">
      <pivotArea collapsedLevelsAreSubtotals="1" fieldPosition="0">
        <references count="3">
          <reference field="0" count="1" selected="0">
            <x v="192"/>
          </reference>
          <reference field="1" count="1" selected="0">
            <x v="112"/>
          </reference>
          <reference field="3" count="1">
            <x v="103"/>
          </reference>
        </references>
      </pivotArea>
    </format>
    <format dxfId="562">
      <pivotArea collapsedLevelsAreSubtotals="1" fieldPosition="0">
        <references count="1">
          <reference field="0" count="1">
            <x v="193"/>
          </reference>
        </references>
      </pivotArea>
    </format>
    <format dxfId="561">
      <pivotArea collapsedLevelsAreSubtotals="1" fieldPosition="0">
        <references count="2">
          <reference field="0" count="1" selected="0">
            <x v="193"/>
          </reference>
          <reference field="1" count="1">
            <x v="148"/>
          </reference>
        </references>
      </pivotArea>
    </format>
    <format dxfId="560">
      <pivotArea collapsedLevelsAreSubtotals="1" fieldPosition="0">
        <references count="3">
          <reference field="0" count="1" selected="0">
            <x v="193"/>
          </reference>
          <reference field="1" count="1" selected="0">
            <x v="148"/>
          </reference>
          <reference field="3" count="1">
            <x v="106"/>
          </reference>
        </references>
      </pivotArea>
    </format>
    <format dxfId="559">
      <pivotArea collapsedLevelsAreSubtotals="1" fieldPosition="0">
        <references count="1">
          <reference field="0" count="1">
            <x v="194"/>
          </reference>
        </references>
      </pivotArea>
    </format>
    <format dxfId="558">
      <pivotArea collapsedLevelsAreSubtotals="1" fieldPosition="0">
        <references count="2">
          <reference field="0" count="1" selected="0">
            <x v="194"/>
          </reference>
          <reference field="1" count="1">
            <x v="138"/>
          </reference>
        </references>
      </pivotArea>
    </format>
    <format dxfId="557">
      <pivotArea collapsedLevelsAreSubtotals="1" fieldPosition="0">
        <references count="3">
          <reference field="0" count="1" selected="0">
            <x v="194"/>
          </reference>
          <reference field="1" count="1" selected="0">
            <x v="138"/>
          </reference>
          <reference field="3" count="1">
            <x v="137"/>
          </reference>
        </references>
      </pivotArea>
    </format>
    <format dxfId="556">
      <pivotArea collapsedLevelsAreSubtotals="1" fieldPosition="0">
        <references count="1">
          <reference field="0" count="1">
            <x v="195"/>
          </reference>
        </references>
      </pivotArea>
    </format>
    <format dxfId="555">
      <pivotArea collapsedLevelsAreSubtotals="1" fieldPosition="0">
        <references count="2">
          <reference field="0" count="1" selected="0">
            <x v="195"/>
          </reference>
          <reference field="1" count="1">
            <x v="71"/>
          </reference>
        </references>
      </pivotArea>
    </format>
    <format dxfId="554">
      <pivotArea collapsedLevelsAreSubtotals="1" fieldPosition="0">
        <references count="3">
          <reference field="0" count="1" selected="0">
            <x v="195"/>
          </reference>
          <reference field="1" count="1" selected="0">
            <x v="71"/>
          </reference>
          <reference field="3" count="1">
            <x v="111"/>
          </reference>
        </references>
      </pivotArea>
    </format>
    <format dxfId="553">
      <pivotArea collapsedLevelsAreSubtotals="1" fieldPosition="0">
        <references count="1">
          <reference field="0" count="1">
            <x v="198"/>
          </reference>
        </references>
      </pivotArea>
    </format>
    <format dxfId="552">
      <pivotArea collapsedLevelsAreSubtotals="1" fieldPosition="0">
        <references count="2">
          <reference field="0" count="1" selected="0">
            <x v="198"/>
          </reference>
          <reference field="1" count="1">
            <x v="68"/>
          </reference>
        </references>
      </pivotArea>
    </format>
    <format dxfId="551">
      <pivotArea collapsedLevelsAreSubtotals="1" fieldPosition="0">
        <references count="3">
          <reference field="0" count="1" selected="0">
            <x v="198"/>
          </reference>
          <reference field="1" count="1" selected="0">
            <x v="68"/>
          </reference>
          <reference field="3" count="1">
            <x v="179"/>
          </reference>
        </references>
      </pivotArea>
    </format>
    <format dxfId="550">
      <pivotArea collapsedLevelsAreSubtotals="1" fieldPosition="0">
        <references count="1">
          <reference field="0" count="1">
            <x v="199"/>
          </reference>
        </references>
      </pivotArea>
    </format>
    <format dxfId="549">
      <pivotArea collapsedLevelsAreSubtotals="1" fieldPosition="0">
        <references count="2">
          <reference field="0" count="1" selected="0">
            <x v="199"/>
          </reference>
          <reference field="1" count="1">
            <x v="1"/>
          </reference>
        </references>
      </pivotArea>
    </format>
    <format dxfId="548">
      <pivotArea collapsedLevelsAreSubtotals="1" fieldPosition="0">
        <references count="3">
          <reference field="0" count="1" selected="0">
            <x v="199"/>
          </reference>
          <reference field="1" count="1" selected="0">
            <x v="1"/>
          </reference>
          <reference field="3" count="1">
            <x v="66"/>
          </reference>
        </references>
      </pivotArea>
    </format>
    <format dxfId="547">
      <pivotArea collapsedLevelsAreSubtotals="1" fieldPosition="0">
        <references count="1">
          <reference field="0" count="1">
            <x v="201"/>
          </reference>
        </references>
      </pivotArea>
    </format>
    <format dxfId="546">
      <pivotArea collapsedLevelsAreSubtotals="1" fieldPosition="0">
        <references count="2">
          <reference field="0" count="1" selected="0">
            <x v="201"/>
          </reference>
          <reference field="1" count="1">
            <x v="114"/>
          </reference>
        </references>
      </pivotArea>
    </format>
    <format dxfId="545">
      <pivotArea collapsedLevelsAreSubtotals="1" fieldPosition="0">
        <references count="3">
          <reference field="0" count="1" selected="0">
            <x v="201"/>
          </reference>
          <reference field="1" count="1" selected="0">
            <x v="114"/>
          </reference>
          <reference field="3" count="1">
            <x v="176"/>
          </reference>
        </references>
      </pivotArea>
    </format>
    <format dxfId="544">
      <pivotArea collapsedLevelsAreSubtotals="1" fieldPosition="0">
        <references count="1">
          <reference field="0" count="1">
            <x v="202"/>
          </reference>
        </references>
      </pivotArea>
    </format>
    <format dxfId="543">
      <pivotArea collapsedLevelsAreSubtotals="1" fieldPosition="0">
        <references count="2">
          <reference field="0" count="1" selected="0">
            <x v="202"/>
          </reference>
          <reference field="1" count="1">
            <x v="70"/>
          </reference>
        </references>
      </pivotArea>
    </format>
    <format dxfId="542">
      <pivotArea collapsedLevelsAreSubtotals="1" fieldPosition="0">
        <references count="3">
          <reference field="0" count="1" selected="0">
            <x v="202"/>
          </reference>
          <reference field="1" count="1" selected="0">
            <x v="70"/>
          </reference>
          <reference field="3" count="1">
            <x v="104"/>
          </reference>
        </references>
      </pivotArea>
    </format>
    <format dxfId="541">
      <pivotArea collapsedLevelsAreSubtotals="1" fieldPosition="0">
        <references count="1">
          <reference field="0" count="1">
            <x v="204"/>
          </reference>
        </references>
      </pivotArea>
    </format>
    <format dxfId="540">
      <pivotArea collapsedLevelsAreSubtotals="1" fieldPosition="0">
        <references count="2">
          <reference field="0" count="1" selected="0">
            <x v="204"/>
          </reference>
          <reference field="1" count="1">
            <x v="160"/>
          </reference>
        </references>
      </pivotArea>
    </format>
    <format dxfId="539">
      <pivotArea collapsedLevelsAreSubtotals="1" fieldPosition="0">
        <references count="3">
          <reference field="0" count="1" selected="0">
            <x v="204"/>
          </reference>
          <reference field="1" count="1" selected="0">
            <x v="160"/>
          </reference>
          <reference field="3" count="1">
            <x v="95"/>
          </reference>
        </references>
      </pivotArea>
    </format>
    <format dxfId="538">
      <pivotArea collapsedLevelsAreSubtotals="1" fieldPosition="0">
        <references count="1">
          <reference field="0" count="1">
            <x v="205"/>
          </reference>
        </references>
      </pivotArea>
    </format>
    <format dxfId="537">
      <pivotArea collapsedLevelsAreSubtotals="1" fieldPosition="0">
        <references count="2">
          <reference field="0" count="1" selected="0">
            <x v="205"/>
          </reference>
          <reference field="1" count="1">
            <x v="158"/>
          </reference>
        </references>
      </pivotArea>
    </format>
    <format dxfId="536">
      <pivotArea collapsedLevelsAreSubtotals="1" fieldPosition="0">
        <references count="3">
          <reference field="0" count="1" selected="0">
            <x v="205"/>
          </reference>
          <reference field="1" count="1" selected="0">
            <x v="158"/>
          </reference>
          <reference field="3" count="1">
            <x v="34"/>
          </reference>
        </references>
      </pivotArea>
    </format>
    <format dxfId="535">
      <pivotArea collapsedLevelsAreSubtotals="1" fieldPosition="0">
        <references count="1">
          <reference field="0" count="1">
            <x v="207"/>
          </reference>
        </references>
      </pivotArea>
    </format>
    <format dxfId="534">
      <pivotArea collapsedLevelsAreSubtotals="1" fieldPosition="0">
        <references count="2">
          <reference field="0" count="1" selected="0">
            <x v="207"/>
          </reference>
          <reference field="1" count="1">
            <x v="157"/>
          </reference>
        </references>
      </pivotArea>
    </format>
    <format dxfId="533">
      <pivotArea collapsedLevelsAreSubtotals="1" fieldPosition="0">
        <references count="3">
          <reference field="0" count="1" selected="0">
            <x v="207"/>
          </reference>
          <reference field="1" count="1" selected="0">
            <x v="157"/>
          </reference>
          <reference field="3" count="1">
            <x v="184"/>
          </reference>
        </references>
      </pivotArea>
    </format>
    <format dxfId="532">
      <pivotArea collapsedLevelsAreSubtotals="1" fieldPosition="0">
        <references count="1">
          <reference field="0" count="1">
            <x v="209"/>
          </reference>
        </references>
      </pivotArea>
    </format>
    <format dxfId="531">
      <pivotArea collapsedLevelsAreSubtotals="1" fieldPosition="0">
        <references count="2">
          <reference field="0" count="1" selected="0">
            <x v="209"/>
          </reference>
          <reference field="1" count="1">
            <x v="155"/>
          </reference>
        </references>
      </pivotArea>
    </format>
    <format dxfId="530">
      <pivotArea collapsedLevelsAreSubtotals="1" fieldPosition="0">
        <references count="3">
          <reference field="0" count="1" selected="0">
            <x v="209"/>
          </reference>
          <reference field="1" count="1" selected="0">
            <x v="155"/>
          </reference>
          <reference field="3" count="1">
            <x v="120"/>
          </reference>
        </references>
      </pivotArea>
    </format>
    <format dxfId="529">
      <pivotArea collapsedLevelsAreSubtotals="1" fieldPosition="0">
        <references count="1">
          <reference field="0" count="1">
            <x v="210"/>
          </reference>
        </references>
      </pivotArea>
    </format>
    <format dxfId="528">
      <pivotArea collapsedLevelsAreSubtotals="1" fieldPosition="0">
        <references count="2">
          <reference field="0" count="1" selected="0">
            <x v="210"/>
          </reference>
          <reference field="1" count="1">
            <x v="61"/>
          </reference>
        </references>
      </pivotArea>
    </format>
    <format dxfId="527">
      <pivotArea collapsedLevelsAreSubtotals="1" fieldPosition="0">
        <references count="3">
          <reference field="0" count="1" selected="0">
            <x v="210"/>
          </reference>
          <reference field="1" count="1" selected="0">
            <x v="61"/>
          </reference>
          <reference field="3" count="1">
            <x v="167"/>
          </reference>
        </references>
      </pivotArea>
    </format>
    <format dxfId="526">
      <pivotArea collapsedLevelsAreSubtotals="1" fieldPosition="0">
        <references count="1">
          <reference field="0" count="1">
            <x v="211"/>
          </reference>
        </references>
      </pivotArea>
    </format>
    <format dxfId="525">
      <pivotArea collapsedLevelsAreSubtotals="1" fieldPosition="0">
        <references count="2">
          <reference field="0" count="1" selected="0">
            <x v="211"/>
          </reference>
          <reference field="1" count="1">
            <x v="10"/>
          </reference>
        </references>
      </pivotArea>
    </format>
    <format dxfId="524">
      <pivotArea collapsedLevelsAreSubtotals="1" fieldPosition="0">
        <references count="3">
          <reference field="0" count="1" selected="0">
            <x v="211"/>
          </reference>
          <reference field="1" count="1" selected="0">
            <x v="10"/>
          </reference>
          <reference field="3" count="1">
            <x v="200"/>
          </reference>
        </references>
      </pivotArea>
    </format>
    <format dxfId="523">
      <pivotArea collapsedLevelsAreSubtotals="1" fieldPosition="0">
        <references count="1">
          <reference field="0" count="1">
            <x v="212"/>
          </reference>
        </references>
      </pivotArea>
    </format>
    <format dxfId="522">
      <pivotArea collapsedLevelsAreSubtotals="1" fieldPosition="0">
        <references count="2">
          <reference field="0" count="1" selected="0">
            <x v="212"/>
          </reference>
          <reference field="1" count="1">
            <x v="50"/>
          </reference>
        </references>
      </pivotArea>
    </format>
    <format dxfId="521">
      <pivotArea collapsedLevelsAreSubtotals="1" fieldPosition="0">
        <references count="3">
          <reference field="0" count="1" selected="0">
            <x v="212"/>
          </reference>
          <reference field="1" count="1" selected="0">
            <x v="50"/>
          </reference>
          <reference field="3" count="1">
            <x v="70"/>
          </reference>
        </references>
      </pivotArea>
    </format>
    <format dxfId="520">
      <pivotArea collapsedLevelsAreSubtotals="1" fieldPosition="0">
        <references count="1">
          <reference field="0" count="1">
            <x v="213"/>
          </reference>
        </references>
      </pivotArea>
    </format>
    <format dxfId="519">
      <pivotArea collapsedLevelsAreSubtotals="1" fieldPosition="0">
        <references count="2">
          <reference field="0" count="1" selected="0">
            <x v="213"/>
          </reference>
          <reference field="1" count="1">
            <x v="29"/>
          </reference>
        </references>
      </pivotArea>
    </format>
    <format dxfId="518">
      <pivotArea collapsedLevelsAreSubtotals="1" fieldPosition="0">
        <references count="3">
          <reference field="0" count="1" selected="0">
            <x v="213"/>
          </reference>
          <reference field="1" count="1" selected="0">
            <x v="29"/>
          </reference>
          <reference field="3" count="1">
            <x v="138"/>
          </reference>
        </references>
      </pivotArea>
    </format>
    <format dxfId="517">
      <pivotArea collapsedLevelsAreSubtotals="1" fieldPosition="0">
        <references count="1">
          <reference field="0" count="1">
            <x v="214"/>
          </reference>
        </references>
      </pivotArea>
    </format>
    <format dxfId="516">
      <pivotArea collapsedLevelsAreSubtotals="1" fieldPosition="0">
        <references count="2">
          <reference field="0" count="1" selected="0">
            <x v="214"/>
          </reference>
          <reference field="1" count="1">
            <x v="40"/>
          </reference>
        </references>
      </pivotArea>
    </format>
    <format dxfId="515">
      <pivotArea collapsedLevelsAreSubtotals="1" fieldPosition="0">
        <references count="3">
          <reference field="0" count="1" selected="0">
            <x v="214"/>
          </reference>
          <reference field="1" count="1" selected="0">
            <x v="40"/>
          </reference>
          <reference field="3" count="1">
            <x v="156"/>
          </reference>
        </references>
      </pivotArea>
    </format>
    <format dxfId="514">
      <pivotArea collapsedLevelsAreSubtotals="1" fieldPosition="0">
        <references count="1">
          <reference field="0" count="1">
            <x v="215"/>
          </reference>
        </references>
      </pivotArea>
    </format>
    <format dxfId="513">
      <pivotArea collapsedLevelsAreSubtotals="1" fieldPosition="0">
        <references count="2">
          <reference field="0" count="1" selected="0">
            <x v="215"/>
          </reference>
          <reference field="1" count="1">
            <x v="75"/>
          </reference>
        </references>
      </pivotArea>
    </format>
    <format dxfId="512">
      <pivotArea collapsedLevelsAreSubtotals="1" fieldPosition="0">
        <references count="3">
          <reference field="0" count="1" selected="0">
            <x v="215"/>
          </reference>
          <reference field="1" count="1" selected="0">
            <x v="75"/>
          </reference>
          <reference field="3" count="1">
            <x v="175"/>
          </reference>
        </references>
      </pivotArea>
    </format>
    <format dxfId="511">
      <pivotArea collapsedLevelsAreSubtotals="1" fieldPosition="0">
        <references count="1">
          <reference field="0" count="1">
            <x v="216"/>
          </reference>
        </references>
      </pivotArea>
    </format>
    <format dxfId="510">
      <pivotArea collapsedLevelsAreSubtotals="1" fieldPosition="0">
        <references count="2">
          <reference field="0" count="1" selected="0">
            <x v="216"/>
          </reference>
          <reference field="1" count="1">
            <x v="86"/>
          </reference>
        </references>
      </pivotArea>
    </format>
    <format dxfId="509">
      <pivotArea collapsedLevelsAreSubtotals="1" fieldPosition="0">
        <references count="3">
          <reference field="0" count="1" selected="0">
            <x v="216"/>
          </reference>
          <reference field="1" count="1" selected="0">
            <x v="86"/>
          </reference>
          <reference field="3" count="1">
            <x v="41"/>
          </reference>
        </references>
      </pivotArea>
    </format>
    <format dxfId="508">
      <pivotArea collapsedLevelsAreSubtotals="1" fieldPosition="0">
        <references count="1">
          <reference field="0" count="1">
            <x v="217"/>
          </reference>
        </references>
      </pivotArea>
    </format>
    <format dxfId="507">
      <pivotArea collapsedLevelsAreSubtotals="1" fieldPosition="0">
        <references count="2">
          <reference field="0" count="1" selected="0">
            <x v="217"/>
          </reference>
          <reference field="1" count="1">
            <x v="72"/>
          </reference>
        </references>
      </pivotArea>
    </format>
    <format dxfId="506">
      <pivotArea collapsedLevelsAreSubtotals="1" fieldPosition="0">
        <references count="3">
          <reference field="0" count="1" selected="0">
            <x v="217"/>
          </reference>
          <reference field="1" count="1" selected="0">
            <x v="72"/>
          </reference>
          <reference field="3" count="1">
            <x v="23"/>
          </reference>
        </references>
      </pivotArea>
    </format>
    <format dxfId="505">
      <pivotArea collapsedLevelsAreSubtotals="1" fieldPosition="0">
        <references count="1">
          <reference field="0" count="1">
            <x v="218"/>
          </reference>
        </references>
      </pivotArea>
    </format>
    <format dxfId="504">
      <pivotArea collapsedLevelsAreSubtotals="1" fieldPosition="0">
        <references count="2">
          <reference field="0" count="1" selected="0">
            <x v="218"/>
          </reference>
          <reference field="1" count="1">
            <x v="33"/>
          </reference>
        </references>
      </pivotArea>
    </format>
    <format dxfId="503">
      <pivotArea collapsedLevelsAreSubtotals="1" fieldPosition="0">
        <references count="3">
          <reference field="0" count="1" selected="0">
            <x v="218"/>
          </reference>
          <reference field="1" count="1" selected="0">
            <x v="33"/>
          </reference>
          <reference field="3" count="1">
            <x v="193"/>
          </reference>
        </references>
      </pivotArea>
    </format>
    <format dxfId="502">
      <pivotArea collapsedLevelsAreSubtotals="1" fieldPosition="0">
        <references count="1">
          <reference field="0" count="1">
            <x v="219"/>
          </reference>
        </references>
      </pivotArea>
    </format>
    <format dxfId="501">
      <pivotArea collapsedLevelsAreSubtotals="1" fieldPosition="0">
        <references count="2">
          <reference field="0" count="1" selected="0">
            <x v="219"/>
          </reference>
          <reference field="1" count="1">
            <x v="58"/>
          </reference>
        </references>
      </pivotArea>
    </format>
    <format dxfId="500">
      <pivotArea collapsedLevelsAreSubtotals="1" fieldPosition="0">
        <references count="3">
          <reference field="0" count="1" selected="0">
            <x v="219"/>
          </reference>
          <reference field="1" count="1" selected="0">
            <x v="58"/>
          </reference>
          <reference field="3" count="1">
            <x v="197"/>
          </reference>
        </references>
      </pivotArea>
    </format>
    <format dxfId="499">
      <pivotArea collapsedLevelsAreSubtotals="1" fieldPosition="0">
        <references count="1">
          <reference field="0" count="1">
            <x v="220"/>
          </reference>
        </references>
      </pivotArea>
    </format>
    <format dxfId="498">
      <pivotArea collapsedLevelsAreSubtotals="1" fieldPosition="0">
        <references count="2">
          <reference field="0" count="1" selected="0">
            <x v="220"/>
          </reference>
          <reference field="1" count="1">
            <x v="153"/>
          </reference>
        </references>
      </pivotArea>
    </format>
    <format dxfId="497">
      <pivotArea collapsedLevelsAreSubtotals="1" fieldPosition="0">
        <references count="3">
          <reference field="0" count="1" selected="0">
            <x v="220"/>
          </reference>
          <reference field="1" count="1" selected="0">
            <x v="153"/>
          </reference>
          <reference field="3" count="1">
            <x v="5"/>
          </reference>
        </references>
      </pivotArea>
    </format>
    <format dxfId="496">
      <pivotArea collapsedLevelsAreSubtotals="1" fieldPosition="0">
        <references count="1">
          <reference field="0" count="1">
            <x v="221"/>
          </reference>
        </references>
      </pivotArea>
    </format>
    <format dxfId="495">
      <pivotArea collapsedLevelsAreSubtotals="1" fieldPosition="0">
        <references count="2">
          <reference field="0" count="1" selected="0">
            <x v="221"/>
          </reference>
          <reference field="1" count="1">
            <x v="116"/>
          </reference>
        </references>
      </pivotArea>
    </format>
    <format dxfId="494">
      <pivotArea collapsedLevelsAreSubtotals="1" fieldPosition="0">
        <references count="3">
          <reference field="0" count="1" selected="0">
            <x v="221"/>
          </reference>
          <reference field="1" count="1" selected="0">
            <x v="116"/>
          </reference>
          <reference field="3" count="1">
            <x v="155"/>
          </reference>
        </references>
      </pivotArea>
    </format>
    <format dxfId="493">
      <pivotArea collapsedLevelsAreSubtotals="1" fieldPosition="0">
        <references count="1">
          <reference field="0" count="1">
            <x v="222"/>
          </reference>
        </references>
      </pivotArea>
    </format>
    <format dxfId="492">
      <pivotArea collapsedLevelsAreSubtotals="1" fieldPosition="0">
        <references count="2">
          <reference field="0" count="1" selected="0">
            <x v="222"/>
          </reference>
          <reference field="1" count="1">
            <x v="97"/>
          </reference>
        </references>
      </pivotArea>
    </format>
    <format dxfId="491">
      <pivotArea collapsedLevelsAreSubtotals="1" fieldPosition="0">
        <references count="3">
          <reference field="0" count="1" selected="0">
            <x v="222"/>
          </reference>
          <reference field="1" count="1" selected="0">
            <x v="97"/>
          </reference>
          <reference field="3" count="1">
            <x v="152"/>
          </reference>
        </references>
      </pivotArea>
    </format>
    <format dxfId="490">
      <pivotArea outline="0" collapsedLevelsAreSubtotals="1" fieldPosition="0"/>
    </format>
    <format dxfId="489">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88">
      <pivotArea dataOnly="0" labelOnly="1" fieldPosition="0">
        <references count="1">
          <reference field="0" count="10">
            <x v="213"/>
            <x v="214"/>
            <x v="215"/>
            <x v="216"/>
            <x v="217"/>
            <x v="218"/>
            <x v="219"/>
            <x v="220"/>
            <x v="221"/>
            <x v="222"/>
          </reference>
        </references>
      </pivotArea>
    </format>
    <format dxfId="487">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86">
      <pivotArea dataOnly="0" labelOnly="1" fieldPosition="0">
        <references count="2">
          <reference field="0" count="1" selected="0">
            <x v="213"/>
          </reference>
          <reference field="1" count="10">
            <x v="29"/>
            <x v="33"/>
            <x v="40"/>
            <x v="58"/>
            <x v="72"/>
            <x v="75"/>
            <x v="86"/>
            <x v="97"/>
            <x v="116"/>
            <x v="153"/>
          </reference>
        </references>
      </pivotArea>
    </format>
    <format dxfId="485">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84">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83">
      <pivotArea outline="0" collapsedLevelsAreSubtotals="1" fieldPosition="0"/>
    </format>
    <format dxfId="482">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81">
      <pivotArea dataOnly="0" labelOnly="1" fieldPosition="0">
        <references count="1">
          <reference field="0" count="10">
            <x v="213"/>
            <x v="214"/>
            <x v="215"/>
            <x v="216"/>
            <x v="217"/>
            <x v="218"/>
            <x v="219"/>
            <x v="220"/>
            <x v="221"/>
            <x v="222"/>
          </reference>
        </references>
      </pivotArea>
    </format>
    <format dxfId="480">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79">
      <pivotArea dataOnly="0" labelOnly="1" fieldPosition="0">
        <references count="2">
          <reference field="0" count="1" selected="0">
            <x v="213"/>
          </reference>
          <reference field="1" count="10">
            <x v="29"/>
            <x v="33"/>
            <x v="40"/>
            <x v="58"/>
            <x v="72"/>
            <x v="75"/>
            <x v="86"/>
            <x v="97"/>
            <x v="116"/>
            <x v="153"/>
          </reference>
        </references>
      </pivotArea>
    </format>
    <format dxfId="478">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77">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76">
      <pivotArea field="0" type="button" dataOnly="0" labelOnly="1" outline="0" axis="axisRow" fieldPosition="0"/>
    </format>
    <format dxfId="475">
      <pivotArea dataOnly="0" labelOnly="1" outline="0" fieldPosition="0">
        <references count="1">
          <reference field="4294967294" count="5">
            <x v="0"/>
            <x v="1"/>
            <x v="2"/>
            <x v="3"/>
            <x v="4"/>
          </reference>
        </references>
      </pivotArea>
    </format>
    <format dxfId="474">
      <pivotArea field="0" type="button" dataOnly="0" labelOnly="1" outline="0" axis="axisRow" fieldPosition="0"/>
    </format>
    <format dxfId="473">
      <pivotArea dataOnly="0" labelOnly="1" outline="0" fieldPosition="0">
        <references count="1">
          <reference field="4294967294" count="5">
            <x v="0"/>
            <x v="1"/>
            <x v="2"/>
            <x v="3"/>
            <x v="4"/>
          </reference>
        </references>
      </pivotArea>
    </format>
    <format dxfId="472">
      <pivotArea field="21" type="button" dataOnly="0" labelOnly="1" outline="0" axis="axisPage" fieldPosition="0"/>
    </format>
    <format dxfId="471">
      <pivotArea dataOnly="0" labelOnly="1" outline="0" fieldPosition="0">
        <references count="1">
          <reference field="21" count="0"/>
        </references>
      </pivotArea>
    </format>
    <format dxfId="470">
      <pivotArea field="24" type="button" dataOnly="0" labelOnly="1" outline="0" axis="axisPage" fieldPosition="1"/>
    </format>
    <format dxfId="469">
      <pivotArea dataOnly="0" labelOnly="1" outline="0" fieldPosition="0">
        <references count="1">
          <reference field="24" count="0"/>
        </references>
      </pivotArea>
    </format>
    <format dxfId="468">
      <pivotArea field="21" type="button" dataOnly="0" labelOnly="1" outline="0" axis="axisPage" fieldPosition="0"/>
    </format>
    <format dxfId="467">
      <pivotArea dataOnly="0" labelOnly="1" outline="0" fieldPosition="0">
        <references count="1">
          <reference field="21" count="0"/>
        </references>
      </pivotArea>
    </format>
    <format dxfId="466">
      <pivotArea field="24" type="button" dataOnly="0" labelOnly="1" outline="0" axis="axisPage" fieldPosition="1"/>
    </format>
    <format dxfId="465">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64">
      <pivotArea outline="0" collapsedLevelsAreSubtotals="1" fieldPosition="0">
        <references count="1">
          <reference field="4294967294" count="3" selected="0">
            <x v="1"/>
            <x v="2"/>
            <x v="3"/>
          </reference>
        </references>
      </pivotArea>
    </format>
    <format dxfId="463">
      <pivotArea dataOnly="0" labelOnly="1" outline="0" fieldPosition="0">
        <references count="1">
          <reference field="24" count="0"/>
        </references>
      </pivotArea>
    </format>
    <format dxfId="462">
      <pivotArea dataOnly="0" labelOnly="1" outline="0" fieldPosition="0">
        <references count="1">
          <reference field="4294967294" count="3">
            <x v="1"/>
            <x v="2"/>
            <x v="3"/>
          </reference>
        </references>
      </pivotArea>
    </format>
    <format dxfId="461">
      <pivotArea outline="0" collapsedLevelsAreSubtotals="1" fieldPosition="0">
        <references count="1">
          <reference field="4294967294" count="1" selected="0">
            <x v="4"/>
          </reference>
        </references>
      </pivotArea>
    </format>
    <format dxfId="460">
      <pivotArea dataOnly="0" labelOnly="1" outline="0" fieldPosition="0">
        <references count="1">
          <reference field="4294967294" count="1">
            <x v="4"/>
          </reference>
        </references>
      </pivotArea>
    </format>
    <format dxfId="459">
      <pivotArea dataOnly="0" labelOnly="1" outline="0" fieldPosition="0">
        <references count="1">
          <reference field="21" count="0"/>
        </references>
      </pivotArea>
    </format>
    <format dxfId="458">
      <pivotArea field="0" type="button" dataOnly="0" labelOnly="1" outline="0" axis="axisRow" fieldPosition="0"/>
    </format>
    <format dxfId="457">
      <pivotArea dataOnly="0" labelOnly="1" outline="0" fieldPosition="0">
        <references count="1">
          <reference field="4294967294" count="5">
            <x v="0"/>
            <x v="1"/>
            <x v="2"/>
            <x v="3"/>
            <x v="4"/>
          </reference>
        </references>
      </pivotArea>
    </format>
    <format dxfId="456">
      <pivotArea field="0" type="button" dataOnly="0" labelOnly="1" outline="0" axis="axisRow" fieldPosition="0"/>
    </format>
    <format dxfId="455">
      <pivotArea dataOnly="0" labelOnly="1" outline="0" fieldPosition="0">
        <references count="1">
          <reference field="4294967294" count="5">
            <x v="0"/>
            <x v="1"/>
            <x v="2"/>
            <x v="3"/>
            <x v="4"/>
          </reference>
        </references>
      </pivotArea>
    </format>
    <format dxfId="454">
      <pivotArea field="0" type="button" dataOnly="0" labelOnly="1" outline="0" axis="axisRow" fieldPosition="0"/>
    </format>
    <format dxfId="453">
      <pivotArea dataOnly="0" labelOnly="1" outline="0" fieldPosition="0">
        <references count="1">
          <reference field="4294967294" count="5">
            <x v="0"/>
            <x v="1"/>
            <x v="2"/>
            <x v="3"/>
            <x v="4"/>
          </reference>
        </references>
      </pivotArea>
    </format>
    <format dxfId="452">
      <pivotArea outline="0" fieldPosition="0">
        <references count="1">
          <reference field="4294967294" count="1">
            <x v="0"/>
          </reference>
        </references>
      </pivotArea>
    </format>
    <format dxfId="451">
      <pivotArea type="all" dataOnly="0" outline="0" fieldPosition="0"/>
    </format>
    <format dxfId="450">
      <pivotArea type="all" dataOnly="0" outline="0" fieldPosition="0"/>
    </format>
    <format dxfId="449">
      <pivotArea outline="0" collapsedLevelsAreSubtotals="1" fieldPosition="0">
        <references count="1">
          <reference field="4294967294" count="1" selected="0">
            <x v="0"/>
          </reference>
        </references>
      </pivotArea>
    </format>
    <format dxfId="448">
      <pivotArea dataOnly="0" labelOnly="1" outline="0" fieldPosition="0">
        <references count="1">
          <reference field="24" count="0"/>
        </references>
      </pivotArea>
    </format>
    <format dxfId="447">
      <pivotArea dataOnly="0" labelOnly="1" outline="0" fieldPosition="0">
        <references count="1">
          <reference field="21" count="0"/>
        </references>
      </pivotArea>
    </format>
    <format dxfId="44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480">
        <item m="1" x="3945"/>
        <item m="1" x="821"/>
        <item m="1" x="3617"/>
        <item m="1" x="837"/>
        <item m="1" x="2860"/>
        <item m="1" x="459"/>
        <item m="1" x="2514"/>
        <item m="1" x="87"/>
        <item m="1" x="2157"/>
        <item m="1" x="4200"/>
        <item m="1" x="1811"/>
        <item m="1" x="3928"/>
        <item m="1" x="1715"/>
        <item m="1" x="479"/>
        <item m="1" x="1541"/>
        <item m="1" x="1774"/>
        <item m="1" x="2543"/>
        <item m="1" x="3924"/>
        <item m="1" x="3564"/>
        <item m="1" x="113"/>
        <item m="1" x="4186"/>
        <item m="1" x="1174"/>
        <item m="1" x="2841"/>
        <item m="1" x="2182"/>
        <item m="1" x="2913"/>
        <item m="1" x="796"/>
        <item m="1" x="3185"/>
        <item m="1" x="4223"/>
        <item m="1" x="782"/>
        <item m="1" x="1830"/>
        <item m="1" x="985"/>
        <item m="1" x="1637"/>
        <item m="1" x="2816"/>
        <item m="1" x="3847"/>
        <item m="1" x="389"/>
        <item m="1" x="1446"/>
        <item m="1" x="2464"/>
        <item m="1" x="3490"/>
        <item m="1" x="1733"/>
        <item m="1" x="37"/>
        <item m="1" x="1229"/>
        <item m="1" x="1101"/>
        <item m="1" x="2108"/>
        <item m="1" x="3107"/>
        <item m="1" x="2246"/>
        <item m="1" x="4152"/>
        <item m="1" x="294"/>
        <item m="1" x="803"/>
        <item m="1" x="4180"/>
        <item m="1" x="1084"/>
        <item m="1" x="1758"/>
        <item m="1" x="882"/>
        <item m="1" x="2995"/>
        <item m="1" x="1847"/>
        <item m="1" x="2344"/>
        <item m="1" x="2092"/>
        <item m="1" x="466"/>
        <item m="1" x="2834"/>
        <item m="1" x="682"/>
        <item m="1" x="4054"/>
        <item m="1" x="1924"/>
        <item m="1" x="3095"/>
        <item m="1" x="3078"/>
        <item m="1" x="3868"/>
        <item m="1" x="4137"/>
        <item m="1" x="3921"/>
        <item m="1" x="419"/>
        <item m="1" x="685"/>
        <item m="1" x="140"/>
        <item m="1" x="3156"/>
        <item m="1" x="1744"/>
        <item m="1" x="248"/>
        <item m="1" x="3279"/>
        <item m="1" x="1470"/>
        <item m="1" x="371"/>
        <item m="1" x="3409"/>
        <item m="1" x="1974"/>
        <item m="1" x="516"/>
        <item m="1" x="1736"/>
        <item m="1" x="3019"/>
        <item m="1" x="2110"/>
        <item m="1" x="2232"/>
        <item m="1" x="2487"/>
        <item m="1" x="773"/>
        <item m="1" x="3780"/>
        <item m="1" x="138"/>
        <item m="1" x="2354"/>
        <item m="1" x="891"/>
        <item m="1" x="2720"/>
        <item m="1" x="1038"/>
        <item m="1" x="4027"/>
        <item m="1" x="3828"/>
        <item m="1" x="2584"/>
        <item m="1" x="3001"/>
        <item m="1" x="1172"/>
        <item m="1" x="3510"/>
        <item m="1" x="4170"/>
        <item m="1" x="3254"/>
        <item m="1" x="2823"/>
        <item m="1" x="4275"/>
        <item m="1" x="1401"/>
        <item m="1" x="4396"/>
        <item m="1" x="2931"/>
        <item m="1" x="1428"/>
        <item m="1" x="61"/>
        <item m="1" x="4122"/>
        <item m="1" x="3077"/>
        <item m="1" x="1667"/>
        <item m="1" x="2305"/>
        <item m="1" x="1433"/>
        <item m="1" x="3853"/>
        <item m="1" x="835"/>
        <item m="1" x="4022"/>
        <item m="1" x="953"/>
        <item m="1" x="3973"/>
        <item m="1" x="1122"/>
        <item m="1" x="1111"/>
        <item m="1" x="435"/>
        <item m="1" x="3016"/>
        <item m="1" x="1238"/>
        <item m="1" x="1877"/>
        <item m="1" x="4224"/>
        <item m="1" x="3697"/>
        <item m="1" x="2754"/>
        <item m="1" x="2201"/>
        <item m="1" x="1347"/>
        <item m="1" x="4333"/>
        <item m="1" x="2126"/>
        <item m="1" x="4464"/>
        <item m="1" x="694"/>
        <item m="1" x="2994"/>
        <item m="1" x="1599"/>
        <item m="1" x="726"/>
        <item m="1" x="124"/>
        <item m="1" x="2857"/>
        <item m="1" x="3137"/>
        <item m="1" x="351"/>
        <item m="1" x="4067"/>
        <item m="1" x="3252"/>
        <item m="1" x="1848"/>
        <item m="1" x="3128"/>
        <item m="1" x="357"/>
        <item m="1" x="3386"/>
        <item m="1" x="2322"/>
        <item m="1" x="490"/>
        <item m="1" x="3635"/>
        <item m="1" x="2917"/>
        <item m="1" x="3526"/>
        <item m="1" x="3903"/>
        <item m="1" x="2081"/>
        <item m="1" x="624"/>
        <item m="1" x="3642"/>
        <item m="1" x="2208"/>
        <item m="1" x="748"/>
        <item m="1" x="4171"/>
        <item m="1" x="3933"/>
        <item m="1" x="871"/>
        <item m="1" x="3918"/>
        <item m="1" x="1127"/>
        <item m="1" x="3888"/>
        <item m="1" x="2452"/>
        <item m="1" x="456"/>
        <item m="1" x="1011"/>
        <item m="1" x="4007"/>
        <item m="1" x="2525"/>
        <item m="1" x="723"/>
        <item m="1" x="2679"/>
        <item m="1" x="1282"/>
        <item m="1" x="3778"/>
        <item m="1" x="4262"/>
        <item m="1" x="2807"/>
        <item m="1" x="1376"/>
        <item m="1" x="1518"/>
        <item m="1" x="2911"/>
        <item m="1" x="2017"/>
        <item m="1" x="553"/>
        <item m="1" x="2591"/>
        <item m="1" x="3583"/>
        <item m="1" x="1768"/>
        <item m="1" x="1880"/>
        <item m="1" x="2138"/>
        <item m="1" x="2264"/>
        <item m="1" x="1411"/>
        <item m="1" x="815"/>
        <item m="1" x="2512"/>
        <item m="1" x="3822"/>
        <item m="1" x="2387"/>
        <item m="1" x="924"/>
        <item m="1" x="2751"/>
        <item m="1" x="2858"/>
        <item m="1" x="4063"/>
        <item m="1" x="2615"/>
        <item m="1" x="1216"/>
        <item m="1" x="3547"/>
        <item m="1" x="4004"/>
        <item m="1" x="268"/>
        <item m="1" x="1437"/>
        <item m="1" x="3789"/>
        <item m="1" x="4439"/>
        <item m="1" x="2969"/>
        <item m="1" x="1443"/>
        <item m="1" x="3115"/>
        <item m="1" x="85"/>
        <item m="1" x="3540"/>
        <item m="1" x="213"/>
        <item m="1" x="3232"/>
        <item m="1" x="4269"/>
        <item m="1" x="1828"/>
        <item m="1" x="3864"/>
        <item m="1" x="334"/>
        <item m="1" x="470"/>
        <item m="1" x="3028"/>
        <item m="1" x="3640"/>
        <item m="1" x="3891"/>
        <item m="1" x="2059"/>
        <item m="1" x="1148"/>
        <item m="1" x="3958"/>
        <item m="1" x="725"/>
        <item m="1" x="3738"/>
        <item m="1" x="1389"/>
        <item m="1" x="2312"/>
        <item m="1" x="853"/>
        <item m="1" x="3866"/>
        <item m="1" x="3643"/>
        <item m="1" x="2051"/>
        <item m="1" x="179"/>
        <item m="1" x="2156"/>
        <item m="1" x="3985"/>
        <item m="1" x="1293"/>
        <item m="1" x="2551"/>
        <item m="1" x="261"/>
        <item m="1" x="1132"/>
        <item m="1" x="156"/>
        <item m="1" x="2537"/>
        <item m="1" x="3174"/>
        <item m="1" x="2411"/>
        <item m="1" x="3324"/>
        <item m="1" x="178"/>
        <item m="1" x="4086"/>
        <item m="1" x="1831"/>
        <item m="1" x="1883"/>
        <item m="1" x="393"/>
        <item m="1" x="3163"/>
        <item m="1" x="3433"/>
        <item m="1" x="1987"/>
        <item m="1" x="563"/>
        <item m="1" x="2121"/>
        <item m="1" x="3429"/>
        <item m="1" x="2794"/>
        <item m="1" x="2806"/>
        <item m="1" x="3931"/>
        <item m="1" x="1417"/>
        <item m="1" x="4199"/>
        <item m="1" x="904"/>
        <item m="1" x="2258"/>
        <item m="1" x="3929"/>
        <item m="1" x="957"/>
        <item m="1" x="4447"/>
        <item m="1" x="3861"/>
        <item m="1" x="4179"/>
        <item m="1" x="2714"/>
        <item m="1" x="757"/>
        <item m="1" x="1307"/>
        <item m="1" x="4303"/>
        <item m="1" x="3572"/>
        <item m="1" x="2838"/>
        <item m="1" x="1552"/>
        <item m="1" x="272"/>
        <item m="1" x="1029"/>
        <item m="1" x="1556"/>
        <item m="1" x="1672"/>
        <item m="1" x="3132"/>
        <item m="1" x="2671"/>
        <item m="1" x="3092"/>
        <item m="1" x="1679"/>
        <item m="1" x="1808"/>
        <item m="1" x="1740"/>
        <item m="1" x="2015"/>
        <item m="1" x="3978"/>
        <item m="1" x="3517"/>
        <item m="1" x="551"/>
        <item m="1" x="2145"/>
        <item m="1" x="2077"/>
        <item m="1" x="3582"/>
        <item m="1" x="2431"/>
        <item m="1" x="3247"/>
        <item m="1" x="3637"/>
        <item m="1" x="1073"/>
        <item m="1" x="2517"/>
        <item m="1" x="678"/>
        <item m="1" x="2206"/>
        <item m="1" x="741"/>
        <item m="1" x="2394"/>
        <item m="1" x="636"/>
        <item m="1" x="810"/>
        <item m="1" x="2334"/>
        <item m="1" x="3654"/>
        <item m="1" x="4323"/>
        <item m="1" x="866"/>
        <item m="1" x="2756"/>
        <item m="1" x="3066"/>
        <item m="1" x="4346"/>
        <item m="1" x="2446"/>
        <item m="1" x="3949"/>
        <item m="1" x="3152"/>
        <item m="1" x="3758"/>
        <item m="1" x="1007"/>
        <item m="1" x="254"/>
        <item m="1" x="2500"/>
        <item m="1" x="3653"/>
        <item m="1" x="4002"/>
        <item m="1" x="560"/>
        <item m="1" x="387"/>
        <item m="1" x="3549"/>
        <item m="1" x="4061"/>
        <item m="1" x="1143"/>
        <item m="1" x="2614"/>
        <item m="1" x="4144"/>
        <item m="1" x="2375"/>
        <item m="1" x="1215"/>
        <item m="1" x="3405"/>
        <item m="1" x="2485"/>
        <item m="1" x="2415"/>
        <item m="1" x="1274"/>
        <item m="1" x="1333"/>
        <item m="1" x="4255"/>
        <item m="1" x="3794"/>
        <item m="1" x="485"/>
        <item m="1" x="1323"/>
        <item m="1" x="4415"/>
        <item m="1" x="2805"/>
        <item m="1" x="996"/>
        <item m="1" x="1834"/>
        <item m="1" x="2855"/>
        <item m="1" x="4185"/>
        <item m="1" x="4370"/>
        <item m="1" x="2988"/>
        <item m="1" x="1436"/>
        <item m="1" x="2906"/>
        <item m="1" x="3014"/>
        <item m="1" x="89"/>
        <item m="1" x="930"/>
        <item m="1" x="1576"/>
        <item m="1" x="1166"/>
        <item m="1" x="3226"/>
        <item m="1" x="3046"/>
        <item m="1" x="92"/>
        <item m="1" x="4427"/>
        <item m="1" x="1638"/>
        <item m="1" x="3151"/>
        <item m="1" x="1208"/>
        <item m="1" x="1701"/>
        <item m="1" x="3175"/>
        <item m="1" x="336"/>
        <item m="1" x="212"/>
        <item m="1" x="817"/>
        <item m="1" x="1757"/>
        <item m="1" x="3231"/>
        <item m="1" x="861"/>
        <item m="1" x="740"/>
        <item m="1" x="3294"/>
        <item m="1" x="332"/>
        <item m="1" x="1886"/>
        <item m="1" x="181"/>
        <item m="1" x="3360"/>
        <item m="1" x="3633"/>
        <item m="1" x="397"/>
        <item m="1" x="1150"/>
        <item m="1" x="2811"/>
        <item m="1" x="1990"/>
        <item m="1" x="3500"/>
        <item m="1" x="1013"/>
        <item m="1" x="1897"/>
        <item m="1" x="533"/>
        <item m="1" x="794"/>
        <item m="1" x="2417"/>
        <item m="1" x="2569"/>
        <item m="1" x="2220"/>
        <item m="1" x="2611"/>
        <item m="1" x="1391"/>
        <item m="1" x="443"/>
        <item m="1" x="2177"/>
        <item m="1" x="4140"/>
        <item m="1" x="1210"/>
        <item m="1" x="3443"/>
        <item m="1" x="2669"/>
        <item m="1" x="2136"/>
        <item m="1" x="4195"/>
        <item m="1" x="1792"/>
        <item m="1" x="2508"/>
        <item m="1" x="3495"/>
        <item m="1" x="1919"/>
        <item m="1" x="1319"/>
        <item m="1" x="2799"/>
        <item m="1" x="785"/>
        <item m="1" x="4316"/>
        <item m="1" x="2159"/>
        <item m="1" x="1366"/>
        <item m="1" x="383"/>
        <item m="1" x="4088"/>
        <item m="1" x="1430"/>
        <item m="1" x="2903"/>
        <item m="1" x="2031"/>
        <item m="1" x="4432"/>
        <item m="1" x="4331"/>
        <item m="1" x="1507"/>
        <item m="1" x="1180"/>
        <item m="1" x="2963"/>
        <item m="1" x="3479"/>
        <item m="1" x="3554"/>
        <item m="1" x="3812"/>
        <item m="1" x="2414"/>
        <item m="1" x="3529"/>
        <item m="1" x="3041"/>
        <item m="1" x="1709"/>
        <item m="1" x="3287"/>
        <item m="1" x="642"/>
        <item m="1" x="88"/>
        <item m="1" x="1635"/>
        <item m="1" x="373"/>
        <item m="1" x="3109"/>
        <item m="1" x="44"/>
        <item m="1" x="152"/>
        <item m="1" x="2773"/>
        <item m="1" x="2744"/>
        <item m="1" x="3056"/>
        <item m="1" x="207"/>
        <item m="1" x="2395"/>
        <item m="1" x="3227"/>
        <item m="1" x="3167"/>
        <item m="1" x="262"/>
        <item m="1" x="1822"/>
        <item m="1" x="568"/>
        <item m="1" x="1353"/>
        <item m="1" x="1031"/>
        <item m="1" x="1879"/>
        <item m="1" x="3029"/>
        <item m="1" x="3355"/>
        <item m="1" x="390"/>
        <item m="1" x="4363"/>
        <item m="1" x="75"/>
        <item m="1" x="3431"/>
        <item m="1" x="974"/>
        <item m="1" x="3434"/>
        <item m="1" x="395"/>
        <item m="1" x="4214"/>
        <item m="1" x="3498"/>
        <item m="1" x="530"/>
        <item m="1" x="4383"/>
        <item m="1" x="1486"/>
        <item m="1" x="2052"/>
        <item m="1" x="3808"/>
        <item m="1" x="1030"/>
        <item m="1" x="4145"/>
        <item m="1" x="3558"/>
        <item m="1" x="3485"/>
        <item m="1" x="2181"/>
        <item m="1" x="4202"/>
        <item m="1" x="4243"/>
        <item m="1" x="4060"/>
        <item m="1" x="3071"/>
        <item m="1" x="3795"/>
        <item m="1" x="939"/>
        <item m="1" x="1980"/>
        <item m="1" x="2367"/>
        <item m="1" x="822"/>
        <item m="1" x="2576"/>
        <item m="1" x="4453"/>
        <item m="1" x="3652"/>
        <item m="1" x="3823"/>
        <item m="1" x="2176"/>
        <item m="1" x="932"/>
        <item m="1" x="2547"/>
        <item m="1" x="4348"/>
        <item m="1" x="356"/>
        <item m="1" x="3919"/>
        <item m="1" x="744"/>
        <item m="1" x="134"/>
        <item m="1" x="867"/>
        <item m="1" x="1126"/>
        <item m="1" x="1179"/>
        <item m="1" x="761"/>
        <item m="1" x="2137"/>
        <item m="1" x="4116"/>
        <item m="1" x="2644"/>
        <item m="1" x="1171"/>
        <item m="1" x="3426"/>
        <item m="1" x="3286"/>
        <item m="1" x="2712"/>
        <item m="1" x="4241"/>
        <item m="1" x="1341"/>
        <item m="1" x="2240"/>
        <item m="1" x="2602"/>
        <item m="1" x="1034"/>
        <item m="1" x="4188"/>
        <item m="1" x="422"/>
        <item m="1" x="801"/>
        <item m="1" x="1410"/>
        <item m="1" x="1407"/>
        <item m="1" x="1003"/>
        <item m="1" x="4408"/>
        <item m="1" x="526"/>
        <item m="1" x="3627"/>
        <item m="1" x="6"/>
        <item m="1" x="1812"/>
        <item m="1" x="2741"/>
        <item m="1" x="1226"/>
        <item m="1" x="1555"/>
        <item m="1" x="3193"/>
        <item m="1" x="3068"/>
        <item m="1" x="3233"/>
        <item m="1" x="590"/>
        <item m="1" x="1618"/>
        <item m="1" x="139"/>
        <item m="1" x="2179"/>
        <item m="1" x="107"/>
        <item m="1" x="1152"/>
        <item m="1" x="3154"/>
        <item m="1" x="3636"/>
        <item m="1" x="4075"/>
        <item m="1" x="3972"/>
        <item m="1" x="2049"/>
        <item m="1" x="1352"/>
        <item m="1" x="202"/>
        <item m="1" x="1778"/>
        <item m="1" x="2225"/>
        <item m="1" x="2429"/>
        <item m="1" x="2865"/>
        <item m="1" x="898"/>
        <item m="1" x="190"/>
        <item m="1" x="1626"/>
        <item m="1" x="2509"/>
        <item m="1" x="1807"/>
        <item m="1" x="844"/>
        <item m="1" x="791"/>
        <item m="1" x="2800"/>
        <item m="1" x="4360"/>
        <item m="1" x="4270"/>
        <item m="1" x="3329"/>
        <item m="1" x="2954"/>
        <item m="1" x="3182"/>
        <item m="1" x="3824"/>
        <item m="1" x="4039"/>
        <item m="1" x="1224"/>
        <item m="1" x="572"/>
        <item m="1" x="3528"/>
        <item m="1" x="862"/>
        <item m="1" x="1184"/>
        <item m="1" x="3052"/>
        <item m="1" x="1935"/>
        <item m="1" x="380"/>
        <item m="1" x="1647"/>
        <item m="1" x="3450"/>
        <item m="1" x="1304"/>
        <item m="1" x="3959"/>
        <item m="1" x="3586"/>
        <item m="1" x="4296"/>
        <item m="1" x="2655"/>
        <item m="1" x="3768"/>
        <item m="1" x="1039"/>
        <item m="1" x="3829"/>
        <item m="1" x="876"/>
        <item m="1" x="2073"/>
        <item m="1" x="4047"/>
        <item m="1" x="2184"/>
        <item m="1" x="4220"/>
        <item m="1" x="2269"/>
        <item m="1" x="1695"/>
        <item m="1" x="3093"/>
        <item m="1" x="2539"/>
        <item m="1" x="3559"/>
        <item m="1" x="1728"/>
        <item m="1" x="71"/>
        <item m="1" x="4082"/>
        <item m="1" x="596"/>
        <item m="1" x="1615"/>
        <item m="1" x="2403"/>
        <item m="1" x="3644"/>
        <item m="1" x="1704"/>
        <item m="1" x="2373"/>
        <item m="1" x="4472"/>
        <item m="1" x="1356"/>
        <item m="1" x="676"/>
        <item m="1" x="1737"/>
        <item m="1" x="2609"/>
        <item m="1" x="3209"/>
        <item m="1" x="766"/>
        <item m="1" x="3739"/>
        <item m="1" x="142"/>
        <item m="1" x="1799"/>
        <item m="1" x="368"/>
        <item m="1" x="3641"/>
        <item m="1" x="420"/>
        <item m="1" x="2833"/>
        <item m="1" x="3797"/>
        <item m="1" x="3339"/>
        <item m="1" x="875"/>
        <item m="1" x="778"/>
        <item m="1" x="3325"/>
        <item m="1" x="445"/>
        <item m="1" x="15"/>
        <item m="1" x="2055"/>
        <item m="1" x="2388"/>
        <item m="1" x="3049"/>
        <item m="1" x="646"/>
        <item m="1" x="230"/>
        <item m="1" x="4205"/>
        <item m="1" x="2032"/>
        <item m="1" x="1418"/>
        <item m="1" x="3538"/>
        <item m="1" x="3435"/>
        <item m="1" x="1057"/>
        <item m="1" x="1661"/>
        <item m="1" x="86"/>
        <item m="1" x="2445"/>
        <item m="1" x="328"/>
        <item m="1" x="2967"/>
        <item m="1" x="2854"/>
        <item m="1" x="3165"/>
        <item m="1" x="32"/>
        <item m="1" x="1424"/>
        <item m="1" x="792"/>
        <item m="1" x="2990"/>
        <item m="1" x="931"/>
        <item m="1" x="3309"/>
        <item m="1" x="3774"/>
        <item m="1" x="1826"/>
        <item m="1" x="3072"/>
        <item m="1" x="828"/>
        <item m="1" x="4388"/>
        <item m="1" x="2348"/>
        <item m="1" x="2598"/>
        <item m="1" x="3839"/>
        <item m="1" x="1047"/>
        <item m="1" x="4345"/>
        <item m="1" x="3110"/>
        <item m="1" x="883"/>
        <item m="1" x="1784"/>
        <item m="1" x="2401"/>
        <item m="1" x="1698"/>
        <item m="1" x="3130"/>
        <item m="1" x="1343"/>
        <item m="1" x="2091"/>
        <item m="1" x="70"/>
        <item m="1" x="2458"/>
        <item m="1" x="3820"/>
        <item m="1" x="3855"/>
        <item m="1" x="26"/>
        <item m="1" x="3968"/>
        <item m="1" x="1024"/>
        <item m="1" x="3461"/>
        <item m="1" x="2068"/>
        <item m="1" x="2521"/>
        <item m="1" x="2692"/>
        <item m="1" x="216"/>
        <item m="1" x="4168"/>
        <item m="1" x="2018"/>
        <item m="1" x="2764"/>
        <item m="1" x="935"/>
        <item m="1" x="574"/>
        <item m="1" x="1427"/>
        <item m="1" x="838"/>
        <item m="1" x="4084"/>
        <item m="1" x="2449"/>
        <item m="1" x="1160"/>
        <item m="1" x="2627"/>
        <item m="1" x="3938"/>
        <item m="1" x="2259"/>
        <item m="1" x="4165"/>
        <item m="1" x="3263"/>
        <item m="1" x="2792"/>
        <item m="1" x="2814"/>
        <item m="1" x="1021"/>
        <item m="1" x="1289"/>
        <item m="1" x="4365"/>
        <item m="1" x="3392"/>
        <item m="1" x="2748"/>
        <item m="1" x="1344"/>
        <item m="1" x="4190"/>
        <item m="1" x="4279"/>
        <item m="1" x="1331"/>
        <item m="1" x="1342"/>
        <item m="1" x="2685"/>
        <item m="1" x="2399"/>
        <item m="1" x="1131"/>
        <item m="1" x="1136"/>
        <item m="1" x="3396"/>
        <item m="1" x="3623"/>
        <item m="1" x="3935"/>
        <item m="1" x="3074"/>
        <item m="1" x="3186"/>
        <item m="1" x="3468"/>
        <item m="1" x="3975"/>
        <item m="1" x="2492"/>
        <item m="1" x="3698"/>
        <item m="1" x="3470"/>
        <item m="1" x="567"/>
        <item m="1" x="3573"/>
        <item m="1" x="4005"/>
        <item m="1" x="2097"/>
        <item m="1" x="2261"/>
        <item m="1" x="3597"/>
        <item m="1" x="2725"/>
        <item m="1" x="3874"/>
        <item m="1" x="2554"/>
        <item m="1" x="633"/>
        <item m="1" x="2530"/>
        <item m="1" x="1049"/>
        <item m="1" x="3844"/>
        <item m="1" x="3017"/>
        <item m="1" x="2095"/>
        <item m="1" x="4064"/>
        <item m="1" x="696"/>
        <item m="1" x="710"/>
        <item m="1" x="2219"/>
        <item m="1" x="1868"/>
        <item m="1" x="800"/>
        <item m="1" x="3704"/>
        <item m="1" x="2167"/>
        <item m="1" x="1147"/>
        <item m="1" x="760"/>
        <item m="1" x="3713"/>
        <item m="1" x="2001"/>
        <item m="1" x="2277"/>
        <item m="1" x="2582"/>
        <item m="1" x="4301"/>
        <item m="1" x="2196"/>
        <item m="1" x="2346"/>
        <item m="1" x="928"/>
        <item m="1" x="196"/>
        <item m="1" x="3835"/>
        <item m="1" x="1480"/>
        <item m="1" x="4109"/>
        <item m="1" x="880"/>
        <item m="1" x="955"/>
        <item m="1" x="2396"/>
        <item m="1" x="4050"/>
        <item m="1" x="614"/>
        <item m="1" x="3898"/>
        <item m="1" x="195"/>
        <item m="1" x="4221"/>
        <item m="1" x="595"/>
        <item m="1" x="933"/>
        <item m="1" x="403"/>
        <item m="1" x="523"/>
        <item m="1" x="3234"/>
        <item m="1" x="13"/>
        <item m="1" x="3966"/>
        <item m="1" x="1794"/>
        <item m="1" x="1195"/>
        <item m="1" x="1019"/>
        <item m="1" x="2552"/>
        <item m="1" x="2513"/>
        <item m="1" x="1372"/>
        <item m="1" x="4015"/>
        <item m="1" x="1102"/>
        <item m="1" x="386"/>
        <item m="1" x="1850"/>
        <item m="1" x="3143"/>
        <item m="1" x="3298"/>
        <item m="1" x="1892"/>
        <item m="1" x="2625"/>
        <item m="1" x="3515"/>
        <item m="1" x="4163"/>
        <item m="1" x="3955"/>
        <item m="1" x="255"/>
        <item m="1" x="1233"/>
        <item m="1" x="2690"/>
        <item m="1" x="4459"/>
        <item m="1" x="1598"/>
        <item m="1" x="1653"/>
        <item m="1" x="2761"/>
        <item m="1" x="2743"/>
        <item m="1" x="662"/>
        <item m="1" x="4276"/>
        <item m="1" x="2237"/>
        <item m="1" x="3444"/>
        <item m="1" x="3871"/>
        <item m="1" x="2815"/>
        <item m="1" x="208"/>
        <item m="1" x="3269"/>
        <item m="1" x="4327"/>
        <item m="1" x="161"/>
        <item m="1" x="307"/>
        <item m="1" x="1077"/>
        <item m="1" x="2824"/>
        <item m="1" x="4381"/>
        <item m="1" x="2533"/>
        <item m="1" x="539"/>
        <item m="1" x="1243"/>
        <item m="1" x="1454"/>
        <item m="1" x="1583"/>
        <item m="1" x="1864"/>
        <item m="1" x="444"/>
        <item m="1" x="884"/>
        <item m="1" x="4454"/>
        <item m="1" x="1440"/>
        <item m="1" x="1535"/>
        <item m="1" x="4227"/>
        <item m="1" x="2604"/>
        <item m="1" x="1133"/>
        <item m="1" x="554"/>
        <item m="1" x="3562"/>
        <item m="1" x="378"/>
        <item m="1" x="1593"/>
        <item m="1" x="2908"/>
        <item m="1" x="3069"/>
        <item m="1" x="1325"/>
        <item m="1" x="1453"/>
        <item m="1" x="108"/>
        <item m="1" x="1168"/>
        <item m="1" x="1654"/>
        <item m="1" x="1284"/>
        <item m="1" x="3126"/>
        <item m="1" x="4148"/>
        <item m="1" x="686"/>
        <item m="1" x="1065"/>
        <item m="1" x="1717"/>
        <item m="1" x="3191"/>
        <item m="1" x="1444"/>
        <item m="1" x="518"/>
        <item m="1" x="2532"/>
        <item m="1" x="221"/>
        <item m="1" x="895"/>
        <item m="1" x="3170"/>
        <item m="1" x="1773"/>
        <item m="1" x="2702"/>
        <item m="1" x="3299"/>
        <item m="1" x="3245"/>
        <item m="1" x="1275"/>
        <item m="1" x="290"/>
        <item m="1" x="2088"/>
        <item m="1" x="2531"/>
        <item m="1" x="3907"/>
        <item m="1" x="1600"/>
        <item m="1" x="115"/>
        <item m="1" x="641"/>
        <item m="1" x="346"/>
        <item m="1" x="503"/>
        <item m="1" x="1898"/>
        <item m="1" x="2613"/>
        <item m="1" x="1312"/>
        <item m="1" x="767"/>
        <item m="1" x="3377"/>
        <item m="1" x="2463"/>
        <item m="1" x="418"/>
        <item m="1" x="1998"/>
        <item m="1" x="831"/>
        <item m="1" x="1949"/>
        <item m="1" x="3660"/>
        <item m="1" x="1782"/>
        <item m="1" x="850"/>
        <item m="1" x="2830"/>
        <item m="1" x="1478"/>
        <item m="1" x="3513"/>
        <item m="1" x="242"/>
        <item m="1" x="548"/>
        <item m="1" x="2922"/>
        <item m="1" x="547"/>
        <item m="1" x="2072"/>
        <item m="1" x="3575"/>
        <item m="1" x="919"/>
        <item m="1" x="401"/>
        <item m="1" x="2700"/>
        <item m="1" x="1097"/>
        <item m="1" x="3605"/>
        <item m="1" x="3634"/>
        <item m="1" x="1135"/>
        <item m="1" x="2489"/>
        <item m="1" x="674"/>
        <item m="1" x="1942"/>
        <item m="1" x="980"/>
        <item m="1" x="2202"/>
        <item m="1" x="2330"/>
        <item m="1" x="4341"/>
        <item m="1" x="3687"/>
        <item m="1" x="3087"/>
        <item m="1" x="1997"/>
        <item m="1" x="737"/>
        <item m="1" x="506"/>
        <item m="1" x="4399"/>
        <item m="1" x="806"/>
        <item m="1" x="3296"/>
        <item m="1" x="2328"/>
        <item m="1" x="3487"/>
        <item m="1" x="3148"/>
        <item m="1" x="561"/>
        <item m="1" x="3815"/>
        <item m="1" x="1447"/>
        <item m="1" x="1901"/>
        <item m="1" x="2596"/>
        <item m="1" x="610"/>
        <item m="1" x="1648"/>
        <item m="1" x="3865"/>
        <item m="1" x="2209"/>
        <item m="1" x="3266"/>
        <item m="1" x="91"/>
        <item m="1" x="1604"/>
        <item m="1" x="1056"/>
        <item m="1" x="3801"/>
        <item m="1" x="1529"/>
        <item m="1" x="3858"/>
        <item m="1" x="1756"/>
        <item m="1" x="2981"/>
        <item m="1" x="46"/>
        <item m="1" x="3731"/>
        <item m="1" x="804"/>
        <item m="1" x="4431"/>
        <item m="1" x="188"/>
        <item m="1" x="2681"/>
        <item m="1" x="1816"/>
        <item m="1" x="103"/>
        <item m="1" x="1241"/>
        <item m="1" x="1076"/>
        <item m="1" x="105"/>
        <item m="1" x="1650"/>
        <item m="1" x="1554"/>
        <item m="1" x="3375"/>
        <item m="1" x="3121"/>
        <item m="1" x="316"/>
        <item m="1" x="4130"/>
        <item m="1" x="96"/>
        <item m="1" x="165"/>
        <item m="1" x="968"/>
        <item m="1" x="1614"/>
        <item m="1" x="1714"/>
        <item m="1" x="1788"/>
        <item m="1" x="154"/>
        <item m="1" x="282"/>
        <item m="1" x="3418"/>
        <item m="1" x="3658"/>
        <item m="1" x="1770"/>
        <item m="1" x="35"/>
        <item m="1" x="3244"/>
        <item m="1" x="283"/>
        <item m="1" x="325"/>
        <item m="1" x="4093"/>
        <item m="1" x="1705"/>
        <item m="1" x="1835"/>
        <item m="1" x="3963"/>
        <item m="1" x="3307"/>
        <item m="1" x="1712"/>
        <item m="1" x="340"/>
        <item m="1" x="412"/>
        <item m="1" x="3246"/>
        <item m="1" x="4343"/>
        <item m="1" x="3372"/>
        <item m="1" x="3568"/>
        <item m="1" x="2102"/>
        <item m="1" x="3104"/>
        <item m="1" x="411"/>
        <item m="1" x="1944"/>
        <item m="1" x="3058"/>
        <item m="1" x="3447"/>
        <item m="1" x="2333"/>
        <item m="1" x="273"/>
        <item m="1" x="480"/>
        <item m="1" x="4150"/>
        <item m="1" x="1298"/>
        <item m="1" x="2357"/>
        <item m="1" x="2529"/>
        <item m="1" x="575"/>
        <item m="1" x="1475"/>
        <item m="1" x="544"/>
        <item m="1" x="4448"/>
        <item m="1" x="4161"/>
        <item m="1" x="2069"/>
        <item m="1" x="679"/>
        <item m="1" x="3570"/>
        <item m="1" x="604"/>
        <item m="1" x="2997"/>
        <item m="1" x="2130"/>
        <item m="1" x="2730"/>
        <item m="1" x="1379"/>
        <item m="1" x="540"/>
        <item m="1" x="1099"/>
        <item m="1" x="2200"/>
        <item m="1" x="2053"/>
        <item m="1" x="4032"/>
        <item m="1" x="3684"/>
        <item m="1" x="481"/>
        <item m="1" x="733"/>
        <item m="1" x="854"/>
        <item m="1" x="1052"/>
        <item m="1" x="2251"/>
        <item m="1" x="3594"/>
        <item m="1" x="3367"/>
        <item m="1" x="3750"/>
        <item m="1" x="1462"/>
        <item m="1" x="399"/>
        <item m="1" x="967"/>
        <item m="1" x="2426"/>
        <item m="1" x="858"/>
        <item m="1" x="4146"/>
        <item m="1" x="99"/>
        <item m="1" x="2382"/>
        <item m="1" x="1345"/>
        <item m="1" x="3837"/>
        <item m="1" x="3878"/>
        <item m="1" x="2356"/>
        <item m="1" x="912"/>
        <item m="1" x="3565"/>
        <item m="1" x="4340"/>
        <item m="1" x="2438"/>
        <item m="1" x="4174"/>
        <item m="1" x="2687"/>
        <item m="1" x="1002"/>
        <item m="1" x="1729"/>
        <item m="1" x="2493"/>
        <item m="1" x="3720"/>
        <item m="1" x="3994"/>
        <item m="1" x="2420"/>
        <item m="1" x="1843"/>
        <item m="1" x="1072"/>
        <item m="1" x="2559"/>
        <item m="1" x="2451"/>
        <item m="1" x="2276"/>
        <item m="1" x="2107"/>
        <item m="1" x="2522"/>
        <item m="1" x="644"/>
        <item m="1" x="3242"/>
        <item m="1" x="2607"/>
        <item m="1" x="4257"/>
        <item m="1" x="4136"/>
        <item m="1" x="2221"/>
        <item m="1" x="718"/>
        <item m="1" x="1207"/>
        <item m="1" x="3825"/>
        <item m="1" x="2664"/>
        <item m="1" x="2827"/>
        <item m="1" x="2479"/>
        <item m="1" x="429"/>
        <item m="1" x="4189"/>
        <item m="1" x="2040"/>
        <item m="1" x="2727"/>
        <item m="1" x="998"/>
        <item m="1" x="1749"/>
        <item m="1" x="1659"/>
        <item m="1" x="747"/>
        <item m="1" x="1316"/>
        <item m="1" x="3322"/>
        <item m="1" x="2359"/>
        <item m="1" x="2791"/>
        <item m="1" x="3407"/>
        <item m="1" x="4311"/>
        <item m="1" x="1450"/>
        <item m="1" x="3651"/>
        <item m="1" x="1365"/>
        <item m="1" x="133"/>
        <item m="1" x="2943"/>
        <item m="1" x="2140"/>
        <item m="1" x="2717"/>
        <item m="1" x="2355"/>
        <item m="1" x="311"/>
        <item m="1" x="1139"/>
        <item m="1" x="2899"/>
        <item m="1" x="2949"/>
        <item m="1" x="4013"/>
        <item m="1" x="1146"/>
        <item m="1" x="4425"/>
        <item m="1" x="4092"/>
        <item m="1" x="1505"/>
        <item m="1" x="3520"/>
        <item m="1" x="3188"/>
        <item m="1" x="2958"/>
        <item m="1" x="3106"/>
        <item m="1" x="1741"/>
        <item m="1" x="3036"/>
        <item m="1" x="1856"/>
        <item m="1" x="3979"/>
        <item m="1" x="80"/>
        <item m="1" x="2993"/>
        <item m="1" x="3335"/>
        <item m="1" x="2105"/>
        <item m="1" x="3220"/>
        <item m="1" x="849"/>
        <item m="1" x="1632"/>
        <item m="1" x="3022"/>
        <item m="1" x="4277"/>
        <item m="1" x="585"/>
        <item m="1" x="3338"/>
        <item m="1" x="2054"/>
        <item m="1" x="1911"/>
        <item m="1" x="3473"/>
        <item m="1" x="2436"/>
        <item m="1" x="2704"/>
        <item m="1" x="4016"/>
        <item m="1" x="3395"/>
        <item m="1" x="3613"/>
        <item m="1" x="1693"/>
        <item m="1" x="513"/>
        <item m="1" x="4248"/>
        <item m="1" x="438"/>
        <item m="1" x="890"/>
        <item m="1" x="3399"/>
        <item m="1" x="2241"/>
        <item m="1" x="203"/>
        <item m="1" x="3759"/>
        <item m="1" x="1760"/>
        <item m="1" x="1212"/>
        <item m="1" x="128"/>
        <item m="1" x="1751"/>
        <item m="1" x="3566"/>
        <item m="1" x="2389"/>
        <item m="1" x="3851"/>
        <item m="1" x="3406"/>
        <item m="1" x="3223"/>
        <item m="1" x="21"/>
        <item m="1" x="942"/>
        <item m="1" x="1528"/>
        <item m="1" x="2928"/>
        <item m="1" x="3532"/>
        <item m="1" x="3202"/>
        <item m="1" x="2294"/>
        <item m="1" x="1466"/>
        <item m="1" x="1820"/>
        <item m="1" x="3781"/>
        <item m="1" x="564"/>
        <item m="1" x="670"/>
        <item m="1" x="2093"/>
        <item m="1" x="3661"/>
        <item m="1" x="475"/>
        <item m="1" x="239"/>
        <item m="1" x="4462"/>
        <item m="1" x="3715"/>
        <item m="1" x="945"/>
        <item m="1" x="1875"/>
        <item m="1" x="3678"/>
        <item m="1" x="2345"/>
        <item m="1" x="630"/>
        <item m="1" x="2398"/>
        <item m="1" x="4057"/>
        <item m="1" x="514"/>
        <item m="1" x="3351"/>
        <item m="1" x="1532"/>
        <item m="1" x="413"/>
        <item m="1" x="1976"/>
        <item m="1" x="2662"/>
        <item m="1" x="2150"/>
        <item m="1" x="3656"/>
        <item m="1" x="384"/>
        <item m="1" x="4175"/>
        <item m="1" x="3751"/>
        <item m="1" x="2306"/>
        <item m="1" x="527"/>
        <item m="1" x="3551"/>
        <item m="1" x="693"/>
        <item m="1" x="1163"/>
        <item m="1" x="3424"/>
        <item m="1" x="1890"/>
        <item m="1" x="2215"/>
        <item m="1" x="4355"/>
        <item m="1" x="872"/>
        <item m="1" x="4112"/>
        <item m="1" x="462"/>
        <item m="1" x="3020"/>
        <item m="1" x="1579"/>
        <item m="1" x="3701"/>
        <item m="1" x="1445"/>
        <item m="1" x="4394"/>
        <item m="1" x="2371"/>
        <item m="1" x="3394"/>
        <item m="1" x="577"/>
        <item m="1" x="3560"/>
        <item m="1" x="4410"/>
        <item m="1" x="4038"/>
        <item m="1" x="865"/>
        <item m="1" x="2347"/>
        <item m="1" x="1265"/>
        <item m="1" x="3584"/>
        <item m="1" x="1908"/>
        <item m="1" x="2216"/>
        <item m="1" x="3238"/>
        <item m="1" x="1623"/>
        <item m="1" x="3766"/>
        <item m="1" x="17"/>
        <item m="1" x="628"/>
        <item m="1" x="1643"/>
        <item m="1" x="587"/>
        <item m="1" x="4289"/>
        <item m="1" x="4192"/>
        <item m="1" x="3832"/>
        <item m="1" x="3400"/>
        <item m="1" x="592"/>
        <item m="1" x="1970"/>
        <item m="1" x="2600"/>
        <item m="1" x="1609"/>
        <item m="1" x="4416"/>
        <item m="1" x="3667"/>
        <item m="1" x="879"/>
        <item m="1" x="3626"/>
        <item m="1" x="3289"/>
        <item m="1" x="1070"/>
        <item m="1" x="1766"/>
        <item m="1" x="1204"/>
        <item m="1" x="160"/>
        <item m="1" x="2673"/>
        <item m="1" x="3897"/>
        <item m="1" x="986"/>
        <item m="1" x="391"/>
        <item m="1" x="2657"/>
        <item m="1" x="2846"/>
        <item m="1" x="941"/>
        <item m="1" x="2839"/>
        <item m="1" x="1950"/>
        <item m="1" x="4187"/>
        <item m="1" x="1776"/>
        <item m="1" x="2768"/>
        <item m="1" x="182"/>
        <item m="1" x="3040"/>
        <item m="1" x="326"/>
        <item m="1" x="1219"/>
        <item m="1" x="3964"/>
        <item m="1" x="2971"/>
        <item m="1" x="2722"/>
        <item m="1" x="2274"/>
        <item m="1" x="1018"/>
        <item m="1" x="2944"/>
        <item m="1" x="779"/>
        <item m="1" x="3947"/>
        <item m="1" x="3690"/>
        <item m="1" x="4250"/>
        <item m="1" x="3849"/>
        <item m="1" x="1582"/>
        <item m="1" x="2511"/>
        <item m="1" x="2307"/>
        <item m="1" x="256"/>
        <item m="1" x="2442"/>
        <item m="1" x="3393"/>
        <item m="1" x="3805"/>
        <item m="1" x="49"/>
        <item m="1" x="1763"/>
        <item m="1" x="2787"/>
        <item m="1" x="4198"/>
        <item m="1" x="1098"/>
        <item m="1" x="3736"/>
        <item m="1" x="243"/>
        <item m="1" x="3501"/>
        <item m="1" x="4310"/>
        <item m="1" x="361"/>
        <item m="1" x="729"/>
        <item m="1" x="4226"/>
        <item m="1" x="2574"/>
        <item m="1" x="1628"/>
        <item m="1" x="1363"/>
        <item m="1" x="1753"/>
        <item m="1" x="2633"/>
        <item m="1" x="432"/>
        <item m="1" x="2101"/>
        <item m="1" x="1838"/>
        <item m="1" x="298"/>
        <item m="1" x="3007"/>
        <item m="1" x="1154"/>
        <item m="1" x="2912"/>
        <item m="1" x="3480"/>
        <item m="1" x="665"/>
        <item m="1" x="4281"/>
        <item m="1" x="4283"/>
        <item m="1" x="4359"/>
        <item m="1" x="1855"/>
        <item m="1" x="1252"/>
        <item m="1" x="297"/>
        <item m="1" x="2624"/>
        <item m="1" x="1322"/>
        <item m="1" x="1423"/>
        <item m="1" x="1686"/>
        <item m="1" x="3516"/>
        <item m="1" x="4158"/>
        <item m="1" x="1677"/>
        <item m="1" x="2338"/>
        <item m="1" x="598"/>
        <item m="1" x="1225"/>
        <item m="1" x="2955"/>
        <item m="1" x="4421"/>
        <item m="1" x="2688"/>
        <item m="1" x="2384"/>
        <item m="1" x="3936"/>
        <item m="1" x="3806"/>
        <item m="1" x="66"/>
        <item m="1" x="1501"/>
        <item m="1" x="4320"/>
        <item m="1" x="4211"/>
        <item m="1" x="1633"/>
        <item m="1" x="1081"/>
        <item m="1" x="2956"/>
        <item m="1" x="1104"/>
        <item m="1" x="608"/>
        <item m="1" x="4337"/>
        <item m="1" x="3867"/>
        <item m="1" x="1588"/>
        <item m="1" x="2851"/>
        <item m="1" x="3601"/>
        <item m="1" x="4284"/>
        <item m="1" x="2742"/>
        <item m="1" x="1566"/>
        <item m="1" x="1425"/>
        <item m="1" x="1006"/>
        <item m="1" x="150"/>
        <item m="1" x="3108"/>
        <item m="1" x="4272"/>
        <item m="1" x="3197"/>
        <item m="1" x="3023"/>
        <item m="1" x="4357"/>
        <item m="1" x="3030"/>
        <item m="1" x="2804"/>
        <item m="1" x="327"/>
        <item m="1" x="4104"/>
        <item m="1" x="1448"/>
        <item m="1" x="2197"/>
        <item m="1" x="63"/>
        <item m="1" x="1625"/>
        <item m="1" x="4325"/>
        <item m="1" x="4216"/>
        <item m="1" x="769"/>
        <item m="1" x="3102"/>
        <item m="1" x="377"/>
        <item m="1" x="1088"/>
        <item m="1" x="1387"/>
        <item m="1" x="4406"/>
        <item m="1" x="1581"/>
        <item m="1" x="3587"/>
        <item m="1" x="147"/>
        <item m="1" x="1382"/>
        <item m="1" x="2280"/>
        <item m="1" x="2478"/>
        <item m="1" x="3934"/>
        <item m="1" x="1310"/>
        <item m="1" x="102"/>
        <item m="1" x="4379"/>
        <item m="1" x="2297"/>
        <item m="1" x="2783"/>
        <item m="1" x="3103"/>
        <item m="1" x="3166"/>
        <item m="1" x="3741"/>
        <item m="1" x="3576"/>
        <item m="1" x="1451"/>
        <item m="1" x="2936"/>
        <item m="1" x="1329"/>
        <item m="1" x="201"/>
        <item m="1" x="4467"/>
        <item m="1" x="2918"/>
        <item m="1" x="3169"/>
        <item m="1" x="3210"/>
        <item m="1" x="2957"/>
        <item m="1" x="4373"/>
        <item m="1" x="3070"/>
        <item m="1" x="3033"/>
        <item m="1" x="4314"/>
        <item m="1" x="3219"/>
        <item m="1" x="1781"/>
        <item m="1" x="1530"/>
        <item m="1" x="3160"/>
        <item m="1" x="1574"/>
        <item m="1" x="252"/>
        <item m="1" x="852"/>
        <item m="1" x="2507"/>
        <item m="1" x="4212"/>
        <item m="1" x="2982"/>
        <item m="1" x="4217"/>
        <item m="1" x="2985"/>
        <item m="1" x="1817"/>
        <item m="1" x="1938"/>
        <item m="1" x="3997"/>
        <item m="1" x="2164"/>
        <item m="1" x="4245"/>
        <item m="1" x="3567"/>
        <item m="1" x="1904"/>
        <item m="1" x="1722"/>
        <item m="1" x="3013"/>
        <item m="1" x="1397"/>
        <item m="1" x="2154"/>
        <item m="1" x="827"/>
        <item m="1" x="322"/>
        <item m="1" x="1823"/>
        <item m="1" x="450"/>
        <item m="1" x="1315"/>
        <item m="1" x="3044"/>
        <item m="1" x="3064"/>
        <item m="1" x="2710"/>
        <item m="1" x="51"/>
        <item m="1" x="1870"/>
        <item m="1" x="2151"/>
        <item m="1" x="106"/>
        <item m="1" x="135"/>
        <item m="1" x="4048"/>
        <item m="1" x="2007"/>
        <item m="1" x="81"/>
        <item m="1" x="1703"/>
        <item m="1" x="1567"/>
        <item m="1" x="379"/>
        <item m="1" x="969"/>
        <item m="1" x="918"/>
        <item m="1" x="2210"/>
        <item m="1" x="3124"/>
        <item m="1" x="1213"/>
        <item m="1" x="2090"/>
        <item m="1" x="1926"/>
        <item m="1" x="2444"/>
        <item m="1" x="3011"/>
        <item m="1" x="168"/>
        <item m="1" x="1649"/>
        <item m="1" x="965"/>
        <item m="1" x="4461"/>
        <item m="1" x="977"/>
        <item m="1" x="1500"/>
        <item m="1" x="3419"/>
        <item m="1" x="2876"/>
        <item m="1" x="4110"/>
        <item m="1" x="2022"/>
        <item m="1" x="3189"/>
        <item m="1" x="47"/>
        <item m="1" x="1977"/>
        <item m="1" x="987"/>
        <item m="1" x="959"/>
        <item m="1" x="1557"/>
        <item m="1" x="220"/>
        <item m="1" x="3610"/>
        <item m="1" x="2965"/>
        <item m="1" x="1842"/>
        <item m="1" x="350"/>
        <item m="1" x="3488"/>
        <item m="1" x="494"/>
        <item m="1" x="2329"/>
        <item m="1" x="158"/>
        <item m="1" x="2467"/>
        <item m="1" x="622"/>
        <item m="1" x="1565"/>
        <item m="1" x="583"/>
        <item m="1" x="4167"/>
        <item m="1" x="944"/>
        <item m="1" x="1045"/>
        <item m="1" x="341"/>
        <item m="1" x="3662"/>
        <item m="1" x="1051"/>
        <item m="1" x="557"/>
        <item m="1" x="3000"/>
        <item m="1" x="3925"/>
        <item m="1" x="210"/>
        <item m="1" x="2406"/>
        <item m="1" x="1234"/>
        <item m="1" x="2374"/>
        <item m="1" x="1108"/>
        <item m="1" x="42"/>
        <item m="1" x="3730"/>
        <item m="1" x="3987"/>
        <item m="1" x="3685"/>
        <item m="1" x="2962"/>
        <item m="1" x="343"/>
        <item m="1" x="2349"/>
        <item m="1" x="2585"/>
        <item m="1" x="3612"/>
        <item m="1" x="2147"/>
        <item m="1" x="1896"/>
        <item m="1" x="219"/>
        <item m="1" x="2735"/>
        <item m="1" x="1559"/>
        <item m="1" x="650"/>
        <item m="1" x="2309"/>
        <item m="1" x="2422"/>
        <item m="1" x="1496"/>
        <item m="1" x="2763"/>
        <item m="1" x="2014"/>
        <item m="1" x="2497"/>
        <item m="1" x="3544"/>
        <item m="1" x="3740"/>
        <item m="1" x="446"/>
        <item m="1" x="3522"/>
        <item m="1" x="609"/>
        <item m="1" x="3956"/>
        <item m="1" x="3692"/>
        <item m="1" x="3833"/>
        <item m="1" x="2705"/>
        <item m="1" x="550"/>
        <item m="1" x="2238"/>
        <item m="1" x="4402"/>
        <item m="1" x="1815"/>
        <item m="1" x="491"/>
        <item m="1" x="3508"/>
        <item m="1" x="2465"/>
        <item m="1" x="4233"/>
        <item m="1" x="291"/>
        <item m="1" x="3787"/>
        <item m="1" x="780"/>
        <item m="1" x="3155"/>
        <item m="1" x="4010"/>
        <item m="1" x="101"/>
        <item m="1" x="3578"/>
        <item m="1" x="2301"/>
        <item m="1" x="1106"/>
        <item m="1" x="659"/>
        <item m="1" x="3463"/>
        <item m="1" x="1094"/>
        <item m="1" x="994"/>
        <item m="1" x="264"/>
        <item m="1" x="3788"/>
        <item m="1" x="2006"/>
        <item m="1" x="2779"/>
        <item m="1" x="3810"/>
        <item m="1" x="675"/>
        <item m="1" x="3090"/>
        <item m="1" x="841"/>
        <item m="1" x="4260"/>
        <item m="1" x="4072"/>
        <item m="1" x="3842"/>
        <item m="1" x="546"/>
        <item m="1" x="2358"/>
        <item m="1" x="1719"/>
        <item m="1" x="1969"/>
        <item m="1" x="1149"/>
        <item m="1" x="2766"/>
        <item m="1" x="714"/>
        <item m="1" x="763"/>
        <item m="1" x="3854"/>
        <item m="1" x="3813"/>
        <item m="1" x="3221"/>
        <item m="1" x="3018"/>
        <item m="1" x="2620"/>
        <item m="1" x="885"/>
        <item m="1" x="529"/>
        <item m="1" x="2048"/>
        <item m="1" x="2056"/>
        <item m="1" x="1876"/>
        <item m="1" x="3038"/>
        <item m="1" x="1968"/>
        <item m="1" x="4154"/>
        <item m="1" x="2062"/>
        <item m="1" x="2883"/>
        <item m="1" x="4367"/>
        <item m="1" x="2418"/>
        <item m="1" x="2273"/>
        <item m="1" x="3373"/>
        <item m="1" x="1220"/>
        <item m="1" x="3491"/>
        <item m="1" x="2776"/>
        <item m="1" x="3533"/>
        <item m="1" x="3920"/>
        <item m="1" x="1956"/>
        <item m="1" x="2683"/>
        <item m="1" x="764"/>
        <item m="1" x="4176"/>
        <item m="1" x="1674"/>
        <item m="1" x="3913"/>
        <item m="1" x="4142"/>
        <item m="1" x="2397"/>
        <item m="1" x="2557"/>
        <item m="1" x="542"/>
        <item m="1" x="2476"/>
        <item m="1" x="3420"/>
        <item m="1" x="1285"/>
        <item m="1" x="338"/>
        <item m="1" x="3981"/>
        <item m="1" x="3436"/>
        <item m="1" x="4412"/>
        <item m="1" x="971"/>
        <item m="1" x="2740"/>
        <item m="1" x="359"/>
        <item m="1" x="2046"/>
        <item m="1" x="1046"/>
        <item m="1" x="284"/>
        <item m="1" x="1175"/>
        <item m="1" x="59"/>
        <item m="1" x="31"/>
        <item m="1" x="3347"/>
        <item m="1" x="1434"/>
        <item m="1" x="1932"/>
        <item m="1" x="1662"/>
        <item m="1" x="2064"/>
        <item m="1" x="1900"/>
        <item m="1" x="4036"/>
        <item m="1" x="1248"/>
        <item m="1" x="1622"/>
        <item m="1" x="2810"/>
        <item m="1" x="2491"/>
        <item m="1" x="3483"/>
        <item m="1" x="2115"/>
        <item m="1" x="1118"/>
        <item m="1" x="1381"/>
        <item m="1" x="3799"/>
        <item m="1" x="4322"/>
        <item m="1" x="329"/>
        <item m="1" x="400"/>
        <item m="1" x="1510"/>
        <item m="1" x="2325"/>
        <item m="1" x="3905"/>
        <item m="1" x="4107"/>
        <item m="1" x="1713"/>
        <item m="1" x="1800"/>
        <item m="1" x="2861"/>
        <item m="1" x="3735"/>
        <item m="1" x="1178"/>
        <item m="1" x="1747"/>
        <item m="1" x="369"/>
        <item m="1" x="4375"/>
        <item m="1" x="2992"/>
        <item m="1" x="159"/>
        <item m="1" x="1983"/>
        <item m="1" x="2103"/>
        <item m="1" x="2638"/>
        <item m="1" x="510"/>
        <item m="1" x="3536"/>
        <item m="1" x="54"/>
        <item m="1" x="3524"/>
        <item m="1" x="1491"/>
        <item m="1" x="774"/>
        <item m="1" x="1093"/>
        <item m="1" x="4191"/>
        <item m="1" x="2915"/>
        <item m="1" x="149"/>
        <item m="1" x="1247"/>
        <item m="1" x="4451"/>
        <item m="1" x="260"/>
        <item m="1" x="535"/>
        <item m="1" x="2707"/>
        <item m="1" x="3059"/>
        <item m="1" x="1395"/>
        <item m="1" x="215"/>
        <item m="1" x="1526"/>
        <item m="1" x="4135"/>
        <item m="1" x="3135"/>
        <item m="1" x="3818"/>
        <item m="1" x="4102"/>
        <item m="1" x="4389"/>
        <item m="1" x="1153"/>
        <item m="1" x="2036"/>
        <item m="1" x="1010"/>
        <item m="1" x="45"/>
        <item m="1" x="569"/>
        <item m="1" x="1813"/>
        <item m="1" x="4053"/>
        <item m="1" x="1591"/>
        <item m="1" x="4100"/>
        <item m="1" x="3518"/>
        <item m="1" x="552"/>
        <item m="1" x="4291"/>
        <item m="1" x="3111"/>
        <item m="1" x="3293"/>
        <item m="1" x="1080"/>
        <item m="1" x="3869"/>
        <item m="1" x="2230"/>
        <item m="1" x="3458"/>
        <item m="1" x="4449"/>
        <item m="1" x="3718"/>
        <item m="1" x="39"/>
        <item m="1" x="531"/>
        <item m="1" x="3045"/>
        <item m="1" x="3291"/>
        <item m="1" x="3845"/>
        <item m="1" x="3379"/>
        <item m="1" x="4404"/>
        <item m="1" x="2583"/>
        <item m="1" x="2284"/>
        <item m="1" x="2895"/>
        <item m="1" x="1209"/>
        <item m="1" x="3159"/>
        <item m="1" x="3032"/>
        <item m="1" x="4440"/>
        <item m="1" x="192"/>
        <item m="1" x="27"/>
        <item m="1" x="2362"/>
        <item m="1" x="1710"/>
        <item m="1" x="1837"/>
        <item m="1" x="4162"/>
        <item m="1" x="3514"/>
        <item m="1" x="144"/>
        <item m="1" x="4401"/>
        <item m="1" x="515"/>
        <item m="1" x="3793"/>
        <item m="1" x="1380"/>
        <item m="1" x="3250"/>
        <item m="1" x="3184"/>
        <item m="1" x="719"/>
        <item m="1" x="4371"/>
        <item m="1" x="2695"/>
        <item m="1" x="2480"/>
        <item m="1" x="525"/>
        <item m="1" x="1658"/>
        <item m="1" x="899"/>
        <item m="1" x="77"/>
        <item m="1" x="2019"/>
        <item m="1" x="2708"/>
        <item m="1" x="2691"/>
        <item m="1" x="4477"/>
        <item m="1" x="1699"/>
        <item m="1" x="4328"/>
        <item m="1" x="344"/>
        <item m="1" x="1281"/>
        <item m="1" x="2027"/>
        <item m="1" x="3168"/>
        <item m="1" x="1546"/>
        <item m="1" x="275"/>
        <item m="1" x="1787"/>
        <item m="1" x="1641"/>
        <item m="1" x="2320"/>
        <item m="1" x="1509"/>
        <item m="1" x="2738"/>
        <item m="1" x="981"/>
        <item m="1" x="285"/>
        <item m="1" x="3511"/>
        <item m="1" x="69"/>
        <item m="1" x="3694"/>
        <item m="1" x="1771"/>
        <item m="1" x="3304"/>
        <item m="1" x="4087"/>
        <item m="1" x="3042"/>
        <item m="1" x="1610"/>
        <item m="1" x="1114"/>
        <item m="1" x="1078"/>
        <item m="1" x="2821"/>
        <item m="1" x="1497"/>
        <item m="1" x="339"/>
        <item m="1" x="3988"/>
        <item m="1" x="2558"/>
        <item m="1" x="1489"/>
        <item m="1" x="1062"/>
        <item m="1" x="3084"/>
        <item m="1" x="749"/>
        <item m="1" x="3675"/>
        <item m="1" x="1295"/>
        <item m="1" x="2795"/>
        <item m="1" x="1337"/>
        <item m="1" x="4405"/>
        <item m="1" x="3371"/>
        <item m="1" x="3552"/>
        <item m="1" x="1670"/>
        <item m="1" x="4147"/>
        <item m="1" x="3404"/>
        <item m="1" x="408"/>
        <item m="1" x="683"/>
        <item m="1" x="2360"/>
        <item m="1" x="3150"/>
        <item m="1" x="717"/>
        <item m="1" x="1943"/>
        <item m="1" x="1022"/>
        <item m="1" x="3659"/>
        <item m="1" x="280"/>
        <item m="1" x="2840"/>
        <item m="1" x="1730"/>
        <item m="1" x="619"/>
        <item m="1" x="477"/>
        <item m="1" x="1059"/>
        <item m="1" x="3721"/>
        <item m="1" x="3764"/>
        <item m="1" x="409"/>
        <item m="1" x="2002"/>
        <item m="1" x="1547"/>
        <item m="1" x="775"/>
        <item m="1" x="209"/>
        <item m="1" x="1392"/>
        <item m="1" x="3368"/>
        <item m="1" x="873"/>
        <item m="1" x="1103"/>
        <item m="1" x="2526"/>
        <item m="1" x="180"/>
        <item m="1" x="2808"/>
        <item m="1" x="3086"/>
        <item m="1" x="2400"/>
        <item m="1" x="4352"/>
        <item m="1" x="3782"/>
        <item m="1" x="2275"/>
        <item m="1" x="2874"/>
        <item m="1" x="2245"/>
        <item m="1" x="2066"/>
        <item m="1" x="3998"/>
        <item m="1" x="4244"/>
        <item m="1" x="4129"/>
        <item m="1" x="839"/>
        <item m="1" x="2390"/>
        <item m="1" x="2645"/>
        <item m="1" x="1020"/>
        <item m="1" x="3569"/>
        <item m="1" x="689"/>
        <item m="1" x="3843"/>
        <item m="1" x="1137"/>
        <item m="1" x="3157"/>
        <item m="1" x="78"/>
        <item m="1" x="1055"/>
        <item m="1" x="3451"/>
        <item m="1" x="3852"/>
        <item m="1" x="1173"/>
        <item m="1" x="765"/>
        <item m="1" x="2129"/>
        <item m="1" x="186"/>
        <item m="1" x="940"/>
        <item m="1" x="1965"/>
        <item m="1" x="3628"/>
        <item m="1" x="892"/>
        <item m="1" x="4400"/>
        <item m="1" x="3313"/>
        <item m="1" x="3630"/>
        <item m="1" x="4478"/>
        <item m="1" x="2518"/>
        <item m="1" x="2412"/>
        <item m="1" x="1492"/>
        <item m="1" x="4172"/>
        <item m="1" x="65"/>
        <item m="1" x="3340"/>
        <item m="1" x="4098"/>
        <item m="1" x="2288"/>
        <item m="1" x="3717"/>
        <item m="1" x="1398"/>
        <item m="1" x="1276"/>
        <item m="1" x="3302"/>
        <item m="1" x="962"/>
        <item m="1" x="1483"/>
        <item m="1" x="3681"/>
        <item m="1" x="2158"/>
        <item m="1" x="909"/>
        <item m="1" x="1791"/>
        <item m="1" x="347"/>
        <item m="1" x="3914"/>
        <item m="1" x="1620"/>
        <item m="1" x="1348"/>
        <item m="1" x="2586"/>
        <item m="1" x="2778"/>
        <item m="1" x="2719"/>
        <item m="1" x="522"/>
        <item m="1" x="3912"/>
        <item m="1" x="697"/>
        <item m="1" x="455"/>
        <item m="1" x="3506"/>
        <item m="1" x="805"/>
        <item m="1" x="1655"/>
        <item m="1" x="2548"/>
        <item m="1" x="1801"/>
        <item m="1" x="2285"/>
        <item m="1" x="4308"/>
        <item m="1" x="4222"/>
        <item m="1" x="1840"/>
        <item m="1" x="304"/>
        <item m="1" x="3875"/>
        <item m="1" x="1270"/>
        <item m="1" x="3326"/>
        <item m="1" x="3989"/>
        <item m="1" x="2835"/>
        <item m="1" x="1096"/>
        <item m="1" x="2852"/>
        <item m="1" x="3274"/>
        <item m="1" x="2271"/>
        <item m="1" x="3455"/>
        <item m="1" x="1732"/>
        <item m="1" x="1191"/>
        <item m="1" x="793"/>
        <item m="1" x="2096"/>
        <item m="1" x="1043"/>
        <item m="1" x="4070"/>
        <item m="1" x="4058"/>
        <item m="1" x="3927"/>
        <item m="1" x="1617"/>
        <item m="1" x="1762"/>
        <item m="1" x="1671"/>
        <item m="1" x="1502"/>
        <item m="1" x="424"/>
        <item m="1" x="816"/>
        <item m="1" x="2510"/>
        <item m="1" x="2647"/>
        <item m="1" x="3356"/>
        <item m="1" x="1539"/>
        <item m="1" x="296"/>
        <item m="1" x="2218"/>
        <item m="1" x="1257"/>
        <item m="1" x="2141"/>
        <item m="1" x="1069"/>
        <item m="1" x="2490"/>
        <item m="1" x="2111"/>
        <item m="1" x="1063"/>
        <item m="1" x="3467"/>
        <item m="1" x="1954"/>
        <item m="1" x="3206"/>
        <item m="1" x="3525"/>
        <item m="1" x="2636"/>
        <item m="1" x="1561"/>
        <item m="1" x="700"/>
        <item m="1" x="631"/>
        <item m="1" x="1511"/>
        <item m="1" x="2560"/>
        <item m="1" x="851"/>
        <item m="1" x="1231"/>
        <item m="1" x="2039"/>
        <item m="1" x="1888"/>
        <item m="1" x="2198"/>
        <item m="1" x="687"/>
        <item m="1" x="2252"/>
        <item m="1" x="1953"/>
        <item m="1" x="1793"/>
        <item m="1" x="2313"/>
        <item m="1" x="511"/>
        <item m="1" x="2484"/>
        <item m="1" x="4166"/>
        <item m="1" x="4215"/>
        <item m="1" x="2716"/>
        <item m="1" x="3471"/>
        <item m="1" x="1267"/>
        <item m="1" x="2242"/>
        <item m="1" x="3969"/>
        <item m="1" x="2423"/>
        <item m="1" x="2634"/>
        <item m="1" x="4114"/>
        <item m="1" x="205"/>
        <item m="1" x="2260"/>
        <item m="1" x="1291"/>
        <item m="1" x="425"/>
        <item m="1" x="512"/>
        <item m="1" x="3950"/>
        <item m="1" x="2501"/>
        <item m="1" x="2364"/>
        <item m="1" x="2231"/>
        <item m="1" x="1087"/>
        <item m="1" x="3943"/>
        <item m="1" x="3076"/>
        <item m="1" x="146"/>
        <item m="1" x="4414"/>
        <item m="1" x="495"/>
        <item m="1" x="4097"/>
        <item m="1" x="1181"/>
        <item m="1" x="929"/>
        <item m="1" x="2292"/>
        <item m="1" x="3983"/>
        <item m="1" x="3282"/>
        <item m="1" x="2785"/>
        <item m="1" x="231"/>
        <item m="1" x="3585"/>
        <item m="1" x="692"/>
        <item m="1" x="185"/>
        <item m="1" x="1023"/>
        <item m="1" x="2166"/>
        <item m="1" x="4045"/>
        <item m="1" x="4119"/>
        <item m="1" x="1844"/>
        <item m="1" x="1743"/>
        <item m="1" x="2902"/>
        <item m="1" x="3430"/>
        <item m="1" x="2718"/>
        <item m="1" x="594"/>
        <item m="1" x="3561"/>
        <item m="1" x="2340"/>
        <item m="1" x="3043"/>
        <item m="1" x="3350"/>
        <item m="1" x="3144"/>
        <item m="1" x="2822"/>
        <item m="1" x="2850"/>
        <item m="1" x="4436"/>
        <item m="1" x="528"/>
        <item m="1" x="67"/>
        <item m="1" x="3830"/>
        <item m="1" x="111"/>
        <item m="1" x="2652"/>
        <item m="1" x="3790"/>
        <item m="1" x="3211"/>
        <item m="1" x="2365"/>
        <item m="1" x="2832"/>
        <item m="1" x="2599"/>
        <item m="1" x="1893"/>
        <item m="1" x="3270"/>
        <item m="1" x="4079"/>
        <item m="1" x="488"/>
        <item m="1" x="3709"/>
        <item m="1" x="3195"/>
        <item m="1" x="2405"/>
        <item m="1" x="1544"/>
        <item m="1" x="3112"/>
        <item m="1" x="4132"/>
        <item m="1" x="1138"/>
        <item m="1" x="2536"/>
        <item m="1" x="2866"/>
        <item m="1" x="2628"/>
        <item m="1" x="4164"/>
        <item m="1" x="4151"/>
        <item m="1" x="846"/>
        <item m="1" x="1809"/>
        <item m="1" x="1930"/>
        <item m="1" x="3039"/>
        <item m="1" x="4332"/>
        <item m="1" x="109"/>
        <item m="1" x="3239"/>
        <item m="1" x="1941"/>
        <item m="1" x="2882"/>
        <item m="1" x="3281"/>
        <item m="1" x="14"/>
        <item m="1" x="2668"/>
        <item m="1" x="1577"/>
        <item m="1" x="1979"/>
        <item m="1" x="3203"/>
        <item m="1" x="114"/>
        <item m="1" x="3280"/>
        <item m="1" x="2082"/>
        <item m="1" x="2905"/>
        <item m="1" x="1369"/>
        <item m="1" x="3509"/>
        <item m="1" x="3638"/>
        <item m="1" x="949"/>
        <item m="1" x="1642"/>
        <item m="1" x="1469"/>
        <item m="1" x="1542"/>
        <item m="1" x="3073"/>
        <item m="1" x="3591"/>
        <item m="1" x="2753"/>
        <item m="1" x="464"/>
        <item m="1" x="3290"/>
        <item m="1" x="121"/>
        <item m="1" x="2469"/>
        <item m="1" x="972"/>
        <item m="1" x="1455"/>
        <item m="1" x="3445"/>
        <item m="1" x="1873"/>
        <item m="1" x="2577"/>
        <item m="1" x="1177"/>
        <item m="1" x="2970"/>
        <item m="1" x="1278"/>
        <item m="1" x="162"/>
        <item m="1" x="629"/>
        <item m="1" x="496"/>
        <item m="1" x="2952"/>
        <item m="1" x="3482"/>
        <item m="1" x="1606"/>
        <item m="1" x="41"/>
        <item m="1" x="952"/>
        <item m="1" x="1537"/>
        <item m="1" x="847"/>
        <item m="1" x="3366"/>
        <item m="1" x="2828"/>
        <item m="1" x="2736"/>
        <item m="1" x="2650"/>
        <item m="1" x="1089"/>
        <item m="1" x="2152"/>
        <item m="1" x="270"/>
        <item m="1" x="832"/>
        <item m="1" x="1041"/>
        <item m="1" x="2580"/>
        <item m="1" x="2978"/>
        <item m="1" x="388"/>
        <item m="1" x="423"/>
        <item m="1" x="2249"/>
        <item m="1" x="4265"/>
        <item m="1" x="3816"/>
        <item m="1" x="750"/>
        <item m="1" x="1123"/>
        <item m="1" x="4391"/>
        <item m="1" x="1584"/>
        <item m="1" x="3083"/>
        <item m="1" x="1936"/>
        <item m="1" x="1334"/>
        <item m="1" x="4366"/>
        <item m="1" x="1474"/>
        <item m="1" x="1218"/>
        <item m="1" x="2869"/>
        <item m="1" x="703"/>
        <item m="1" x="3756"/>
        <item m="1" x="79"/>
        <item m="1" x="2227"/>
        <item m="1" x="1992"/>
        <item m="1" x="3439"/>
        <item m="1" x="4228"/>
        <item m="1" x="4"/>
        <item m="1" x="1923"/>
        <item m="1" x="654"/>
        <item m="1" x="4351"/>
        <item m="1" x="2183"/>
        <item m="1" x="2820"/>
        <item m="1" x="1631"/>
        <item m="1" x="3688"/>
        <item m="1" x="474"/>
        <item m="1" x="3892"/>
        <item m="1" x="4329"/>
        <item m="1" x="1564"/>
        <item m="1" x="3716"/>
        <item m="1" x="3105"/>
        <item m="1" x="3381"/>
        <item m="1" x="3748"/>
        <item m="1" x="2131"/>
        <item m="1" x="811"/>
        <item m="1" x="2960"/>
        <item m="1" x="4155"/>
        <item m="1" x="776"/>
        <item m="1" x="1090"/>
        <item m="1" x="1169"/>
        <item m="1" x="153"/>
        <item m="1" x="24"/>
        <item m="1" x="276"/>
        <item m="1" x="4430"/>
        <item m="1" x="4095"/>
        <item m="1" x="1912"/>
        <item m="1" x="2875"/>
        <item m="1" x="1413"/>
        <item m="1" x="4071"/>
        <item m="1" x="3387"/>
        <item m="1" x="2300"/>
        <item m="1" x="193"/>
        <item m="1" x="2790"/>
        <item m="1" x="172"/>
        <item m="1" x="4393"/>
        <item m="1" x="2968"/>
        <item m="1" x="856"/>
        <item m="1" x="2715"/>
        <item m="1" x="3792"/>
        <item m="1" x="1227"/>
        <item m="1" x="2706"/>
        <item m="1" x="57"/>
        <item m="1" x="3177"/>
        <item m="1" x="698"/>
        <item m="1" x="3705"/>
        <item m="1" x="1798"/>
        <item m="1" x="2571"/>
        <item m="1" x="2253"/>
        <item m="1" x="2774"/>
        <item m="1" x="1467"/>
        <item m="1" x="3683"/>
        <item m="1" x="2089"/>
        <item m="1" x="751"/>
        <item m="1" x="1524"/>
        <item m="1" x="68"/>
        <item m="1" x="4458"/>
        <item m="1" x="4081"/>
        <item m="1" x="2665"/>
        <item m="1" x="309"/>
        <item m="1" x="2676"/>
        <item m="1" x="4473"/>
        <item m="1" x="486"/>
        <item m="1" x="2938"/>
        <item m="1" x="2282"/>
        <item m="1" x="1277"/>
        <item m="1" x="3796"/>
        <item m="1" x="2369"/>
        <item m="1" x="4297"/>
        <item m="1" x="1764"/>
        <item m="1" x="3224"/>
        <item m="1" x="2769"/>
        <item m="1" x="2595"/>
        <item m="1" x="1162"/>
        <item m="1" x="2211"/>
        <item m="1" x="2572"/>
        <item m="1" x="1525"/>
        <item m="1" x="4386"/>
        <item m="1" x="3465"/>
        <item m="1" x="4455"/>
        <item m="1" x="4282"/>
        <item m="1" x="1772"/>
        <item m="1" x="3732"/>
        <item m="1" x="3908"/>
        <item m="1" x="3243"/>
        <item m="1" x="627"/>
        <item m="1" x="857"/>
        <item m="1" x="2632"/>
        <item m="1" x="3996"/>
        <item m="1" x="2950"/>
        <item m="1" x="1549"/>
        <item m="1" x="1313"/>
        <item m="1" x="122"/>
        <item m="1" x="364"/>
        <item m="1" x="907"/>
        <item m="1" x="1761"/>
        <item m="1" x="1738"/>
        <item m="1" x="287"/>
        <item m="1" x="2925"/>
        <item m="1" x="50"/>
        <item m="1" x="4353"/>
        <item m="1" x="4468"/>
        <item m="1" x="232"/>
        <item m="1" x="3012"/>
        <item m="1" x="2430"/>
        <item m="1" x="2863"/>
        <item m="1" x="1199"/>
        <item m="1" x="4302"/>
        <item m="1" x="299"/>
        <item m="1" x="1841"/>
        <item m="1" x="3382"/>
        <item m="1" x="668"/>
        <item m="1" x="3840"/>
        <item m="1" x="1806"/>
        <item m="1" x="3819"/>
        <item m="1" x="1240"/>
        <item m="1" x="833"/>
        <item m="1" x="1521"/>
        <item m="1" x="588"/>
        <item m="1" x="2813"/>
        <item m="1" x="1972"/>
        <item m="1" x="3941"/>
        <item m="1" x="1493"/>
        <item m="1" x="3817"/>
        <item m="1" x="3318"/>
        <item m="1" x="2934"/>
        <item m="1" x="427"/>
        <item m="1" x="235"/>
        <item m="1" x="447"/>
        <item m="1" x="3665"/>
        <item m="1" x="549"/>
        <item m="1" x="4000"/>
        <item m="1" x="1000"/>
        <item m="1" x="2656"/>
        <item m="1" x="3742"/>
        <item m="1" x="2124"/>
        <item m="1" x="355"/>
        <item m="1" x="4335"/>
        <item m="1" x="2682"/>
        <item m="1" x="4236"/>
        <item m="1" x="640"/>
        <item m="1" x="878"/>
        <item m="1" x="2368"/>
        <item m="1" x="3620"/>
        <item m="1" x="706"/>
        <item m="1" x="3354"/>
        <item m="1" x="4183"/>
        <item m="1" x="2998"/>
        <item m="1" x="2228"/>
        <item m="1" x="3369"/>
        <item m="1" x="1302"/>
        <item m="1" x="914"/>
        <item m="1" x="1406"/>
        <item m="1" x="3397"/>
        <item m="1" x="2008"/>
        <item m="1" x="661"/>
        <item m="1" x="157"/>
        <item m="1" x="3334"/>
        <item m="1" x="4049"/>
        <item m="1" x="3428"/>
        <item m="1" x="3999"/>
        <item m="1" x="637"/>
        <item m="1" x="4096"/>
        <item m="1" x="3391"/>
        <item m="1" x="4382"/>
        <item m="1" x="920"/>
        <item m="1" x="2771"/>
        <item m="1" x="3993"/>
        <item m="1" x="1054"/>
        <item m="1" x="2658"/>
        <item m="1" x="3494"/>
        <item m="1" x="4113"/>
        <item m="1" x="151"/>
        <item m="1" x="681"/>
        <item m="1" x="4065"/>
        <item m="1" x="1611"/>
        <item m="1" x="437"/>
        <item m="1" x="1119"/>
        <item m="1" x="1613"/>
        <item m="1" x="1937"/>
        <item m="1" x="4300"/>
        <item m="1" x="2407"/>
        <item m="1" x="499"/>
        <item m="1" x="3679"/>
        <item m="1" x="1439"/>
        <item m="1" x="4003"/>
        <item m="1" x="2973"/>
        <item m="1" x="1595"/>
        <item m="1" x="3595"/>
        <item m="1" x="869"/>
        <item m="1" x="4426"/>
        <item m="1" x="990"/>
        <item m="1" x="1383"/>
        <item m="1" x="3862"/>
        <item m="1" x="1044"/>
        <item m="1" x="4240"/>
        <item m="1" x="2004"/>
        <item m="1" x="410"/>
        <item m="1" x="2331"/>
        <item m="1" x="3275"/>
        <item m="1" x="3474"/>
        <item m="1" x="3055"/>
        <item m="1" x="2106"/>
        <item m="1" x="3200"/>
        <item m="1" x="2845"/>
        <item m="1" x="3021"/>
        <item m="1" x="3075"/>
        <item m="1" x="3486"/>
        <item m="1" x="2254"/>
        <item m="1" x="966"/>
        <item m="1" x="324"/>
        <item m="1" x="4080"/>
        <item m="1" x="1665"/>
        <item m="1" x="1951"/>
        <item m="1" x="2648"/>
        <item m="1" x="507"/>
        <item m="1" x="2189"/>
        <item m="1" x="3378"/>
        <item m="1" x="1940"/>
        <item m="1" x="2299"/>
        <item m="1" x="2788"/>
        <item m="1" x="18"/>
        <item m="1" x="783"/>
        <item m="1" x="3757"/>
        <item m="1" x="2087"/>
        <item m="1" x="2376"/>
        <item m="1" x="3140"/>
        <item m="1" x="1412"/>
        <item m="1" x="649"/>
        <item m="1" x="2621"/>
        <item m="1" x="2037"/>
        <item m="1" x="2351"/>
        <item m="1" x="1426"/>
        <item m="1" x="175"/>
        <item m="1" x="1249"/>
        <item m="1" x="813"/>
        <item m="1" x="4251"/>
        <item m="1" x="1906"/>
        <item m="1" x="4014"/>
        <item m="1" x="2976"/>
        <item m="1" x="1720"/>
        <item m="1" x="559"/>
        <item m="1" x="1303"/>
        <item m="1" x="3548"/>
        <item m="1" x="1355"/>
        <item m="1" x="2900"/>
        <item m="1" x="982"/>
        <item m="1" x="2667"/>
        <item m="1" x="1159"/>
        <item m="1" x="251"/>
        <item m="1" x="2339"/>
        <item m="1" x="2024"/>
        <item m="1" x="1916"/>
        <item m="1" x="3556"/>
        <item m="1" x="584"/>
        <item m="1" x="129"/>
        <item m="1" x="1731"/>
        <item m="1" x="975"/>
        <item m="1" x="784"/>
        <item m="1" x="580"/>
        <item m="1" x="362"/>
        <item m="1" x="3743"/>
        <item m="1" x="4433"/>
        <item m="1" x="1306"/>
        <item m="1" x="3260"/>
        <item m="1" x="2520"/>
        <item m="1" x="3025"/>
        <item m="1" x="4229"/>
        <item m="1" x="492"/>
        <item m="1" x="3827"/>
        <item m="1" x="2116"/>
        <item m="1" x="1377"/>
        <item m="1" x="2016"/>
        <item m="1" x="1359"/>
        <item m="1" x="611"/>
        <item m="1" x="226"/>
        <item m="1" x="2114"/>
        <item m="1" x="1512"/>
        <item m="1" x="1961"/>
        <item m="1" x="1553"/>
        <item m="1" x="877"/>
        <item m="1" x="1993"/>
        <item m="1" x="1750"/>
        <item m="1" x="3477"/>
        <item m="1" x="1687"/>
        <item m="1" x="241"/>
        <item m="1" x="504"/>
        <item m="1" x="1396"/>
        <item m="1" x="4128"/>
        <item m="1" x="3267"/>
        <item m="1" x="4380"/>
        <item m="1" x="452"/>
        <item m="1" x="2361"/>
        <item m="1" x="1934"/>
        <item m="1" x="1711"/>
        <item m="1" x="1570"/>
        <item m="1" x="2587"/>
        <item m="1" x="3476"/>
        <item m="1" x="2698"/>
        <item m="1" x="4315"/>
        <item m="1" x="2527"/>
        <item m="1" x="660"/>
        <item m="1" x="1805"/>
        <item m="1" x="1689"/>
        <item m="1" x="2888"/>
        <item m="1" x="3889"/>
        <item m="1" x="1205"/>
        <item m="1" x="2684"/>
        <item m="1" x="1863"/>
        <item m="1" x="40"/>
        <item m="1" x="672"/>
        <item m="1" x="3899"/>
        <item m="1" x="487"/>
        <item m="1" x="2224"/>
        <item m="1" x="4418"/>
        <item m="1" x="978"/>
        <item m="1" x="3277"/>
        <item m="1" x="3746"/>
        <item m="1" x="3414"/>
        <item m="1" x="3328"/>
        <item m="1" x="688"/>
        <item m="1" x="1629"/>
        <item m="1" x="2289"/>
        <item m="1" x="2125"/>
        <item m="1" x="3951"/>
        <item m="1" x="4001"/>
        <item m="1" x="3725"/>
        <item m="1" x="947"/>
        <item m="1" x="189"/>
        <item m="1" x="321"/>
        <item m="1" x="4413"/>
        <item m="1" x="319"/>
        <item m="1" x="3904"/>
        <item m="1" x="4193"/>
        <item m="1" x="2212"/>
        <item m="1" x="164"/>
        <item m="1" x="2058"/>
        <item m="1" x="2005"/>
        <item m="1" x="3141"/>
        <item m="1" x="3062"/>
        <item m="1" x="2057"/>
        <item m="1" x="4073"/>
        <item m="1" x="90"/>
        <item m="1" x="1373"/>
        <item m="1" x="1336"/>
        <item m="1" x="2466"/>
        <item m="1" x="824"/>
        <item m="1" x="2474"/>
        <item m="1" x="4254"/>
        <item m="1" x="2617"/>
        <item m="1" x="1619"/>
        <item m="1" x="3807"/>
        <item m="1" x="1404"/>
        <item m="1" x="233"/>
        <item m="1" x="3974"/>
        <item m="1" x="484"/>
        <item m="1" x="1988"/>
        <item m="1" x="224"/>
        <item m="1" x="3348"/>
        <item m="1" x="25"/>
        <item m="1" x="3050"/>
        <item m="1" x="2859"/>
        <item m="1" x="3557"/>
        <item m="1" x="2733"/>
        <item m="1" x="3710"/>
        <item m="1" x="1656"/>
        <item m="1" x="3133"/>
        <item m="1" x="1036"/>
        <item m="1" x="2120"/>
        <item m="1" x="2916"/>
        <item m="1" x="2332"/>
        <item m="1" x="1014"/>
        <item m="1" x="2731"/>
        <item m="1" x="476"/>
        <item m="1" x="4376"/>
        <item m="1" x="2439"/>
        <item m="1" x="2065"/>
        <item m="1" x="2672"/>
        <item m="1" x="4261"/>
        <item m="1" x="2927"/>
        <item m="1" x="3136"/>
        <item m="1" x="3648"/>
        <item m="1" x="286"/>
        <item m="1" x="1399"/>
        <item m="1" x="441"/>
        <item m="1" x="2540"/>
        <item m="1" x="1884"/>
        <item m="1" x="3876"/>
        <item m="1" x="1933"/>
        <item m="1" x="3416"/>
        <item m="1" x="1682"/>
        <item m="1" x="2302"/>
        <item m="1" x="3315"/>
        <item m="1" x="3841"/>
        <item m="1" x="1663"/>
        <item m="1" x="3457"/>
        <item m="1" x="1330"/>
        <item m="1" x="2045"/>
        <item m="1" x="2380"/>
        <item m="1" x="818"/>
        <item m="1" x="2223"/>
        <item m="1" x="2579"/>
        <item m="1" x="1245"/>
        <item m="1" x="3336"/>
        <item m="1" x="3437"/>
        <item m="1" x="1441"/>
        <item m="1" x="3618"/>
        <item m="1" x="946"/>
        <item m="1" x="55"/>
        <item m="1" x="4099"/>
        <item m="1" x="2482"/>
        <item m="1" x="3311"/>
        <item m="1" x="2812"/>
        <item m="1" x="2726"/>
        <item m="1" x="4025"/>
        <item m="1" x="1602"/>
        <item m="1" x="331"/>
        <item m="1" x="2226"/>
        <item m="1" x="2318"/>
        <item m="1" x="1124"/>
        <item m="1" x="3769"/>
        <item m="1" x="473"/>
        <item m="1" x="1725"/>
        <item m="1" x="3229"/>
        <item m="1" x="3923"/>
        <item m="1" x="4326"/>
        <item m="1" x="1158"/>
        <item m="1" x="3009"/>
        <item m="1" x="797"/>
        <item m="1" x="36"/>
        <item m="1" x="3686"/>
        <item m="1" x="2734"/>
        <item m="1" x="820"/>
        <item m="1" x="1996"/>
        <item m="1" x="3599"/>
        <item m="1" x="1390"/>
        <item m="1" x="2133"/>
        <item m="1" x="3762"/>
        <item m="1" x="4344"/>
        <item m="1" x="2011"/>
        <item m="1" x="3763"/>
        <item m="1" x="772"/>
        <item m="1" x="2295"/>
        <item m="1" x="4083"/>
        <item m="1" x="755"/>
        <item m="1" x="2185"/>
        <item m="1" x="3034"/>
        <item m="1" x="4118"/>
        <item m="1" x="4138"/>
        <item m="1" x="1403"/>
        <item m="1" x="2025"/>
        <item m="1" x="118"/>
        <item m="1" x="3944"/>
        <item m="1" x="1755"/>
        <item m="1" x="667"/>
        <item m="1" x="2674"/>
        <item m="1" x="984"/>
        <item m="1" x="1592"/>
        <item m="1" x="3061"/>
        <item m="1" x="1697"/>
        <item m="1" x="1326"/>
        <item m="1" x="2488"/>
        <item m="1" x="177"/>
        <item m="1" x="318"/>
        <item m="1" x="770"/>
        <item m="1" x="543"/>
        <item m="1" x="4358"/>
        <item m="1" x="2711"/>
        <item m="1" x="4390"/>
        <item m="1" x="501"/>
        <item m="1" x="3125"/>
        <item m="1" x="3785"/>
        <item m="1" x="5"/>
        <item m="1" x="3600"/>
        <item m="1" x="3970"/>
        <item m="1" x="1190"/>
        <item m="1" x="1299"/>
        <item m="1" x="3886"/>
        <item m="1" x="1459"/>
        <item m="1" x="82"/>
        <item m="1" x="859"/>
        <item m="1" x="1463"/>
        <item m="1" x="3948"/>
        <item m="1" x="3726"/>
        <item m="1" x="1064"/>
        <item m="1" x="845"/>
        <item m="1" x="3113"/>
        <item m="1" x="2608"/>
        <item m="1" x="2416"/>
        <item m="1" x="3065"/>
        <item m="1" x="1571"/>
        <item m="1" x="4020"/>
        <item m="1" x="2842"/>
        <item m="1" x="214"/>
        <item m="1" x="1314"/>
        <item m="1" x="234"/>
        <item m="1" x="2078"/>
        <item m="1" x="3580"/>
        <item m="1" x="1263"/>
        <item m="1" x="1745"/>
        <item m="1" x="4452"/>
        <item m="1" x="2932"/>
        <item m="1" x="1194"/>
        <item m="1" x="353"/>
        <item m="1" x="176"/>
        <item m="1" x="4204"/>
        <item m="1" x="394"/>
        <item m="1" x="2979"/>
        <item m="1" x="2243"/>
        <item m="1" x="868"/>
        <item m="1" x="616"/>
        <item m="1" x="916"/>
        <item m="1" x="1522"/>
        <item m="1" x="1254"/>
        <item m="1" x="4474"/>
        <item m="1" x="2637"/>
        <item m="1" x="802"/>
        <item m="1" x="2629"/>
        <item m="1" x="1092"/>
        <item m="1" x="812"/>
        <item m="1" x="3859"/>
        <item m="1" x="2250"/>
        <item m="1" x="3240"/>
        <item m="1" x="2659"/>
        <item m="1" x="1415"/>
        <item m="1" x="2901"/>
        <item m="1" x="2144"/>
        <item m="1" x="28"/>
        <item m="1" x="3930"/>
        <item m="1" x="3456"/>
        <item m="1" x="1624"/>
        <item m="1" x="4239"/>
        <item m="1" x="3571"/>
        <item m="1" x="695"/>
        <item m="1" x="3589"/>
        <item m="1" x="3097"/>
        <item m="1" x="727"/>
        <item m="1" x="1384"/>
        <item m="1" x="281"/>
        <item m="1" x="2257"/>
        <item m="1" x="3262"/>
        <item m="1" x="236"/>
        <item m="1" x="48"/>
        <item m="1" x="38"/>
        <item m="1" x="3196"/>
        <item m="1" x="2618"/>
        <item m="1" x="4434"/>
        <item m="1" x="3010"/>
        <item m="1" x="2061"/>
        <item m="1" x="2696"/>
        <item m="1" x="222"/>
        <item m="1" x="3453"/>
        <item m="1" x="1196"/>
        <item m="1" x="3385"/>
        <item m="1" x="163"/>
        <item m="1" x="3264"/>
        <item m="1" x="1839"/>
        <item m="1" x="1408"/>
        <item m="1" x="3629"/>
        <item m="1" x="2920"/>
        <item m="1" x="4196"/>
        <item m="1" x="4033"/>
        <item m="1" x="3682"/>
        <item m="1" x="1594"/>
        <item m="1" x="4312"/>
        <item m="1" x="73"/>
        <item m="1" x="1115"/>
        <item m="1" x="3337"/>
        <item m="1" x="3937"/>
        <item m="1" x="3838"/>
        <item m="1" x="2909"/>
        <item m="1" x="10"/>
        <item m="1" x="4124"/>
        <item m="1" x="1676"/>
        <item m="1" x="3314"/>
        <item m="1" x="1167"/>
        <item m="1" x="2287"/>
        <item m="1" x="3965"/>
        <item m="1" x="1237"/>
        <item m="1" x="1927"/>
        <item m="1" x="2699"/>
        <item m="1" x="2894"/>
        <item m="1" x="183"/>
        <item m="1" x="72"/>
        <item m="1" x="2186"/>
        <item m="1" x="4307"/>
        <item m="1" x="855"/>
        <item m="1" x="2119"/>
        <item m="1" x="2205"/>
        <item m="1" x="4203"/>
        <item m="1" x="995"/>
        <item m="1" x="352"/>
        <item m="1" x="83"/>
        <item m="1" x="4089"/>
        <item m="1" x="997"/>
        <item m="1" x="3770"/>
        <item m="1" x="2000"/>
        <item m="1" x="541"/>
        <item m="1" x="1959"/>
        <item m="1" x="2732"/>
        <item m="1" x="3096"/>
        <item m="1" x="3783"/>
        <item m="1" x="3728"/>
        <item m="1" x="3553"/>
        <item m="1" x="2494"/>
        <item m="1" x="1269"/>
        <item m="1" x="2777"/>
        <item m="1" x="1905"/>
        <item m="1" x="2475"/>
        <item m="1" x="814"/>
        <item m="1" x="1300"/>
        <item m="1" x="1235"/>
        <item m="1" x="2797"/>
        <item m="1" x="3703"/>
        <item m="1" x="1157"/>
        <item m="1" x="141"/>
        <item m="1" x="1575"/>
        <item m="1" x="1513"/>
        <item m="1" x="1608"/>
        <item m="1" x="1236"/>
        <item m="1" x="1005"/>
        <item m="1" x="2160"/>
        <item m="1" x="1913"/>
        <item m="1" x="4149"/>
        <item m="1" x="3472"/>
        <item m="1" x="4103"/>
        <item m="1" x="3957"/>
        <item m="1" x="367"/>
        <item m="1" x="1780"/>
        <item m="1" x="3158"/>
        <item m="1" x="2767"/>
        <item m="1" x="2319"/>
        <item m="1" x="1506"/>
        <item m="1" x="524"/>
        <item m="1" x="3890"/>
        <item m="1" x="2038"/>
        <item m="1" x="3053"/>
        <item m="1" x="1688"/>
        <item m="1" x="4435"/>
        <item m="1" x="1025"/>
        <item m="1" x="1939"/>
        <item m="1" x="4169"/>
        <item m="1" x="1082"/>
        <item m="1" x="2553"/>
        <item m="1" x="433"/>
        <item m="1" x="2605"/>
        <item m="1" x="991"/>
        <item m="1" x="2745"/>
        <item m="1" x="4441"/>
        <item m="1" x="2502"/>
        <item m="1" x="3402"/>
        <item m="1" x="917"/>
        <item m="1" x="3380"/>
        <item m="1" x="3271"/>
        <item m="1" x="2550"/>
        <item m="1" x="1534"/>
        <item m="1" x="3235"/>
        <item m="1" x="471"/>
        <item m="1" x="3670"/>
        <item m="1" x="3228"/>
        <item m="1" x="900"/>
        <item m="1" x="4094"/>
        <item m="1" x="2939"/>
        <item m="1" x="84"/>
        <item m="1" x="2640"/>
        <item m="1" x="1378"/>
        <item m="1" x="1091"/>
        <item m="1" x="730"/>
        <item m="1" x="2630"/>
        <item m="1" x="2541"/>
        <item m="1" x="3446"/>
        <item m="1" x="467"/>
        <item m="1" x="1925"/>
        <item m="1" x="3960"/>
        <item m="1" x="3401"/>
        <item m="1" x="2402"/>
        <item m="1" x="954"/>
        <item m="1" x="4019"/>
        <item m="1" x="3990"/>
        <item m="1" x="288"/>
        <item m="1" x="1457"/>
        <item m="1" x="3895"/>
        <item m="1" x="1192"/>
        <item m="1" x="3722"/>
        <item m="1" x="2326"/>
        <item m="1" x="4177"/>
        <item m="1" x="2021"/>
        <item m="1" x="505"/>
        <item m="1" x="1321"/>
        <item m="1" x="2984"/>
        <item m="1" x="2746"/>
        <item m="1" x="2255"/>
        <item m="1" x="715"/>
        <item m="1" x="4354"/>
        <item m="1" x="4336"/>
        <item m="1" x="2441"/>
        <item m="1" x="591"/>
        <item m="1" x="3"/>
        <item m="1" x="3535"/>
        <item m="1" x="3754"/>
        <item m="1" x="2278"/>
        <item m="1" x="2610"/>
        <item m="1" x="2477"/>
        <item m="1" x="52"/>
        <item m="1" x="4207"/>
        <item m="1" x="2622"/>
        <item m="1" x="320"/>
        <item m="1" x="4209"/>
        <item m="1" x="2335"/>
        <item m="1" x="2904"/>
        <item m="1" x="2468"/>
        <item m="1" x="1519"/>
        <item m="1" x="217"/>
        <item m="1" x="1640"/>
        <item m="1" x="4127"/>
        <item m="1" x="4160"/>
        <item m="1" x="2889"/>
        <item m="1" x="253"/>
        <item m="1" x="1431"/>
        <item m="1" x="808"/>
        <item m="1" x="2868"/>
        <item m="1" x="3772"/>
        <item m="1" x="4403"/>
        <item m="1" x="4159"/>
        <item m="1" x="1586"/>
        <item m="1" x="3358"/>
        <item m="1" x="3546"/>
        <item m="1" x="29"/>
        <item m="1" x="3707"/>
        <item m="1" x="2896"/>
        <item m="1" x="2802"/>
        <item m="1" x="3449"/>
        <item m="1" x="1128"/>
        <item m="1" x="2336"/>
        <item m="1" x="1294"/>
        <item m="1" x="2606"/>
        <item m="1" x="2631"/>
        <item m="1" x="2977"/>
        <item m="1" x="374"/>
        <item m="1" x="1456"/>
        <item m="1" x="4321"/>
        <item m="1" x="2670"/>
        <item m="1" x="3882"/>
        <item m="1" x="983"/>
        <item m="1" x="3608"/>
        <item m="1" x="4428"/>
        <item m="1" x="848"/>
        <item m="1" x="4285"/>
        <item m="1" x="4364"/>
        <item m="1" x="1644"/>
        <item m="1" x="1891"/>
        <item m="1" x="3826"/>
        <item m="1" x="2080"/>
        <item m="1" x="573"/>
        <item m="1" x="2693"/>
        <item m="1" x="1678"/>
        <item m="1" x="2317"/>
        <item m="1" x="2112"/>
        <item m="1" x="3345"/>
        <item m="1" x="3760"/>
        <item m="1" x="699"/>
        <item m="1" x="2459"/>
        <item m="1" x="317"/>
        <item m="1" x="1508"/>
        <item m="1" x="2483"/>
        <item m="1" x="2844"/>
        <item m="1" x="874"/>
        <item m="1" x="430"/>
        <item m="1" x="126"/>
        <item m="1" x="623"/>
        <item m="1" x="2041"/>
        <item m="1" x="881"/>
        <item m="1" x="888"/>
        <item m="1" x="3922"/>
        <item m="1" x="3357"/>
        <item m="1" x="3611"/>
        <item m="1" x="3410"/>
        <item m="1" x="1253"/>
        <item m="1" x="3596"/>
        <item m="1" x="999"/>
        <item m="1" x="2966"/>
        <item m="1" x="100"/>
        <item m="1" x="3353"/>
        <item m="1" x="1978"/>
        <item m="1" x="3541"/>
        <item m="1" x="2393"/>
        <item m="1" x="246"/>
        <item m="1" x="4313"/>
        <item m="1" x="4069"/>
        <item m="1" x="1803"/>
        <item m="1" x="4369"/>
        <item m="1" x="3236"/>
        <item m="1" x="2321"/>
        <item m="1" x="653"/>
        <item m="1" x="3883"/>
        <item m="1" x="53"/>
        <item m="1" x="3677"/>
        <item m="1" x="3005"/>
        <item m="1" x="2739"/>
        <item m="1" x="2377"/>
        <item m="1" x="3316"/>
        <item m="1" x="1185"/>
        <item m="1" x="1351"/>
        <item m="1" x="2880"/>
        <item m="1" x="1878"/>
        <item m="1" x="3857"/>
        <item m="1" x="1186"/>
        <item m="1" x="3272"/>
        <item m="1" x="721"/>
        <item m="1" x="2780"/>
        <item m="1" x="4361"/>
        <item m="1" x="2178"/>
        <item m="1" x="4024"/>
        <item m="1" x="2937"/>
        <item m="1" x="1239"/>
        <item m="1" x="2573"/>
        <item m="1" x="1587"/>
        <item m="1" x="3408"/>
        <item m="1" x="2556"/>
        <item m="1" x="943"/>
        <item m="1" x="4213"/>
        <item m="1" x="4419"/>
        <item m="1" x="314"/>
        <item m="1" x="2050"/>
        <item m="1" x="257"/>
        <item m="1" x="3863"/>
        <item m="1" x="1468"/>
        <item m="1" x="1851"/>
        <item m="1" x="655"/>
        <item m="1" x="1503"/>
        <item m="1" x="3848"/>
        <item m="1" x="4445"/>
        <item m="1" x="3176"/>
        <item m="1" x="2713"/>
        <item m="1" x="3530"/>
        <item m="1" x="2460"/>
        <item m="1" x="2142"/>
        <item m="1" x="375"/>
        <item m="1" x="3496"/>
        <item m="1" x="1109"/>
        <item m="1" x="1865"/>
        <item m="1" x="2921"/>
        <item m="1" x="2188"/>
        <item m="1" x="787"/>
        <item m="1" x="724"/>
        <item m="1" x="277"/>
        <item m="1" x="3248"/>
        <item m="1" x="223"/>
        <item m="1" x="1495"/>
        <item m="1" x="3469"/>
        <item m="1" x="104"/>
        <item m="1" x="586"/>
        <item m="1" x="2128"/>
        <item m="1" x="958"/>
        <item m="1" x="4304"/>
        <item m="1" x="302"/>
        <item m="1" x="3971"/>
        <item m="1" x="3607"/>
        <item m="1" x="752"/>
        <item m="1" x="312"/>
        <item m="1" x="376"/>
        <item m="1" x="605"/>
        <item m="1" x="3615"/>
        <item m="1" x="2930"/>
        <item m="1" x="1767"/>
        <item m="1" x="4298"/>
        <item m="1" x="4026"/>
        <item m="1" x="1652"/>
        <item m="1" x="3976"/>
        <item m="1" x="482"/>
        <item m="1" x="756"/>
        <item m="1" x="3308"/>
        <item m="1" x="404"/>
        <item m="1" x="1035"/>
        <item m="1" x="1066"/>
        <item m="1" x="2660"/>
        <item m="1" x="1580"/>
        <item m="1" x="1105"/>
        <item m="1" x="381"/>
        <item m="1" x="342"/>
        <item m="1" x="1724"/>
        <item m="1" x="2972"/>
        <item m="1" x="3285"/>
        <item m="1" x="4258"/>
        <item m="1" x="3521"/>
        <item m="1" x="738"/>
        <item m="1" x="4443"/>
        <item m="1" x="2942"/>
        <item m="1" x="2366"/>
        <item m="1" x="2279"/>
        <item m="1" x="1821"/>
        <item m="1" x="1222"/>
        <item m="1" x="1849"/>
        <item m="1" x="4247"/>
        <item m="1" x="1569"/>
        <item m="1" x="728"/>
        <item m="1" x="1266"/>
        <item m="1" x="2786"/>
        <item m="1" x="365"/>
        <item m="1" x="3027"/>
        <item m="1" x="988"/>
        <item m="1" x="1328"/>
        <item m="1" x="174"/>
        <item m="1" x="1742"/>
        <item m="1" x="1394"/>
        <item m="1" x="3464"/>
        <item m="1" x="4030"/>
        <item m="1" x="2310"/>
        <item m="1" x="2303"/>
        <item m="1" x="3081"/>
        <item m="1" x="3192"/>
        <item m="1" x="922"/>
        <item m="1" x="292"/>
        <item m="1" x="3432"/>
        <item m="1" x="4299"/>
        <item m="1" x="2293"/>
        <item m="1" x="4219"/>
        <item m="1" x="1963"/>
        <item m="1" x="836"/>
        <item m="1" x="3037"/>
        <item m="1" x="4349"/>
        <item m="1" x="2809"/>
        <item m="1" x="1432"/>
        <item m="1" x="3363"/>
        <item m="1" x="4234"/>
        <item m="1" x="1568"/>
        <item m="1" x="658"/>
        <item m="1" x="1120"/>
        <item m="1" x="426"/>
        <item m="1" x="1948"/>
        <item m="1" x="468"/>
        <item m="1" x="2286"/>
        <item m="1" x="1779"/>
        <item m="1" x="3714"/>
        <item m="1" x="4324"/>
        <item m="1" x="798"/>
        <item m="1" x="3205"/>
        <item m="1" x="2760"/>
        <item m="1" x="1727"/>
        <item m="1" x="2642"/>
        <item m="1" x="4438"/>
        <item m="1" x="1796"/>
        <item m="1" x="3204"/>
        <item m="1" x="1889"/>
        <item m="1" x="112"/>
        <item m="1" x="1367"/>
        <item m="1" x="2592"/>
        <item m="1" x="809"/>
        <item m="1" x="1994"/>
        <item m="1" x="34"/>
        <item m="1" x="2180"/>
        <item m="1" x="3094"/>
        <item m="1" x="2020"/>
        <item m="1" x="1881"/>
        <item m="1" x="2495"/>
        <item m="1" x="2067"/>
        <item m="1" x="1769"/>
        <item m="1" x="4029"/>
        <item m="1" x="1915"/>
        <item m="1" x="1481"/>
        <item m="1" x="3616"/>
        <item m="1" x="1928"/>
        <item m="1" x="269"/>
        <item m="1" x="3880"/>
        <item m="1" x="790"/>
        <item m="1" x="4115"/>
        <item m="1" x="3752"/>
        <item m="1" x="4237"/>
        <item m="1" x="3744"/>
        <item m="1" x="1318"/>
        <item m="1" x="3870"/>
        <item m="1" x="3507"/>
        <item m="1" x="3376"/>
        <item m="1" x="132"/>
        <item m="1" x="458"/>
        <item m="1" x="3834"/>
        <item m="1" x="2871"/>
        <item m="1" x="1420"/>
        <item m="1" x="2919"/>
        <item m="1" x="2296"/>
        <item m="1" x="638"/>
        <item m="1" x="1262"/>
        <item m="1" x="3117"/>
        <item m="1" x="94"/>
        <item m="1" x="1193"/>
        <item m="1" x="2194"/>
        <item m="1" x="1802"/>
        <item m="1" x="2190"/>
        <item m="1" x="120"/>
        <item m="1" x="3147"/>
        <item m="1" x="823"/>
        <item m="1" x="896"/>
        <item m="1" x="1765"/>
        <item m="1" x="3241"/>
        <item m="1" x="2262"/>
        <item m="1" x="1531"/>
        <item m="1" x="948"/>
        <item m="1" x="8"/>
        <item m="1" x="3655"/>
        <item m="1" x="707"/>
        <item m="1" x="2047"/>
        <item m="1" x="2649"/>
        <item m="1" x="3800"/>
        <item m="1" x="1560"/>
        <item m="1" x="1048"/>
        <item m="1" x="2070"/>
        <item m="1" x="1533"/>
        <item m="1" x="1357"/>
        <item m="1" x="2803"/>
        <item m="1" x="2191"/>
        <item m="1" x="1364"/>
        <item m="1" x="12"/>
        <item m="1" x="1461"/>
        <item m="1" x="936"/>
        <item m="1" x="1707"/>
        <item m="1" x="1477"/>
        <item m="1" x="842"/>
        <item m="1" x="3577"/>
        <item m="1" x="2263"/>
        <item m="1" x="753"/>
        <item m="1" x="2035"/>
        <item m="1" x="2233"/>
        <item m="1" x="3198"/>
        <item m="1" x="363"/>
        <item m="1" x="2948"/>
        <item m="1" x="1999"/>
        <item m="1" x="2929"/>
        <item m="1" x="1681"/>
        <item m="1" x="2214"/>
        <item m="1" x="1012"/>
        <item m="1" x="1746"/>
        <item m="1" x="2565"/>
        <item m="1" x="1246"/>
        <item m="1" x="2363"/>
        <item m="1" x="4460"/>
        <item m="1" x="1645"/>
        <item m="1" x="2723"/>
        <item m="1" x="2862"/>
        <item m="1" x="1264"/>
        <item m="1" x="3699"/>
        <item m="1" x="615"/>
        <item m="1" x="1754"/>
        <item m="1" x="973"/>
        <item m="1" x="3047"/>
        <item m="1" x="2793"/>
        <item m="1" x="4125"/>
        <item m="1" x="4471"/>
        <item m="1" x="3706"/>
        <item m="1" x="1100"/>
        <item m="1" x="493"/>
        <item m="1" x="1250"/>
        <item m="1" x="2503"/>
        <item m="1" x="2881"/>
        <item m="1" x="22"/>
        <item m="1" x="3217"/>
        <item m="1" x="3259"/>
        <item m="1" x="1804"/>
        <item m="1" x="2724"/>
        <item m="1" x="2873"/>
        <item m="1" x="2075"/>
        <item m="1" x="2139"/>
        <item m="1" x="2933"/>
        <item m="1" x="3035"/>
        <item m="1" x="1004"/>
        <item m="1" x="4123"/>
        <item m="1" x="1545"/>
        <item m="1" x="116"/>
        <item m="1" x="1042"/>
        <item m="1" x="1473"/>
        <item m="1" x="902"/>
        <item m="1" x="483"/>
        <item m="1" x="1590"/>
        <item m="1" x="4252"/>
        <item m="1" x="3114"/>
        <item m="1" x="194"/>
        <item m="1" x="23"/>
        <item m="1" x="4271"/>
        <item m="1" x="3389"/>
        <item m="1" x="4267"/>
        <item m="1" x="1471"/>
        <item m="1" x="2074"/>
        <item m="1" x="2012"/>
        <item m="1" x="2161"/>
        <item m="1" x="3604"/>
        <item m="1" x="4437"/>
        <item m="1" x="2914"/>
        <item m="1" x="1476"/>
        <item m="1" x="3563"/>
        <item m="1" x="229"/>
        <item m="1" x="3916"/>
        <item m="1" x="2772"/>
        <item m="1" x="3261"/>
        <item m="1" x="1836"/>
        <item m="1" x="293"/>
        <item m="1" x="602"/>
        <item m="1" x="3305"/>
        <item m="1" x="143"/>
        <item m="1" x="742"/>
        <item m="1" x="4131"/>
        <item m="1" x="712"/>
        <item m="1" x="2455"/>
        <item m="1" x="305"/>
        <item m="1" x="3145"/>
        <item m="1" x="2372"/>
        <item m="1" x="1327"/>
        <item m="1" x="3593"/>
        <item m="1" x="3442"/>
        <item m="1" x="4091"/>
        <item m="1" x="148"/>
        <item m="1" x="3747"/>
        <item m="1" x="3216"/>
        <item m="1" x="4409"/>
        <item m="1" x="4318"/>
        <item m="1" x="4052"/>
        <item m="1" x="807"/>
        <item m="1" x="1690"/>
        <item m="1" x="1221"/>
        <item m="1" x="3602"/>
        <item m="1" x="1971"/>
        <item m="1" x="1465"/>
        <item m="1" x="992"/>
        <item m="1" x="2825"/>
        <item m="1" x="2392"/>
        <item m="1" x="3051"/>
        <item m="1" x="657"/>
        <item m="1" x="1370"/>
        <item m="1" x="348"/>
        <item m="1" x="3663"/>
        <item m="1" x="2155"/>
        <item m="1" x="3702"/>
        <item m="1" x="3700"/>
        <item m="1" x="1684"/>
        <item m="1" x="1562"/>
        <item m="1" x="3091"/>
        <item m="1" x="1272"/>
        <item m="1" x="2890"/>
        <item m="1" x="1734"/>
        <item m="1" x="204"/>
        <item m="1" x="3178"/>
        <item m="1" x="1902"/>
        <item m="1" x="1067"/>
        <item m="1" x="2168"/>
        <item m="1" x="2549"/>
        <item m="1" x="2341"/>
        <item m="1" x="2666"/>
        <item m="1" x="4288"/>
        <item m="1" x="3906"/>
        <item m="1" x="625"/>
        <item m="1" x="1907"/>
        <item m="1" x="1585"/>
        <item m="1" x="2268"/>
        <item m="1" x="2870"/>
        <item m="1" x="1165"/>
        <item m="1" x="2148"/>
        <item m="1" x="2567"/>
        <item m="1" x="3172"/>
        <item m="1" x="4017"/>
        <item m="1" x="3695"/>
        <item m="1" x="1675"/>
        <item m="1" x="3946"/>
        <item m="1" x="2408"/>
        <item m="1" x="4055"/>
        <item m="1" x="3139"/>
        <item m="1" x="3896"/>
        <item m="1" x="2283"/>
        <item m="1" x="2728"/>
        <item m="1" x="4230"/>
        <item m="1" x="2750"/>
        <item m="1" x="1685"/>
        <item m="1" x="618"/>
        <item m="1" x="4457"/>
        <item m="1" x="1125"/>
        <item m="1" x="245"/>
        <item m="1" x="127"/>
        <item m="1" x="927"/>
        <item m="1" x="1735"/>
        <item m="1" x="3952"/>
        <item m="1" x="745"/>
        <item m="1" x="2471"/>
        <item m="1" x="652"/>
        <item m="1" x="3164"/>
        <item m="1" x="3088"/>
        <item m="1" x="2443"/>
        <item m="1" x="2433"/>
        <item m="1" x="645"/>
        <item m="1" x="2694"/>
        <item m="1" x="3251"/>
        <item m="1" x="4046"/>
        <item m="1" x="2907"/>
        <item m="1" x="2563"/>
        <item m="1" x="417"/>
        <item m="1" x="1964"/>
        <item m="1" x="3953"/>
        <item m="1" x="1759"/>
        <item m="1" x="901"/>
        <item m="1" x="1354"/>
        <item m="1" x="4139"/>
        <item m="1" x="581"/>
        <item m="1" x="1368"/>
        <item m="1" x="463"/>
        <item m="1" x="330"/>
        <item m="1" x="1288"/>
        <item m="1" x="1170"/>
        <item m="1" x="2626"/>
        <item m="1" x="1748"/>
        <item m="1" x="2758"/>
        <item m="1" x="3466"/>
        <item m="1" x="3349"/>
        <item m="1" x="4305"/>
        <item m="1" x="3811"/>
        <item m="1" x="3779"/>
        <item m="1" x="3579"/>
        <item m="1" x="2837"/>
        <item m="1" x="98"/>
        <item m="1" x="3384"/>
        <item m="1" x="2506"/>
        <item m="1" x="2481"/>
        <item m="1" x="743"/>
        <item m="1" x="4479"/>
        <item m="1" x="1752"/>
        <item m="1" x="3098"/>
        <item m="1" x="1882"/>
        <item m="1" x="2663"/>
        <item m="1" x="789"/>
        <item m="1" x="1967"/>
        <item m="1" x="1145"/>
        <item m="1" x="979"/>
        <item m="1" x="2270"/>
        <item m="1" x="2581"/>
        <item m="1" x="500"/>
        <item m="1" x="3802"/>
        <item m="1" x="2686"/>
        <item m="1" x="3080"/>
        <item m="1" x="1498"/>
        <item m="1" x="2084"/>
        <item m="1" x="4350"/>
        <item m="1" x="3893"/>
        <item m="1" x="1027"/>
        <item m="1" x="889"/>
        <item m="1" x="4294"/>
        <item m="1" x="1636"/>
        <item m="1" x="4372"/>
        <item m="1" x="708"/>
        <item m="1" x="1230"/>
        <item m="1" x="2619"/>
        <item m="1" x="3448"/>
        <item m="1" x="1910"/>
        <item m="1" x="963"/>
        <item m="1" x="1982"/>
        <item m="1" x="2033"/>
        <item m="1" x="440"/>
        <item m="1" x="1110"/>
        <item m="1" x="1416"/>
        <item m="1" x="3798"/>
        <item m="1" x="2386"/>
        <item m="1" x="1259"/>
        <item m="1" x="2535"/>
        <item m="1" x="2999"/>
        <item m="1" x="705"/>
        <item m="1" x="265"/>
        <item m="1" x="1164"/>
        <item m="1" x="274"/>
        <item m="1" x="1273"/>
        <item m="1" x="4157"/>
        <item m="1" x="457"/>
        <item m="1" x="1405"/>
        <item m="1" x="1885"/>
        <item m="1" x="556"/>
        <item m="1" x="1255"/>
        <item m="1" x="829"/>
        <item m="1" x="428"/>
        <item m="1" x="2593"/>
        <item m="1" x="2236"/>
        <item m="1" x="1597"/>
        <item m="1" x="366"/>
        <item m="1" x="2117"/>
        <item m="1" x="1957"/>
        <item m="1" x="1829"/>
        <item m="1" x="43"/>
        <item m="1" x="3475"/>
        <item m="1" x="2265"/>
        <item m="1" x="2836"/>
        <item m="1" x="1228"/>
        <item m="1" x="1385"/>
        <item m="1" x="3542"/>
        <item m="1" x="576"/>
        <item m="1" x="1033"/>
        <item m="1" x="4043"/>
        <item m="1" x="4101"/>
        <item m="1" x="173"/>
        <item m="1" x="2440"/>
        <item m="1" x="2575"/>
        <item m="1" x="4368"/>
        <item m="1" x="4423"/>
        <item m="1" x="56"/>
        <item m="1" x="1523"/>
        <item m="1" x="3887"/>
        <item m="1" x="3300"/>
        <item m="1" x="3982"/>
        <item m="1" x="1296"/>
        <item m="1" x="3344"/>
        <item m="1" x="3911"/>
        <item m="1" x="3403"/>
        <item m="1" x="2109"/>
        <item m="1" x="2762"/>
        <item m="1" x="603"/>
        <item m="1" x="1716"/>
        <item m="1" x="3362"/>
        <item m="1" x="1421"/>
        <item m="1" x="795"/>
        <item m="1" x="3333"/>
        <item m="1" x="3856"/>
        <item m="1" x="786"/>
        <item m="1" x="1718"/>
        <item m="1" x="870"/>
        <item m="1" x="2923"/>
        <item m="1" x="2594"/>
        <item m="1" x="2379"/>
        <item m="1" x="3519"/>
        <item m="1" x="1286"/>
        <item m="1" x="4218"/>
        <item m="1" x="826"/>
        <item m="1" x="454"/>
        <item m="1" x="3527"/>
        <item m="1" x="1603"/>
        <item m="1" x="3639"/>
        <item m="1" x="1472"/>
        <item m="1" x="3609"/>
        <item m="1" x="1981"/>
        <item m="1" x="2127"/>
        <item m="1" x="1414"/>
        <item m="1" x="3341"/>
        <item m="1" x="2964"/>
        <item m="1" x="1867"/>
        <item m="1" x="819"/>
        <item m="1" x="3809"/>
        <item m="1" x="3619"/>
        <item m="1" x="3961"/>
        <item m="1" x="1958"/>
        <item m="1" x="3984"/>
        <item m="1" x="651"/>
        <item m="1" x="2118"/>
        <item m="1" x="3187"/>
        <item m="1" x="1129"/>
        <item m="1" x="2996"/>
        <item m="1" x="3711"/>
        <item m="1" x="33"/>
        <item m="1" x="2298"/>
        <item m="1" x="656"/>
        <item m="1" x="3194"/>
        <item m="1" x="2010"/>
        <item m="1" x="519"/>
        <item m="1" x="3786"/>
        <item m="1" x="2945"/>
        <item m="1" x="3894"/>
        <item m="1" x="2775"/>
        <item m="1" x="2470"/>
        <item m="1" x="3321"/>
        <item m="1" x="2757"/>
        <item m="1" x="612"/>
        <item m="1" x="3441"/>
        <item m="1" x="2304"/>
        <item m="1" x="2175"/>
        <item m="1" x="3729"/>
        <item m="1" x="2217"/>
        <item m="1" x="555"/>
        <item m="1" x="799"/>
        <item m="1" x="4407"/>
        <item m="1" x="3505"/>
        <item m="1" x="3724"/>
        <item m="1" x="732"/>
        <item m="1" x="1161"/>
        <item m="1" x="4287"/>
        <item m="1" x="453"/>
        <item m="1" x="2342"/>
        <item m="1" x="1009"/>
        <item m="1" x="2798"/>
        <item m="1" x="3666"/>
        <item m="1" x="3085"/>
        <item m="1" x="1871"/>
        <item m="1" x="903"/>
        <item m="1" x="1516"/>
        <item m="1" x="1287"/>
        <item m="1" x="3054"/>
        <item m="1" x="3295"/>
        <item m="1" x="711"/>
        <item m="1" x="2457"/>
        <item m="1" x="1739"/>
        <item m="1" x="3523"/>
        <item m="1" x="1116"/>
        <item m="1" x="2486"/>
        <item m="1" x="1694"/>
        <item m="1" x="1350"/>
        <item m="1" x="1955"/>
        <item m="1" x="663"/>
        <item m="1" x="2229"/>
        <item m="1" x="4181"/>
        <item m="1" x="2784"/>
        <item m="1" x="1797"/>
        <item m="1" x="2561"/>
        <item m="1" x="4450"/>
        <item m="1" x="4041"/>
        <item m="1" x="3850"/>
        <item m="1" x="2623"/>
        <item m="1" x="3555"/>
        <item m="1" x="2568"/>
        <item m="1" x="3208"/>
        <item m="1" x="1630"/>
        <item m="1" x="3346"/>
        <item m="1" x="3142"/>
        <item m="1" x="4292"/>
        <item m="1" x="1833"/>
        <item m="1" x="1015"/>
        <item m="1" x="2935"/>
        <item m="1" x="2247"/>
        <item m="1" x="2959"/>
        <item m="1" x="1909"/>
        <item m="1" x="398"/>
        <item m="1" x="908"/>
        <item m="1" x="4120"/>
        <item m="1" x="2290"/>
        <item m="1" x="1651"/>
        <item m="1" x="910"/>
        <item m="1" x="1032"/>
        <item m="1" x="1071"/>
        <item m="1" x="1085"/>
        <item m="1" x="893"/>
        <item m="1" x="2272"/>
        <item m="1" x="4076"/>
        <item m="1" x="2472"/>
        <item m="1" x="1946"/>
        <item m="1" x="2884"/>
        <item m="1" x="3821"/>
        <item m="1" x="4085"/>
        <item m="1" x="1995"/>
        <item m="1" x="1188"/>
        <item m="1" x="3489"/>
        <item m="1" x="3502"/>
        <item m="1" x="263"/>
        <item m="1" x="2590"/>
        <item m="1" x="289"/>
        <item m="1" x="3149"/>
        <item m="1" x="562"/>
        <item m="1" x="1777"/>
        <item m="1" x="4042"/>
        <item m="1" x="3412"/>
        <item m="1" x="3932"/>
        <item m="1" x="2281"/>
        <item m="1" x="1952"/>
        <item m="1" x="3319"/>
        <item m="1" x="3342"/>
        <item m="1" x="460"/>
        <item m="1" x="4009"/>
        <item m="1" x="1818"/>
        <item m="1" x="2448"/>
        <item m="1" x="3331"/>
        <item m="1" x="3624"/>
        <item m="1" x="578"/>
        <item m="1" x="1680"/>
        <item m="1" x="3814"/>
        <item m="1" x="4031"/>
        <item m="1" x="1827"/>
        <item m="1" x="664"/>
        <item m="1" x="396"/>
        <item m="1" x="20"/>
        <item m="1" x="406"/>
        <item m="1" x="1340"/>
        <item m="1" x="4378"/>
        <item m="1" x="3249"/>
        <item m="1" x="1053"/>
        <item m="1" x="1141"/>
        <item m="1" x="2980"/>
        <item m="1" x="2192"/>
        <item m="1" x="1723"/>
        <item m="1" x="3646"/>
        <item m="1" x="3621"/>
        <item m="1" x="1117"/>
        <item m="1" x="937"/>
        <item m="1" x="3885"/>
        <item m="1" x="3003"/>
        <item m="1" x="3939"/>
        <item m="1" x="465"/>
        <item m="1" x="3693"/>
        <item m="1" x="442"/>
        <item m="1" x="3581"/>
        <item m="1" x="60"/>
        <item m="1" x="3180"/>
        <item m="1" x="1657"/>
        <item m="1" x="913"/>
        <item m="1" x="4422"/>
        <item m="1" x="3320"/>
        <item m="1" x="3676"/>
        <item m="1" x="4235"/>
        <item m="1" x="2076"/>
        <item m="1" x="2323"/>
        <item m="1" x="1335"/>
        <item m="1" x="2291"/>
        <item m="1" x="4266"/>
        <item m="1" x="1058"/>
        <item m="1" x="2350"/>
        <item m="1" x="1960"/>
        <item m="1" x="1872"/>
        <item m="1" x="2847"/>
        <item m="1" x="405"/>
        <item m="1" x="227"/>
        <item m="1" x="4143"/>
        <item m="1" x="4398"/>
        <item m="1" x="1947"/>
        <item m="1" x="704"/>
        <item m="1" x="1374"/>
        <item m="1" x="864"/>
        <item m="1" x="3592"/>
        <item m="1" x="589"/>
        <item m="1" x="1550"/>
        <item m="1" x="1309"/>
        <item m="1" x="4356"/>
        <item m="1" x="136"/>
        <item m="1" x="1324"/>
        <item m="1" x="1922"/>
        <item m="1" x="4253"/>
        <item m="1" x="771"/>
        <item m="1" x="4111"/>
        <item m="1" x="739"/>
        <item m="1" x="497"/>
        <item m="1" x="956"/>
        <item m="1" x="1201"/>
        <item m="1" x="3680"/>
        <item m="1" x="3504"/>
        <item m="1" x="3417"/>
        <item m="1" x="3253"/>
        <item m="1" x="3421"/>
        <item m="1" x="777"/>
        <item m="1" x="2701"/>
        <item m="1" x="1810"/>
        <item m="1" x="3622"/>
        <item m="1" x="2867"/>
        <item m="1" x="171"/>
        <item m="1" x="247"/>
        <item m="1" x="3749"/>
        <item m="1" x="3645"/>
        <item m="1" x="840"/>
        <item m="1" x="2505"/>
        <item m="1" x="1917"/>
        <item m="1" x="1189"/>
        <item m="1" x="333"/>
        <item m="1" x="1887"/>
        <item m="1" x="11"/>
        <item m="1" x="2603"/>
        <item m="1" x="1142"/>
        <item m="1" x="537"/>
        <item m="1" x="1832"/>
        <item m="1" x="489"/>
        <item m="1" x="3696"/>
        <item m="1" x="3365"/>
        <item m="1" x="4384"/>
        <item m="1" x="1422"/>
        <item m="1" x="3218"/>
        <item m="1" x="4074"/>
        <item m="1" x="2752"/>
        <item m="1" x="300"/>
        <item m="1" x="4133"/>
        <item m="1" x="599"/>
        <item m="1" x="3257"/>
        <item m="1" x="825"/>
        <item m="1" x="1920"/>
        <item m="1" x="2646"/>
        <item m="1" x="4397"/>
        <item m="1" x="3207"/>
        <item m="1" x="93"/>
        <item m="1" x="1914"/>
        <item m="1" x="266"/>
        <item m="1" x="2165"/>
        <item m="1" x="2661"/>
        <item m="1" x="3942"/>
        <item m="1" x="2826"/>
        <item m="1" x="303"/>
        <item m="1" x="1962"/>
        <item m="1" x="414"/>
        <item m="1" x="4121"/>
        <item m="1" x="2381"/>
        <item m="1" x="4263"/>
        <item m="1" x="360"/>
        <item m="1" x="4184"/>
        <item m="1" x="2987"/>
        <item m="1" x="2498"/>
        <item m="1" x="3574"/>
        <item m="1" x="3415"/>
        <item m="1" x="2248"/>
        <item m="1" x="3459"/>
        <item m="1" x="4424"/>
        <item m="1" x="2926"/>
        <item m="1" x="736"/>
        <item m="1" x="746"/>
        <item m="1" x="19"/>
        <item m="1" x="1479"/>
        <item m="1" x="1859"/>
        <item m="1" x="1607"/>
        <item m="1" x="3082"/>
        <item m="1" x="278"/>
        <item m="1" x="1155"/>
        <item m="1" x="4051"/>
        <item m="1" x="469"/>
        <item m="1" x="570"/>
        <item m="1" x="3603"/>
        <item m="1" x="3120"/>
        <item m="1" x="565"/>
        <item m="1" x="613"/>
        <item m="1" x="951"/>
        <item m="1" x="1449"/>
        <item m="1" x="4465"/>
        <item m="1" x="1371"/>
        <item m="1" x="2887"/>
        <item m="1" x="677"/>
        <item m="1" x="1514"/>
        <item m="1" x="2153"/>
        <item m="1" x="2789"/>
        <item m="1" x="3343"/>
        <item m="1" x="3881"/>
        <item m="1" x="669"/>
        <item m="1" x="3712"/>
        <item m="1" x="731"/>
        <item m="1" x="4066"/>
        <item m="1" x="4338"/>
        <item m="1" x="2721"/>
        <item m="1" x="4231"/>
        <item m="1" x="3531"/>
        <item m="1" x="3413"/>
        <item m="1" x="2843"/>
        <item m="1" x="1361"/>
        <item m="1" x="3273"/>
        <item m="1" x="1442"/>
        <item m="1" x="2135"/>
        <item m="1" x="1634"/>
        <item m="1" x="2447"/>
        <item m="1" x="250"/>
        <item m="1" x="639"/>
        <item m="1" x="2951"/>
        <item m="1" x="1543"/>
        <item m="1" x="4442"/>
        <item m="1" x="3543"/>
        <item m="1" x="4011"/>
        <item m="1" x="3190"/>
        <item m="1" x="886"/>
        <item m="1" x="1973"/>
        <item m="1" x="2034"/>
        <item m="1" x="95"/>
        <item m="1" x="1921"/>
        <item m="1" x="191"/>
        <item m="1" x="4309"/>
        <item m="1" x="601"/>
        <item m="1" x="3884"/>
        <item m="1" x="2149"/>
        <item m="1" x="1332"/>
        <item m="1" x="4206"/>
        <item m="1" x="3926"/>
        <item m="1" x="3689"/>
        <item m="1" x="4006"/>
        <item m="1" x="2308"/>
        <item m="1" x="3006"/>
        <item m="1" x="1075"/>
        <item m="1" x="781"/>
        <item m="1" x="1563"/>
        <item m="1" x="392"/>
        <item m="1" x="571"/>
        <item m="1" x="4068"/>
        <item m="1" x="3359"/>
        <item m="1" x="2424"/>
        <item m="1" x="1121"/>
        <item m="1" x="4018"/>
        <item m="1" x="2343"/>
        <item m="1" x="2337"/>
        <item m="1" x="993"/>
        <item m="1" x="1317"/>
        <item m="1" x="3873"/>
        <item m="1" x="2515"/>
        <item m="1" x="3116"/>
        <item m="1" x="964"/>
        <item m="1" x="684"/>
        <item m="1" x="1086"/>
        <item m="1" x="1494"/>
        <item m="1" x="3398"/>
        <item m="1" x="1242"/>
        <item m="1" x="3310"/>
        <item m="1" x="3292"/>
        <item m="1" x="2391"/>
        <item m="1" x="1464"/>
        <item m="1" x="1548"/>
        <item m="1" x="1339"/>
        <item m="1" x="2680"/>
        <item m="1" x="2849"/>
        <item m="1" x="2207"/>
        <item m="1" x="1050"/>
        <item m="1" x="626"/>
        <item m="1" x="211"/>
        <item m="1" x="2801"/>
        <item m="1" x="2083"/>
        <item m="1" x="2098"/>
        <item m="1" x="3303"/>
        <item m="1" x="2195"/>
        <item m="1" x="434"/>
        <item m="1" x="1520"/>
        <item m="1" x="1789"/>
        <item m="1" x="2213"/>
        <item m="1" x="3179"/>
        <item m="1" x="1696"/>
        <item m="1" x="3719"/>
        <item m="1" x="3831"/>
        <item m="1" x="1616"/>
        <item m="1" x="1008"/>
        <item m="1" x="279"/>
        <item m="1" x="1458"/>
        <item m="1" x="1691"/>
        <item m="1" x="3784"/>
        <item m="1" x="2029"/>
        <item m="1" x="989"/>
        <item m="1" x="2864"/>
        <item m="1" x="1869"/>
        <item m="1" x="1639"/>
        <item m="1" x="3877"/>
        <item m="1" x="4319"/>
        <item m="1" x="2504"/>
        <item m="1" x="722"/>
        <item m="1" x="2311"/>
        <item m="1" x="1862"/>
        <item m="1" x="3484"/>
        <item m="1" x="1060"/>
        <item m="1" x="117"/>
        <item m="1" x="3775"/>
        <item m="1" x="691"/>
        <item m="1" x="2079"/>
        <item m="1" x="76"/>
        <item m="1" x="2597"/>
        <item m="1" x="2042"/>
        <item m="1" x="4475"/>
        <item m="1" x="1899"/>
        <item m="1" x="2534"/>
        <item m="1" x="582"/>
        <item m="1" x="3060"/>
        <item m="1" x="923"/>
        <item m="1" x="3631"/>
        <item m="1" x="1527"/>
        <item m="1" x="1706"/>
        <item m="1" x="145"/>
        <item m="1" x="1375"/>
        <item m="1" x="2538"/>
        <item m="1" x="4392"/>
        <item m="1" x="2132"/>
        <item m="1" x="758"/>
        <item m="1" x="1664"/>
        <item m="1" x="3383"/>
        <item m="1" x="267"/>
        <item m="1" x="137"/>
        <item m="1" x="1824"/>
        <item m="1" x="1866"/>
        <item m="1" x="1311"/>
        <item m="1" x="2085"/>
        <item m="1" x="1845"/>
        <item m="1" x="532"/>
        <item m="1" x="1860"/>
        <item m="1" x="3991"/>
        <item m="1" x="1536"/>
        <item m="1" x="3057"/>
        <item m="1" x="4268"/>
        <item m="1" x="3650"/>
        <item m="1" x="3031"/>
        <item m="1" x="1320"/>
        <item m="1" x="1515"/>
        <item m="1" x="1388"/>
        <item m="1" x="2892"/>
        <item m="1" x="4470"/>
        <item m="1" x="2437"/>
        <item m="1" x="3213"/>
        <item m="1" x="509"/>
        <item m="1" x="2244"/>
        <item m="1" x="1989"/>
        <item m="1" x="1683"/>
        <item m="1" x="2003"/>
        <item m="1" x="1589"/>
        <item m="1" x="4306"/>
        <item m="1" x="2878"/>
        <item m="1" x="1074"/>
        <item m="1" x="2589"/>
        <item m="1" x="3161"/>
        <item m="1" x="2729"/>
        <item m="1" x="3909"/>
        <item m="1" x="4374"/>
        <item m="1" x="4156"/>
        <item m="1" x="4008"/>
        <item m="1" x="4242"/>
        <item m="1" x="1874"/>
        <item m="1" x="1708"/>
        <item m="1" x="2564"/>
        <item m="1" x="3425"/>
        <item m="1" x="2570"/>
        <item m="1" x="2524"/>
        <item m="1" x="3776"/>
        <item m="1" x="1217"/>
        <item m="1" x="1211"/>
        <item m="1" x="2519"/>
        <item m="1" x="3390"/>
        <item m="1" x="1338"/>
        <item m="1" x="4078"/>
        <item m="1" x="2187"/>
        <item m="1" x="3917"/>
        <item m="1" x="2163"/>
        <item m="1" x="3162"/>
        <item m="1" x="834"/>
        <item m="1" x="3804"/>
        <item m="1" x="4256"/>
        <item m="1" x="894"/>
        <item m="1" x="1308"/>
        <item m="1" x="1895"/>
        <item m="1" x="3980"/>
        <item m="1" x="1409"/>
        <item m="1" x="2454"/>
        <item m="1" x="3181"/>
        <item m="1" x="2327"/>
        <item m="1" x="830"/>
        <item m="1" x="938"/>
        <item m="1" x="3986"/>
        <item m="1" x="4411"/>
        <item m="1" x="1984"/>
        <item m="1" x="3733"/>
        <item m="1" x="200"/>
        <item m="1" x="1785"/>
        <item m="1" x="1113"/>
        <item m="1" x="3214"/>
        <item m="1" x="461"/>
        <item m="1" x="768"/>
        <item m="1" x="4059"/>
        <item m="1" x="295"/>
        <item m="1" x="1197"/>
        <item m="1" x="950"/>
        <item m="1" x="2653"/>
        <item m="1" x="4273"/>
        <item m="1" x="2352"/>
        <item m="1" x="2991"/>
        <item m="1" x="754"/>
        <item m="1" x="2434"/>
        <item m="1" x="2235"/>
        <item m="1" x="2314"/>
        <item m="1" x="3212"/>
        <item m="1" x="1017"/>
        <item m="1" x="1918"/>
        <item m="1" x="3422"/>
        <item m="1" x="3332"/>
        <item m="1" x="4444"/>
        <item m="1" x="1726"/>
        <item m="1" x="354"/>
        <item m="1" x="1669"/>
        <item m="1" x="1573"/>
        <item m="1" x="407"/>
        <item m="1" x="498"/>
        <item m="1" x="4225"/>
        <item m="1" x="4259"/>
        <item m="1" x="1214"/>
        <item m="1" x="2239"/>
        <item m="1" x="3481"/>
        <item m="1" x="1975"/>
        <item m="1" x="2910"/>
        <item m="1" x="2173"/>
        <item m="1" x="3846"/>
        <item m="1" x="2222"/>
        <item m="1" x="1692"/>
        <item m="1" x="4134"/>
        <item m="1" x="1107"/>
        <item m="1" x="3225"/>
        <item m="1" x="1360"/>
        <item m="1" x="517"/>
        <item m="1" x="1673"/>
        <item m="1" x="606"/>
        <item m="1" x="3283"/>
        <item m="1" x="2616"/>
        <item m="1" x="3727"/>
        <item m="1" x="4208"/>
        <item m="1" x="1846"/>
        <item m="1" x="1668"/>
        <item m="1" x="3647"/>
        <item m="1" x="1551"/>
        <item m="1" x="2030"/>
        <item m="1" x="1244"/>
        <item m="1" x="1301"/>
        <item m="1" x="1660"/>
        <item m="1" x="3183"/>
        <item m="1" x="3364"/>
        <item m="1" x="621"/>
        <item m="1" x="62"/>
        <item m="1" x="3512"/>
        <item m="1" x="1028"/>
        <item m="1" x="4040"/>
        <item m="1" x="1852"/>
        <item m="1" x="3452"/>
        <item m="1" x="2759"/>
        <item m="1" x="1256"/>
        <item m="1" x="345"/>
        <item m="1" x="1627"/>
        <item m="1" x="3673"/>
        <item m="1" x="4153"/>
        <item m="1" x="2848"/>
        <item m="1" x="3598"/>
        <item m="1" x="1232"/>
        <item m="1" x="2612"/>
        <item m="1" x="2462"/>
        <item m="1" x="1001"/>
        <item m="1" x="3539"/>
        <item m="1" x="1268"/>
        <item m="1" x="3284"/>
        <item m="1" x="2473"/>
        <item m="1" x="2419"/>
        <item m="1" x="1931"/>
        <item m="1" x="2099"/>
        <item m="1" x="2562"/>
        <item m="1" x="2989"/>
        <item m="1" x="2428"/>
        <item m="1" x="3614"/>
        <item m="1" x="3026"/>
        <item m="1" x="1825"/>
        <item m="1" x="3734"/>
        <item m="1" x="709"/>
        <item m="1" x="125"/>
        <item m="1" x="1223"/>
        <item m="1" x="2781"/>
        <item m="1" x="3004"/>
        <item m="1" x="1202"/>
        <item m="1" x="1346"/>
        <item m="1" x="2060"/>
        <item m="1" x="3330"/>
        <item m="1" x="3723"/>
        <item m="1" x="2204"/>
        <item m="1" x="2703"/>
        <item m="1" x="197"/>
        <item m="1" x="3777"/>
        <item m="1" x="3765"/>
        <item m="1" x="1283"/>
        <item m="1" x="1037"/>
        <item m="1" x="4264"/>
        <item m="1" x="3910"/>
        <item m="1" x="1144"/>
        <item m="1" x="3297"/>
        <item m="1" x="3129"/>
        <item m="1" x="2639"/>
        <item m="1" x="402"/>
        <item m="1" x="2028"/>
        <item m="1" x="673"/>
        <item m="1" x="2689"/>
        <item m="1" x="2817"/>
        <item m="1" x="155"/>
        <item m="1" x="2104"/>
        <item m="1" x="1605"/>
        <item m="1" x="961"/>
        <item m="1" x="534"/>
        <item m="1" x="349"/>
        <item m="1" x="3317"/>
        <item m="1" x="1991"/>
        <item m="1" x="1504"/>
        <item m="1" x="3901"/>
        <item m="1" x="1040"/>
        <item m="1" x="925"/>
        <item m="1" x="2677"/>
        <item m="1" x="119"/>
        <item m="1" x="337"/>
        <item m="1" x="2566"/>
        <item m="1" x="2146"/>
        <item m="1" x="3153"/>
        <item m="1" x="2413"/>
        <item m="1" x="4126"/>
        <item m="1" x="3258"/>
        <item m="1" x="4347"/>
        <item m="1" x="863"/>
        <item m="1" x="2409"/>
        <item m="1" x="1966"/>
        <item m="1" x="617"/>
        <item m="1" x="4077"/>
        <item m="1" x="690"/>
        <item m="1" x="2697"/>
        <item m="1" x="2961"/>
        <item m="1" x="2796"/>
        <item m="1" x="2425"/>
        <item m="1" x="1182"/>
        <item m="1" x="1894"/>
        <item m="1" x="4293"/>
        <item m="1" x="3079"/>
        <item m="1" x="3327"/>
        <item m="1" x="472"/>
        <item m="1" x="1290"/>
        <item m="1" x="3440"/>
        <item m="1" x="934"/>
        <item m="1" x="323"/>
        <item m="1" x="415"/>
        <item m="1" x="2856"/>
        <item m="1" x="199"/>
        <item m="1" x="648"/>
        <item m="1" x="508"/>
        <item m="1" x="597"/>
        <item m="1" x="4034"/>
        <item m="1" x="2410"/>
        <item m="1" x="3138"/>
        <item m="1" x="2162"/>
        <item m="1" x="30"/>
        <item m="1" x="310"/>
        <item m="1" x="4295"/>
        <item m="1" x="3902"/>
        <item m="1" x="2578"/>
        <item m="1" x="2818"/>
        <item m="1" x="3374"/>
        <item m="1" x="4385"/>
        <item m="1" x="1814"/>
        <item m="1" x="905"/>
        <item m="1" x="2383"/>
        <item m="1" x="3118"/>
        <item m="1" x="4429"/>
        <item m="1" x="4105"/>
        <item m="1" x="1206"/>
        <item m="1" x="372"/>
        <item m="1" x="166"/>
        <item m="1" x="2172"/>
        <item m="1" x="249"/>
        <item m="1" x="666"/>
        <item m="1" x="2266"/>
        <item m="1" x="1857"/>
        <item m="1" x="906"/>
        <item m="1" x="1200"/>
        <item m="1" x="1578"/>
        <item m="1" x="1790"/>
        <item m="1" x="1853"/>
        <item m="1" x="3131"/>
        <item m="1" x="2353"/>
        <item m="1" x="416"/>
        <item m="1" x="2203"/>
        <item m="1" x="1596"/>
        <item m="1" x="1176"/>
        <item m="1" x="382"/>
        <item m="1" x="4286"/>
        <item m="1" x="2378"/>
        <item m="1" x="1251"/>
        <item m="1" x="3462"/>
        <item m="1" x="1112"/>
        <item x="1"/>
        <item m="1" x="4090"/>
        <item m="1" x="3664"/>
        <item m="1" x="2324"/>
        <item m="1" x="3962"/>
        <item m="1" x="313"/>
        <item m="1" x="2893"/>
        <item m="1" x="4274"/>
        <item m="1" x="1393"/>
        <item m="1" x="244"/>
        <item m="1" x="4232"/>
        <item m="1" x="451"/>
        <item m="1" x="228"/>
        <item m="1" x="225"/>
        <item m="1" x="520"/>
        <item m="1" x="1198"/>
        <item m="1" x="2542"/>
        <item m="1" x="970"/>
        <item m="1" x="2770"/>
        <item m="1" x="306"/>
        <item m="1" x="2086"/>
        <item m="1" x="1400"/>
        <item m="1" x="3836"/>
        <item m="1" x="1775"/>
        <item m="1" x="4476"/>
        <item m="1" x="720"/>
        <item m="1" x="370"/>
        <item m="1" x="385"/>
        <item m="1" x="3438"/>
        <item m="1" x="2256"/>
        <item m="1" x="97"/>
        <item m="1" x="131"/>
        <item m="1" x="2737"/>
        <item m="1" x="3588"/>
        <item m="1" x="4194"/>
        <item m="1" x="3099"/>
        <item m="1" x="3900"/>
        <item m="1" x="4035"/>
        <item m="1" x="3967"/>
        <item m="1" x="2009"/>
        <item m="1" x="3879"/>
        <item m="1" x="762"/>
        <item m="1" x="4210"/>
        <item m="1" x="2427"/>
        <item m="1" x="4334"/>
        <item m="1" x="2829"/>
        <item m="1" x="3753"/>
        <item m="1" x="2709"/>
        <item m="1" x="558"/>
        <item m="1" x="1187"/>
        <item m="1" x="3015"/>
        <item m="1" x="448"/>
        <item m="1" x="3101"/>
        <item m="1" x="3625"/>
        <item m="1" x="3278"/>
        <item m="1" x="4106"/>
        <item m="1" x="3493"/>
        <item m="1" x="2435"/>
        <item m="1" x="915"/>
        <item m="1" x="1083"/>
        <item m="1" x="1026"/>
        <item m="1" x="2678"/>
        <item m="1" x="4117"/>
        <item m="1" x="680"/>
        <item m="1" x="3265"/>
        <item m="1" x="2432"/>
        <item m="1" x="2169"/>
        <item m="1" x="4342"/>
        <item m="1" x="3606"/>
        <item m="1" x="734"/>
        <item m="1" x="9"/>
        <item m="1" x="2546"/>
        <item m="1" x="4466"/>
        <item m="1" x="3737"/>
        <item m="1" x="3503"/>
        <item m="1" x="502"/>
        <item m="1" x="2641"/>
        <item m="1" x="713"/>
        <item m="1" x="258"/>
        <item m="1" x="3123"/>
        <item m="1" x="1305"/>
        <item m="1" x="2891"/>
        <item m="1" x="2528"/>
        <item m="1" x="3215"/>
        <item m="1" x="1151"/>
        <item m="1" x="1819"/>
        <item m="1" x="2555"/>
        <item m="1" x="1572"/>
        <item m="1" x="170"/>
        <item m="1" x="2094"/>
        <item m="1" x="421"/>
        <item m="1" x="2953"/>
        <item m="1" x="3276"/>
        <item m="1" x="3478"/>
        <item m="1" x="702"/>
        <item m="1" x="1702"/>
        <item m="1" x="1258"/>
        <item m="1" x="2765"/>
        <item m="1" x="1517"/>
        <item m="1" x="1929"/>
        <item m="1" x="3100"/>
        <item m="1" x="16"/>
        <item m="1" x="3545"/>
        <item m="1" x="4395"/>
        <item m="1" x="1061"/>
        <item m="1" x="4021"/>
        <item m="1" x="632"/>
        <item m="1" x="3370"/>
        <item m="1" x="2174"/>
        <item m="1" x="1280"/>
        <item m="1" x="2885"/>
        <item m="1" x="2316"/>
        <item m="1" x="2404"/>
        <item m="1" x="110"/>
        <item m="1" x="1721"/>
        <item m="1" x="3537"/>
        <item m="1" x="358"/>
        <item m="1" x="1487"/>
        <item m="1" x="2370"/>
        <item m="1" x="1438"/>
        <item m="1" x="1349"/>
        <item m="1" x="169"/>
        <item m="1" x="3199"/>
        <item m="1" x="2450"/>
        <item m="1" x="3024"/>
        <item m="1" x="545"/>
        <item m="1" x="1068"/>
        <item m="1" x="3288"/>
        <item m="1" x="3002"/>
        <item m="1" x="3992"/>
        <item m="1" x="2499"/>
        <item m="1" x="1362"/>
        <item m="1" x="167"/>
        <item m="1" x="4278"/>
        <item m="1" x="3201"/>
        <item m="1" x="593"/>
        <item m="1" x="1402"/>
        <item m="1" x="2588"/>
        <item m="1" x="2924"/>
        <item m="1" x="3301"/>
        <item m="1" x="3590"/>
        <item m="1" x="4420"/>
        <item m="1" x="3237"/>
        <item m="1" x="3671"/>
        <item m="1" x="449"/>
        <item m="1" x="1488"/>
        <item m="1" x="3146"/>
        <item m="1" x="2947"/>
        <item m="1" x="1485"/>
        <item m="1" x="1540"/>
        <item m="1" x="860"/>
        <item m="1" x="566"/>
        <item m="1" x="1612"/>
        <item m="1" x="1854"/>
        <item m="1" x="64"/>
        <item m="1" x="3067"/>
        <item m="1" x="2749"/>
        <item m="1" x="198"/>
        <item m="1" x="2983"/>
        <item m="1" x="4108"/>
        <item m="1" x="3460"/>
        <item m="1" x="1783"/>
        <item m="1" x="1386"/>
        <item m="1" x="3791"/>
        <item m="1" x="431"/>
        <item m="1" x="2199"/>
        <item m="1" x="1079"/>
        <item m="1" x="2385"/>
        <item m="1" x="1945"/>
        <item m="1" x="3649"/>
        <item m="1" x="4362"/>
        <item m="1" x="647"/>
        <item m="1" x="3427"/>
        <item m="1" x="2267"/>
        <item m="1" x="271"/>
        <item m="1" x="1786"/>
        <item m="1" x="478"/>
        <item m="1" x="1183"/>
        <item m="1" x="643"/>
        <item m="1" x="2122"/>
        <item m="1" x="2675"/>
        <item m="1" x="3872"/>
        <item m="1" x="3632"/>
        <item m="1" x="536"/>
        <item m="1" x="1985"/>
        <item m="1" x="3388"/>
        <item m="1" x="1558"/>
        <item m="1" x="3534"/>
        <item m="1" x="123"/>
        <item m="1" x="2123"/>
        <item m="1" x="1538"/>
        <item m="1" x="2782"/>
        <item m="1" x="3361"/>
        <item m="1" x="335"/>
        <item m="1" x="735"/>
        <item m="1" x="1156"/>
        <item m="1" x="3761"/>
        <item m="1" x="3352"/>
        <item m="1" x="2831"/>
        <item m="1" x="2886"/>
        <item m="1" x="2496"/>
        <item m="1" x="2643"/>
        <item m="1" x="3550"/>
        <item m="1" x="759"/>
        <item m="1" x="2063"/>
        <item m="1" x="2113"/>
        <item m="1" x="3134"/>
        <item m="1" x="439"/>
        <item m="1" x="206"/>
        <item m="1" x="926"/>
        <item m="1" x="3008"/>
        <item m="1" x="701"/>
        <item m="1" x="3323"/>
        <item m="1" x="2601"/>
        <item m="1" x="3063"/>
        <item m="1" x="620"/>
        <item m="1" x="301"/>
        <item m="1" x="2635"/>
        <item m="1" x="3306"/>
        <item m="1" x="2523"/>
        <item m="1" x="2171"/>
        <item m="1" x="3497"/>
        <item m="1" x="4387"/>
        <item m="1" x="4469"/>
        <item m="1" x="4178"/>
        <item m="1" x="2170"/>
        <item m="1" x="1861"/>
        <item m="1" x="2043"/>
        <item m="1" x="3803"/>
        <item m="1" x="3122"/>
        <item m="1" x="3499"/>
        <item m="1" x="2023"/>
        <item m="1" x="3672"/>
        <item m="1" x="2516"/>
        <item m="1" x="3089"/>
        <item m="1" x="2026"/>
        <item m="1" x="2544"/>
        <item m="1" x="4339"/>
        <item m="1" x="3657"/>
        <item m="1" x="788"/>
        <item m="1" x="2456"/>
        <item m="1" x="1858"/>
        <item m="1" x="4201"/>
        <item m="1" x="4182"/>
        <item m="1" x="3773"/>
        <item m="1" x="1429"/>
        <item m="1" x="1260"/>
        <item m="1" x="1601"/>
        <item m="1" x="607"/>
        <item m="1" x="2940"/>
        <item m="1" x="1016"/>
        <item m="1" x="2421"/>
        <item m="1" x="3048"/>
        <item m="1" x="218"/>
        <item m="1" x="911"/>
        <item m="1" x="3745"/>
        <item m="1" x="1490"/>
        <item m="1" x="240"/>
        <item m="1" x="2941"/>
        <item m="1" x="3954"/>
        <item m="1" x="3256"/>
        <item m="1" x="4280"/>
        <item m="1" x="58"/>
        <item m="1" x="7"/>
        <item m="1" x="3977"/>
        <item m="1" x="2545"/>
        <item m="1" x="4044"/>
        <item m="1" x="3708"/>
        <item m="1" x="3492"/>
        <item m="1" x="2234"/>
        <item m="1" x="2134"/>
        <item m="1" x="3691"/>
        <item m="1" x="3119"/>
        <item m="1" x="2872"/>
        <item m="1" x="1452"/>
        <item m="1" x="4246"/>
        <item m="1" x="187"/>
        <item m="1" x="3771"/>
        <item m="1" x="3767"/>
        <item m="1" x="3411"/>
        <item m="1" x="3674"/>
        <item m="1" x="74"/>
        <item m="1" x="1095"/>
        <item m="1" x="4456"/>
        <item m="1" x="1279"/>
        <item m="1" x="2315"/>
        <item m="1" x="1482"/>
        <item m="1" x="4249"/>
        <item m="1" x="1130"/>
        <item m="1" x="2651"/>
        <item m="1" x="3268"/>
        <item m="1" x="2946"/>
        <item m="1" x="259"/>
        <item m="1" x="4173"/>
        <item m="1" x="3312"/>
        <item m="1" x="2897"/>
        <item m="1" x="2755"/>
        <item m="1" x="1297"/>
        <item m="1" x="2044"/>
        <item m="1" x="716"/>
        <item m="1" x="2013"/>
        <item m="1" x="130"/>
        <item m="1" x="634"/>
        <item m="1" x="579"/>
        <item m="1" x="521"/>
        <item m="1" x="4141"/>
        <item m="1" x="1666"/>
        <item m="1" x="1499"/>
        <item m="1" x="1292"/>
        <item m="1" x="4012"/>
        <item m="1" x="308"/>
        <item m="1" x="1903"/>
        <item m="1" x="3230"/>
        <item m="1" x="1646"/>
        <item m="1" x="3454"/>
        <item m="1" x="3255"/>
        <item m="1" x="4197"/>
        <item m="1" x="4417"/>
        <item m="1" x="1134"/>
        <item m="1" x="1261"/>
        <item m="1" x="4290"/>
        <item m="1" x="1795"/>
        <item m="1" x="600"/>
        <item m="1" x="2071"/>
        <item m="1" x="184"/>
        <item m="1" x="2879"/>
        <item m="1" x="3222"/>
        <item m="1" x="1460"/>
        <item m="1" x="1203"/>
        <item m="1" x="1271"/>
        <item m="1" x="315"/>
        <item m="1" x="4056"/>
        <item m="1" x="3668"/>
        <item m="1" x="1621"/>
        <item m="1" x="4037"/>
        <item m="1" x="3755"/>
        <item m="1" x="2100"/>
        <item m="1" x="4023"/>
        <item m="1" x="237"/>
        <item m="1" x="2453"/>
        <item m="1" x="843"/>
        <item m="1" x="1140"/>
        <item m="1" x="4377"/>
        <item m="1" x="2898"/>
        <item m="1" x="4317"/>
        <item m="1" x="3940"/>
        <item m="1" x="1358"/>
        <item m="1" x="2819"/>
        <item m="1" x="2747"/>
        <item m="1" x="887"/>
        <item m="1" x="2461"/>
        <item m="1" x="3995"/>
        <item m="1" x="2986"/>
        <item m="1" x="3915"/>
        <item m="1" x="960"/>
        <item m="1" x="897"/>
        <item m="1" x="976"/>
        <item m="1" x="1484"/>
        <item m="1" x="2974"/>
        <item m="1" x="2193"/>
        <item m="1" x="238"/>
        <item m="1" x="4330"/>
        <item m="1" x="1419"/>
        <item m="1" x="538"/>
        <item m="1" x="3171"/>
        <item m="1" x="3423"/>
        <item m="1" x="1986"/>
        <item m="1" x="4062"/>
        <item m="1" x="921"/>
        <item m="1" x="2853"/>
        <item m="1" x="2975"/>
        <item m="1" x="1435"/>
        <item m="1" x="1700"/>
        <item m="1" x="635"/>
        <item m="1" x="3860"/>
        <item m="1" x="3669"/>
        <item m="1" x="4446"/>
        <item m="1" x="3127"/>
        <item m="1" x="3173"/>
        <item m="1" x="436"/>
        <item m="1" x="2654"/>
        <item m="1" x="2143"/>
        <item m="1" x="2877"/>
        <item m="1" x="4463"/>
        <item m="1" x="4028"/>
        <item m="1" x="4238"/>
        <item m="1" x="671"/>
        <item x="0"/>
        <item x="2"/>
      </items>
    </pivotField>
    <pivotField axis="axisPage" showAll="0" defaultSubtotal="0">
      <items count="6205">
        <item m="1" x="5705"/>
        <item m="1" x="5274"/>
        <item m="1" x="1475"/>
        <item m="1" x="1489"/>
        <item m="1" x="5419"/>
        <item m="1" x="6185"/>
        <item m="1" x="5267"/>
        <item m="1" x="5441"/>
        <item m="1" x="5194"/>
        <item m="1" x="3950"/>
        <item m="1" x="5958"/>
        <item x="3"/>
        <item x="47"/>
        <item m="1" x="1296"/>
        <item x="49"/>
        <item x="39"/>
        <item x="18"/>
        <item x="67"/>
        <item x="41"/>
        <item x="25"/>
        <item x="90"/>
        <item x="87"/>
        <item x="32"/>
        <item x="9"/>
        <item x="63"/>
        <item m="1" x="340"/>
        <item x="35"/>
        <item x="53"/>
        <item x="82"/>
        <item x="55"/>
        <item x="28"/>
        <item x="16"/>
        <item x="7"/>
        <item x="21"/>
        <item m="1" x="3568"/>
        <item x="42"/>
        <item x="71"/>
        <item x="46"/>
        <item x="15"/>
        <item m="1" x="2368"/>
        <item x="52"/>
        <item m="1" x="5007"/>
        <item m="1" x="3388"/>
        <item x="43"/>
        <item m="1" x="143"/>
        <item x="37"/>
        <item m="1" x="5911"/>
        <item x="17"/>
        <item m="1" x="5131"/>
        <item m="1" x="5313"/>
        <item x="14"/>
        <item m="1" x="2306"/>
        <item m="1" x="4086"/>
        <item m="1" x="6085"/>
        <item m="1" x="1220"/>
        <item x="4"/>
        <item m="1" x="2390"/>
        <item m="1" x="1484"/>
        <item x="31"/>
        <item x="33"/>
        <item x="23"/>
        <item m="1" x="1281"/>
        <item m="1" x="5372"/>
        <item m="1" x="179"/>
        <item m="1" x="2843"/>
        <item m="1" x="4507"/>
        <item x="36"/>
        <item x="12"/>
        <item m="1" x="1857"/>
        <item m="1" x="1805"/>
        <item m="1" x="620"/>
        <item x="19"/>
        <item m="1" x="4459"/>
        <item m="1" x="2082"/>
        <item x="51"/>
        <item x="0"/>
        <item m="1" x="4240"/>
        <item x="38"/>
        <item x="45"/>
        <item x="20"/>
        <item x="34"/>
        <item x="10"/>
        <item m="1" x="3453"/>
        <item m="1" x="6133"/>
        <item m="1" x="1031"/>
        <item m="1" x="1662"/>
        <item x="8"/>
        <item m="1" x="1885"/>
        <item m="1" x="1668"/>
        <item m="1" x="475"/>
        <item m="1" x="3787"/>
        <item m="1" x="5949"/>
        <item m="1" x="3211"/>
        <item m="1" x="485"/>
        <item m="1" x="5628"/>
        <item x="24"/>
        <item m="1" x="221"/>
        <item m="1" x="2596"/>
        <item m="1" x="4532"/>
        <item m="1" x="693"/>
        <item m="1" x="3446"/>
        <item m="1" x="332"/>
        <item m="1" x="6204"/>
        <item m="1" x="2410"/>
        <item m="1" x="236"/>
        <item m="1" x="727"/>
        <item m="1" x="2800"/>
        <item m="1" x="4522"/>
        <item x="44"/>
        <item m="1" x="3483"/>
        <item x="27"/>
        <item m="1" x="4758"/>
        <item m="1" x="2474"/>
        <item x="22"/>
        <item m="1" x="4954"/>
        <item m="1" x="2072"/>
        <item m="1" x="4578"/>
        <item m="1" x="3584"/>
        <item m="1" x="2742"/>
        <item x="50"/>
        <item m="1" x="807"/>
        <item x="48"/>
        <item m="1" x="5976"/>
        <item m="1" x="5570"/>
        <item m="1" x="2635"/>
        <item m="1" x="4545"/>
        <item x="5"/>
        <item m="1" x="1906"/>
        <item x="2"/>
        <item x="6"/>
        <item x="65"/>
        <item m="1" x="5486"/>
        <item m="1" x="4283"/>
        <item m="1" x="1221"/>
        <item m="1" x="5558"/>
        <item m="1" x="333"/>
        <item m="1" x="2183"/>
        <item m="1" x="5872"/>
        <item m="1" x="1930"/>
        <item m="1" x="4412"/>
        <item m="1" x="890"/>
        <item m="1" x="5115"/>
        <item m="1" x="5553"/>
        <item m="1" x="1301"/>
        <item m="1" x="1422"/>
        <item m="1" x="534"/>
        <item m="1" x="739"/>
        <item m="1" x="3542"/>
        <item m="1" x="1692"/>
        <item m="1" x="3185"/>
        <item m="1" x="2409"/>
        <item m="1" x="1532"/>
        <item m="1" x="3023"/>
        <item m="1" x="4126"/>
        <item m="1" x="864"/>
        <item m="1" x="3028"/>
        <item m="1" x="554"/>
        <item m="1" x="2016"/>
        <item m="1" x="1648"/>
        <item m="1" x="4162"/>
        <item m="1" x="4355"/>
        <item m="1" x="629"/>
        <item m="1" x="5061"/>
        <item m="1" x="5435"/>
        <item m="1" x="5638"/>
        <item m="1" x="2790"/>
        <item m="1" x="1827"/>
        <item m="1" x="6116"/>
        <item m="1" x="3598"/>
        <item m="1" x="5233"/>
        <item m="1" x="4610"/>
        <item m="1" x="2578"/>
        <item m="1" x="2133"/>
        <item m="1" x="1605"/>
        <item m="1" x="4400"/>
        <item m="1" x="1064"/>
        <item m="1" x="1578"/>
        <item m="1" x="3434"/>
        <item m="1" x="820"/>
        <item m="1" x="4591"/>
        <item m="1" x="1086"/>
        <item m="1" x="1343"/>
        <item m="1" x="5895"/>
        <item m="1" x="272"/>
        <item m="1" x="4651"/>
        <item m="1" x="5090"/>
        <item m="1" x="3400"/>
        <item m="1" x="5041"/>
        <item m="1" x="5318"/>
        <item m="1" x="5043"/>
        <item m="1" x="2657"/>
        <item m="1" x="3277"/>
        <item m="1" x="968"/>
        <item m="1" x="2458"/>
        <item m="1" x="5622"/>
        <item m="1" x="2359"/>
        <item m="1" x="1129"/>
        <item m="1" x="4036"/>
        <item m="1" x="305"/>
        <item m="1" x="4166"/>
        <item m="1" x="1602"/>
        <item m="1" x="3943"/>
        <item m="1" x="1010"/>
        <item m="1" x="4968"/>
        <item m="1" x="4701"/>
        <item m="1" x="910"/>
        <item m="1" x="2008"/>
        <item m="1" x="5056"/>
        <item m="1" x="297"/>
        <item m="1" x="2187"/>
        <item m="1" x="5019"/>
        <item m="1" x="2030"/>
        <item m="1" x="4931"/>
        <item m="1" x="4404"/>
        <item m="1" x="4999"/>
        <item m="1" x="6132"/>
        <item m="1" x="2143"/>
        <item m="1" x="2780"/>
        <item m="1" x="4253"/>
        <item m="1" x="3903"/>
        <item m="1" x="1613"/>
        <item m="1" x="5960"/>
        <item m="1" x="326"/>
        <item m="1" x="170"/>
        <item m="1" x="3725"/>
        <item m="1" x="2680"/>
        <item m="1" x="160"/>
        <item m="1" x="1078"/>
        <item m="1" x="2919"/>
        <item m="1" x="2480"/>
        <item m="1" x="2203"/>
        <item m="1" x="1770"/>
        <item m="1" x="790"/>
        <item m="1" x="5013"/>
        <item m="1" x="970"/>
        <item m="1" x="5173"/>
        <item m="1" x="5783"/>
        <item m="1" x="2311"/>
        <item m="1" x="3021"/>
        <item m="1" x="2611"/>
        <item m="1" x="4605"/>
        <item m="1" x="2484"/>
        <item m="1" x="4744"/>
        <item m="1" x="5177"/>
        <item m="1" x="6041"/>
        <item m="1" x="3538"/>
        <item m="1" x="5697"/>
        <item m="1" x="497"/>
        <item m="1" x="2412"/>
        <item m="1" x="4626"/>
        <item m="1" x="982"/>
        <item m="1" x="5326"/>
        <item m="1" x="3140"/>
        <item m="1" x="4531"/>
        <item m="1" x="3982"/>
        <item m="1" x="4267"/>
        <item m="1" x="318"/>
        <item m="1" x="2988"/>
        <item m="1" x="3535"/>
        <item m="1" x="2580"/>
        <item m="1" x="3192"/>
        <item m="1" x="1180"/>
        <item m="1" x="5474"/>
        <item m="1" x="3995"/>
        <item m="1" x="2637"/>
        <item m="1" x="4376"/>
        <item m="1" x="4589"/>
        <item m="1" x="4495"/>
        <item m="1" x="4285"/>
        <item m="1" x="3543"/>
        <item m="1" x="923"/>
        <item m="1" x="6031"/>
        <item m="1" x="2199"/>
        <item m="1" x="5022"/>
        <item m="1" x="4053"/>
        <item m="1" x="4008"/>
        <item m="1" x="1631"/>
        <item m="1" x="672"/>
        <item m="1" x="4851"/>
        <item m="1" x="1088"/>
        <item m="1" x="4268"/>
        <item m="1" x="324"/>
        <item m="1" x="387"/>
        <item m="1" x="2905"/>
        <item m="1" x="243"/>
        <item m="1" x="5283"/>
        <item m="1" x="2080"/>
        <item m="1" x="3697"/>
        <item m="1" x="1218"/>
        <item m="1" x="3064"/>
        <item m="1" x="2270"/>
        <item m="1" x="1975"/>
        <item m="1" x="2616"/>
        <item m="1" x="2865"/>
        <item m="1" x="1052"/>
        <item m="1" x="855"/>
        <item m="1" x="5345"/>
        <item m="1" x="6125"/>
        <item m="1" x="5654"/>
        <item m="1" x="1405"/>
        <item m="1" x="3367"/>
        <item m="1" x="4647"/>
        <item m="1" x="4845"/>
        <item m="1" x="1844"/>
        <item m="1" x="2000"/>
        <item m="1" x="706"/>
        <item m="1" x="1292"/>
        <item m="1" x="5438"/>
        <item m="1" x="5511"/>
        <item m="1" x="303"/>
        <item m="1" x="2712"/>
        <item m="1" x="4840"/>
        <item m="1" x="2254"/>
        <item m="1" x="4630"/>
        <item m="1" x="3632"/>
        <item m="1" x="3663"/>
        <item m="1" x="5974"/>
        <item m="1" x="1581"/>
        <item m="1" x="3183"/>
        <item m="1" x="1380"/>
        <item m="1" x="3564"/>
        <item m="1" x="3174"/>
        <item m="1" x="3154"/>
        <item m="1" x="2084"/>
        <item m="1" x="2695"/>
        <item m="1" x="5303"/>
        <item m="1" x="749"/>
        <item m="1" x="5995"/>
        <item m="1" x="2081"/>
        <item m="1" x="4793"/>
        <item m="1" x="757"/>
        <item m="1" x="1457"/>
        <item m="1" x="4287"/>
        <item m="1" x="4692"/>
        <item m="1" x="5858"/>
        <item m="1" x="1134"/>
        <item m="1" x="1628"/>
        <item m="1" x="4365"/>
        <item m="1" x="6025"/>
        <item m="1" x="5084"/>
        <item m="1" x="2739"/>
        <item m="1" x="1404"/>
        <item m="1" x="1886"/>
        <item m="1" x="784"/>
        <item m="1" x="892"/>
        <item m="1" x="969"/>
        <item m="1" x="2639"/>
        <item m="1" x="5618"/>
        <item m="1" x="4735"/>
        <item m="1" x="3996"/>
        <item m="1" x="3639"/>
        <item m="1" x="1373"/>
        <item m="1" x="691"/>
        <item m="1" x="6198"/>
        <item m="1" x="4242"/>
        <item m="1" x="3162"/>
        <item m="1" x="788"/>
        <item m="1" x="6087"/>
        <item m="1" x="5308"/>
        <item m="1" x="5573"/>
        <item m="1" x="3874"/>
        <item m="1" x="4324"/>
        <item m="1" x="1451"/>
        <item m="1" x="4519"/>
        <item m="1" x="4010"/>
        <item m="1" x="1715"/>
        <item m="1" x="5071"/>
        <item m="1" x="3804"/>
        <item m="1" x="714"/>
        <item m="1" x="934"/>
        <item m="1" x="4377"/>
        <item m="1" x="3671"/>
        <item m="1" x="2038"/>
        <item m="1" x="2738"/>
        <item m="1" x="4543"/>
        <item m="1" x="4773"/>
        <item m="1" x="1285"/>
        <item m="1" x="2982"/>
        <item m="1" x="6201"/>
        <item m="1" x="2882"/>
        <item m="1" x="507"/>
        <item m="1" x="6080"/>
        <item m="1" x="3503"/>
        <item m="1" x="1759"/>
        <item m="1" x="3319"/>
        <item m="1" x="3851"/>
        <item m="1" x="4077"/>
        <item m="1" x="2711"/>
        <item m="1" x="4729"/>
        <item m="1" x="2829"/>
        <item m="1" x="196"/>
        <item m="1" x="2107"/>
        <item m="1" x="3716"/>
        <item m="1" x="1638"/>
        <item m="1" x="3518"/>
        <item m="1" x="4857"/>
        <item m="1" x="392"/>
        <item m="1" x="1637"/>
        <item m="1" x="4424"/>
        <item m="1" x="1536"/>
        <item m="1" x="2040"/>
        <item m="1" x="2678"/>
        <item m="1" x="767"/>
        <item m="1" x="5543"/>
        <item m="1" x="2232"/>
        <item m="1" x="6004"/>
        <item m="1" x="4120"/>
        <item m="1" x="4727"/>
        <item m="1" x="3867"/>
        <item m="1" x="4614"/>
        <item m="1" x="5659"/>
        <item m="1" x="2417"/>
        <item m="1" x="2750"/>
        <item m="1" x="2295"/>
        <item m="1" x="5471"/>
        <item m="1" x="2816"/>
        <item m="1" x="3900"/>
        <item m="1" x="3357"/>
        <item m="1" x="3782"/>
        <item m="1" x="6045"/>
        <item m="1" x="2984"/>
        <item m="1" x="4200"/>
        <item m="1" x="5211"/>
        <item m="1" x="2160"/>
        <item m="1" x="2758"/>
        <item m="1" x="753"/>
        <item m="1" x="5059"/>
        <item m="1" x="2376"/>
        <item m="1" x="2124"/>
        <item m="1" x="1875"/>
        <item m="1" x="3499"/>
        <item m="1" x="1321"/>
        <item m="1" x="5736"/>
        <item m="1" x="1256"/>
        <item m="1" x="397"/>
        <item m="1" x="1744"/>
        <item m="1" x="3359"/>
        <item m="1" x="4946"/>
        <item m="1" x="1961"/>
        <item m="1" x="191"/>
        <item m="1" x="5782"/>
        <item m="1" x="1872"/>
        <item m="1" x="5875"/>
        <item m="1" x="5420"/>
        <item m="1" x="4669"/>
        <item m="1" x="642"/>
        <item m="1" x="6197"/>
        <item m="1" x="824"/>
        <item m="1" x="1157"/>
        <item m="1" x="5724"/>
        <item m="1" x="1526"/>
        <item m="1" x="1393"/>
        <item m="1" x="4748"/>
        <item m="1" x="3653"/>
        <item m="1" x="3309"/>
        <item m="1" x="4886"/>
        <item m="1" x="1611"/>
        <item m="1" x="5500"/>
        <item m="1" x="1232"/>
        <item m="1" x="3392"/>
        <item m="1" x="2083"/>
        <item m="1" x="531"/>
        <item m="1" x="5918"/>
        <item m="1" x="4186"/>
        <item m="1" x="4933"/>
        <item m="1" x="1366"/>
        <item m="1" x="3895"/>
        <item m="1" x="5760"/>
        <item m="1" x="575"/>
        <item m="1" x="2167"/>
        <item m="1" x="6107"/>
        <item m="1" x="2499"/>
        <item m="1" x="2252"/>
        <item m="1" x="729"/>
        <item m="1" x="3450"/>
        <item m="1" x="1855"/>
        <item m="1" x="4934"/>
        <item m="1" x="468"/>
        <item m="1" x="1076"/>
        <item m="1" x="2708"/>
        <item m="1" x="4231"/>
        <item m="1" x="4041"/>
        <item m="1" x="5176"/>
        <item m="1" x="4606"/>
        <item m="1" x="2490"/>
        <item m="1" x="3440"/>
        <item m="1" x="155"/>
        <item m="1" x="1736"/>
        <item m="1" x="1016"/>
        <item m="1" x="2888"/>
        <item m="1" x="5126"/>
        <item m="1" x="6193"/>
        <item m="1" x="5367"/>
        <item m="1" x="549"/>
        <item m="1" x="650"/>
        <item m="1" x="1828"/>
        <item m="1" x="4471"/>
        <item m="1" x="862"/>
        <item m="1" x="2400"/>
        <item m="1" x="5746"/>
        <item m="1" x="1950"/>
        <item m="1" x="4569"/>
        <item m="1" x="517"/>
        <item m="1" x="4808"/>
        <item m="1" x="4138"/>
        <item m="1" x="3693"/>
        <item m="1" x="5608"/>
        <item m="1" x="1234"/>
        <item m="1" x="1175"/>
        <item m="1" x="4481"/>
        <item m="1" x="1058"/>
        <item m="1" x="2015"/>
        <item m="1" x="1494"/>
        <item m="1" x="262"/>
        <item m="1" x="2554"/>
        <item m="1" x="2990"/>
        <item m="1" x="1717"/>
        <item m="1" x="5929"/>
        <item m="1" x="5889"/>
        <item m="1" x="4124"/>
        <item m="1" x="2240"/>
        <item m="1" x="946"/>
        <item m="1" x="5086"/>
        <item m="1" x="115"/>
        <item m="1" x="1113"/>
        <item m="1" x="2066"/>
        <item m="1" x="337"/>
        <item m="1" x="5317"/>
        <item m="1" x="5944"/>
        <item m="1" x="1860"/>
        <item m="1" x="5327"/>
        <item m="1" x="4263"/>
        <item m="1" x="5301"/>
        <item m="1" x="1894"/>
        <item m="1" x="2307"/>
        <item m="1" x="2302"/>
        <item m="1" x="2339"/>
        <item m="1" x="3624"/>
        <item m="1" x="4211"/>
        <item m="1" x="3939"/>
        <item m="1" x="5966"/>
        <item m="1" x="3020"/>
        <item m="1" x="3667"/>
        <item m="1" x="5295"/>
        <item m="1" x="4137"/>
        <item x="61"/>
        <item m="1" x="1841"/>
        <item m="1" x="4778"/>
        <item m="1" x="4260"/>
        <item m="1" x="5385"/>
        <item m="1" x="6135"/>
        <item m="1" x="5442"/>
        <item m="1" x="1550"/>
        <item m="1" x="5186"/>
        <item m="1" x="3585"/>
        <item m="1" x="3860"/>
        <item m="1" x="2471"/>
        <item m="1" x="2292"/>
        <item m="1" x="1907"/>
        <item m="1" x="1323"/>
        <item m="1" x="1742"/>
        <item m="1" x="3947"/>
        <item m="1" x="5470"/>
        <item m="1" x="419"/>
        <item m="1" x="2745"/>
        <item m="1" x="4485"/>
        <item m="1" x="394"/>
        <item m="1" x="5502"/>
        <item m="1" x="1646"/>
        <item m="1" x="960"/>
        <item m="1" x="3449"/>
        <item m="1" x="2044"/>
        <item m="1" x="1699"/>
        <item m="1" x="5218"/>
        <item m="1" x="1698"/>
        <item m="1" x="3419"/>
        <item m="1" x="1178"/>
        <item m="1" x="2178"/>
        <item m="1" x="2691"/>
        <item m="1" x="3234"/>
        <item m="1" x="3912"/>
        <item m="1" x="5296"/>
        <item m="1" x="2318"/>
        <item m="1" x="2995"/>
        <item m="1" x="4599"/>
        <item m="1" x="3553"/>
        <item m="1" x="4161"/>
        <item m="1" x="5867"/>
        <item m="1" x="3417"/>
        <item m="1" x="4556"/>
        <item m="1" x="5174"/>
        <item m="1" x="2248"/>
        <item m="1" x="3141"/>
        <item m="1" x="1834"/>
        <item m="1" x="3425"/>
        <item m="1" x="376"/>
        <item m="1" x="3313"/>
        <item m="1" x="5033"/>
        <item m="1" x="3380"/>
        <item m="1" x="1005"/>
        <item m="1" x="3308"/>
        <item m="1" x="4858"/>
        <item m="1" x="2193"/>
        <item m="1" x="2396"/>
        <item m="1" x="1586"/>
        <item m="1" x="4472"/>
        <item m="1" x="4363"/>
        <item m="1" x="4230"/>
        <item m="1" x="4506"/>
        <item m="1" x="322"/>
        <item m="1" x="3299"/>
        <item m="1" x="5241"/>
        <item m="1" x="677"/>
        <item m="1" x="1449"/>
        <item m="1" x="209"/>
        <item m="1" x="5393"/>
        <item m="1" x="5314"/>
        <item m="1" x="4344"/>
        <item m="1" x="1803"/>
        <item m="1" x="6126"/>
        <item m="1" x="2432"/>
        <item m="1" x="731"/>
        <item m="1" x="372"/>
        <item m="1" x="285"/>
        <item m="1" x="1392"/>
        <item m="1" x="1538"/>
        <item m="1" x="4943"/>
        <item m="1" x="3342"/>
        <item m="1" x="3985"/>
        <item m="1" x="5672"/>
        <item m="1" x="2626"/>
        <item m="1" x="2879"/>
        <item m="1" x="3484"/>
        <item m="1" x="4632"/>
        <item m="1" x="6186"/>
        <item m="1" x="4351"/>
        <item m="1" x="2242"/>
        <item m="1" x="3828"/>
        <item m="1" x="6067"/>
        <item m="1" x="3203"/>
        <item m="1" x="3527"/>
        <item m="1" x="1003"/>
        <item m="1" x="2118"/>
        <item m="1" x="4288"/>
        <item m="1" x="4019"/>
        <item m="1" x="1700"/>
        <item m="1" x="6048"/>
        <item m="1" x="2980"/>
        <item m="1" x="4738"/>
        <item m="1" x="2273"/>
        <item m="1" x="4562"/>
        <item m="1" x="2415"/>
        <item m="1" x="5347"/>
        <item m="1" x="4187"/>
        <item m="1" x="3533"/>
        <item m="1" x="5810"/>
        <item m="1" x="3514"/>
        <item m="1" x="4533"/>
        <item m="1" x="1306"/>
        <item m="1" x="756"/>
        <item m="1" x="265"/>
        <item m="1" x="4496"/>
        <item m="1" x="5399"/>
        <item m="1" x="3990"/>
        <item m="1" x="1633"/>
        <item m="1" x="2855"/>
        <item m="1" x="5146"/>
        <item m="1" x="717"/>
        <item m="1" x="129"/>
        <item m="1" x="4336"/>
        <item m="1" x="5923"/>
        <item m="1" x="4152"/>
        <item m="1" x="2767"/>
        <item m="1" x="3199"/>
        <item m="1" x="131"/>
        <item m="1" x="5852"/>
        <item m="1" x="1367"/>
        <item m="1" x="4425"/>
        <item m="1" x="4083"/>
        <item m="1" x="5440"/>
        <item m="1" x="5531"/>
        <item m="1" x="3399"/>
        <item m="1" x="1436"/>
        <item m="1" x="2848"/>
        <item m="1" x="3240"/>
        <item m="1" x="5968"/>
        <item m="1" x="2866"/>
        <item m="1" x="6050"/>
        <item m="1" x="3364"/>
        <item m="1" x="3549"/>
        <item m="1" x="1300"/>
        <item m="1" x="4759"/>
        <item m="1" x="5956"/>
        <item m="1" x="5309"/>
        <item m="1" x="543"/>
        <item m="1" x="4468"/>
        <item m="1" x="6137"/>
        <item m="1" x="3408"/>
        <item m="1" x="3346"/>
        <item m="1" x="2808"/>
        <item m="1" x="1387"/>
        <item m="1" x="4374"/>
        <item m="1" x="2211"/>
        <item m="1" x="444"/>
        <item m="1" x="2153"/>
        <item m="1" x="1818"/>
        <item m="1" x="5264"/>
        <item m="1" x="6084"/>
        <item m="1" x="3951"/>
        <item m="1" x="1339"/>
        <item m="1" x="2517"/>
        <item m="1" x="1862"/>
        <item m="1" x="4937"/>
        <item m="1" x="4413"/>
        <item m="1" x="874"/>
        <item m="1" x="1993"/>
        <item m="1" x="4095"/>
        <item m="1" x="2407"/>
        <item m="1" x="5465"/>
        <item m="1" x="2725"/>
        <item m="1" x="4725"/>
        <item m="1" x="2469"/>
        <item m="1" x="4030"/>
        <item m="1" x="1212"/>
        <item m="1" x="2630"/>
        <item m="1" x="3227"/>
        <item m="1" x="950"/>
        <item m="1" x="2692"/>
        <item m="1" x="539"/>
        <item m="1" x="3468"/>
        <item m="1" x="1962"/>
        <item m="1" x="3257"/>
        <item m="1" x="6059"/>
        <item m="1" x="2885"/>
        <item m="1" x="5797"/>
        <item m="1" x="5275"/>
        <item m="1" x="1616"/>
        <item m="1" x="3365"/>
        <item m="1" x="2299"/>
        <item m="1" x="4719"/>
        <item m="1" x="1333"/>
        <item m="1" x="4577"/>
        <item m="1" x="1287"/>
        <item m="1" x="1247"/>
        <item m="1" x="4707"/>
        <item m="1" x="3039"/>
        <item m="1" x="3022"/>
        <item m="1" x="3335"/>
        <item m="1" x="4341"/>
        <item m="1" x="4397"/>
        <item m="1" x="2126"/>
        <item m="1" x="551"/>
        <item m="1" x="2489"/>
        <item m="1" x="1148"/>
        <item m="1" x="3241"/>
        <item m="1" x="4979"/>
        <item m="1" x="194"/>
        <item m="1" x="3781"/>
        <item m="1" x="4418"/>
        <item m="1" x="1696"/>
        <item m="1" x="5339"/>
        <item m="1" x="3829"/>
        <item m="1" x="3962"/>
        <item m="1" x="4734"/>
        <item m="1" x="2144"/>
        <item m="1" x="996"/>
        <item m="1" x="238"/>
        <item m="1" x="1483"/>
        <item m="1" x="5814"/>
        <item m="1" x="1498"/>
        <item m="1" x="1928"/>
        <item m="1" x="381"/>
        <item m="1" x="4771"/>
        <item m="1" x="1400"/>
        <item m="1" x="2086"/>
        <item m="1" x="3135"/>
        <item m="1" x="3891"/>
        <item m="1" x="3304"/>
        <item m="1" x="2840"/>
        <item m="1" x="2482"/>
        <item m="1" x="5647"/>
        <item m="1" x="1960"/>
        <item m="1" x="5272"/>
        <item m="1" x="173"/>
        <item m="1" x="3906"/>
        <item m="1" x="2055"/>
        <item m="1" x="5902"/>
        <item m="1" x="3087"/>
        <item m="1" x="964"/>
        <item m="1" x="4390"/>
        <item m="1" x="5036"/>
        <item m="1" x="5116"/>
        <item m="1" x="1070"/>
        <item m="1" x="186"/>
        <item m="1" x="148"/>
        <item m="1" x="711"/>
        <item m="1" x="6022"/>
        <item m="1" x="2173"/>
        <item m="1" x="3358"/>
        <item m="1" x="3979"/>
        <item m="1" x="2822"/>
        <item m="1" x="1176"/>
        <item m="1" x="1656"/>
        <item m="1" x="5980"/>
        <item m="1" x="3462"/>
        <item m="1" x="2766"/>
        <item m="1" x="1693"/>
        <item m="1" x="5798"/>
        <item m="1" x="4567"/>
        <item m="1" x="328"/>
        <item m="1" x="1022"/>
        <item m="1" x="679"/>
        <item m="1" x="4751"/>
        <item m="1" x="4945"/>
        <item m="1" x="6129"/>
        <item m="1" x="1060"/>
        <item m="1" x="5051"/>
        <item m="1" x="2399"/>
        <item m="1" x="2497"/>
        <item m="1" x="3395"/>
        <item m="1" x="3905"/>
        <item m="1" x="1695"/>
        <item m="1" x="2435"/>
        <item m="1" x="5833"/>
        <item m="1" x="748"/>
        <item m="1" x="5731"/>
        <item m="1" x="5466"/>
        <item m="1" x="1649"/>
        <item m="1" x="1080"/>
        <item m="1" x="800"/>
        <item m="1" x="2514"/>
        <item m="1" x="3827"/>
        <item m="1" x="6062"/>
        <item m="1" x="2004"/>
        <item m="1" x="2485"/>
        <item m="1" x="3207"/>
        <item m="1" x="5018"/>
        <item m="1" x="2452"/>
        <item m="1" x="1040"/>
        <item m="1" x="4372"/>
        <item m="1" x="1138"/>
        <item m="1" x="1593"/>
        <item m="1" x="2648"/>
        <item m="1" x="3093"/>
        <item m="1" x="4554"/>
        <item m="1" x="5428"/>
        <item m="1" x="2431"/>
        <item m="1" x="3733"/>
        <item m="1" x="1778"/>
        <item m="1" x="4987"/>
        <item m="1" x="4199"/>
        <item m="1" x="712"/>
        <item m="1" x="5480"/>
        <item m="1" x="3208"/>
        <item m="1" x="153"/>
        <item m="1" x="2362"/>
        <item m="1" x="4546"/>
        <item m="1" x="6066"/>
        <item m="1" x="2656"/>
        <item m="1" x="3217"/>
        <item m="1" x="6194"/>
        <item m="1" x="5040"/>
        <item m="1" x="1825"/>
        <item m="1" x="3711"/>
        <item m="1" x="3646"/>
        <item m="1" x="5679"/>
        <item m="1" x="5946"/>
        <item m="1" x="2821"/>
        <item m="1" x="5597"/>
        <item m="1" x="4713"/>
        <item m="1" x="4075"/>
        <item m="1" x="4190"/>
        <item m="1" x="3409"/>
        <item m="1" x="2429"/>
        <item m="1" x="2093"/>
        <item m="1" x="639"/>
        <item m="1" x="1096"/>
        <item m="1" x="1251"/>
        <item m="1" x="3551"/>
        <item m="1" x="2466"/>
        <item m="1" x="5590"/>
        <item m="1" x="2940"/>
        <item m="1" x="5562"/>
        <item m="1" x="3656"/>
        <item m="1" x="1467"/>
        <item m="1" x="120"/>
        <item m="1" x="1195"/>
        <item m="1" x="2588"/>
        <item m="1" x="127"/>
        <item m="1" x="553"/>
        <item m="1" x="5781"/>
        <item m="1" x="2282"/>
        <item m="1" x="2729"/>
        <item m="1" x="1624"/>
        <item m="1" x="1485"/>
        <item m="1" x="3600"/>
        <item m="1" x="592"/>
        <item m="1" x="366"/>
        <item m="1" x="3927"/>
        <item m="1" x="738"/>
        <item m="1" x="1017"/>
        <item m="1" x="5488"/>
        <item m="1" x="5289"/>
        <item m="1" x="3880"/>
        <item m="1" x="1008"/>
        <item m="1" x="1131"/>
        <item m="1" x="1848"/>
        <item m="1" x="1723"/>
        <item m="1" x="3565"/>
        <item m="1" x="1850"/>
        <item m="1" x="4071"/>
        <item m="1" x="3455"/>
        <item m="1" x="4330"/>
        <item m="1" x="5789"/>
        <item m="1" x="2426"/>
        <item m="1" x="276"/>
        <item m="1" x="1154"/>
        <item m="1" x="4139"/>
        <item m="1" x="4378"/>
        <item m="1" x="1878"/>
        <item m="1" x="4458"/>
        <item m="1" x="5860"/>
        <item m="1" x="5996"/>
        <item m="1" x="3110"/>
        <item m="1" x="2671"/>
        <item m="1" x="4833"/>
        <item m="1" x="1264"/>
        <item m="1" x="2820"/>
        <item m="1" x="3062"/>
        <item m="1" x="5144"/>
        <item m="1" x="1890"/>
        <item m="1" x="330"/>
        <item m="1" x="538"/>
        <item m="1" x="5812"/>
        <item m="1" x="3494"/>
        <item m="1" x="3328"/>
        <item m="1" x="4608"/>
        <item m="1" x="5092"/>
        <item m="1" x="4683"/>
        <item m="1" x="3187"/>
        <item m="1" x="3181"/>
        <item m="1" x="2857"/>
        <item m="1" x="1941"/>
        <item m="1" x="4437"/>
        <item m="1" x="1549"/>
        <item m="1" x="4772"/>
        <item m="1" x="1237"/>
        <item m="1" x="853"/>
        <item m="1" x="1748"/>
        <item m="1" x="5340"/>
        <item m="1" x="4913"/>
        <item m="1" x="4014"/>
        <item m="1" x="4850"/>
        <item m="1" x="4631"/>
        <item m="1" x="5787"/>
        <item m="1" x="2737"/>
        <item m="1" x="3126"/>
        <item m="1" x="3182"/>
        <item m="1" x="2915"/>
        <item m="1" x="5913"/>
        <item m="1" x="2571"/>
        <item m="1" x="2461"/>
        <item m="1" x="5854"/>
        <item m="1" x="5446"/>
        <item m="1" x="2025"/>
        <item m="1" x="5616"/>
        <item m="1" x="135"/>
        <item m="1" x="1186"/>
        <item m="1" x="4694"/>
        <item m="1" x="3561"/>
        <item m="1" x="427"/>
        <item m="1" x="331"/>
        <item m="1" x="2643"/>
        <item m="1" x="1739"/>
        <item m="1" x="3794"/>
        <item m="1" x="1772"/>
        <item m="1" x="5281"/>
        <item m="1" x="3879"/>
        <item m="1" x="742"/>
        <item m="1" x="4244"/>
        <item m="1" x="4612"/>
        <item m="1" x="2757"/>
        <item m="1" x="2955"/>
        <item m="1" x="5925"/>
        <item m="1" x="5796"/>
        <item m="1" x="1733"/>
        <item m="1" x="3238"/>
        <item m="1" x="3749"/>
        <item m="1" x="1784"/>
        <item m="1" x="745"/>
        <item m="1" x="1837"/>
        <item m="1" x="4797"/>
        <item m="1" x="3652"/>
        <item m="1" x="998"/>
        <item m="1" x="5941"/>
        <item m="1" x="1782"/>
        <item m="1" x="814"/>
        <item m="1" x="3157"/>
        <item m="1" x="1376"/>
        <item m="1" x="4991"/>
        <item m="1" x="216"/>
        <item m="1" x="4275"/>
        <item m="1" x="5315"/>
        <item m="1" x="3955"/>
        <item m="1" x="3386"/>
        <item m="1" x="3378"/>
        <item m="1" x="5554"/>
        <item m="1" x="3670"/>
        <item m="1" x="949"/>
        <item m="1" x="2961"/>
        <item m="1" x="6090"/>
        <item m="1" x="4993"/>
        <item m="1" x="1873"/>
        <item m="1" x="3051"/>
        <item m="1" x="5524"/>
        <item m="1" x="166"/>
        <item m="1" x="4718"/>
        <item m="1" x="5150"/>
        <item m="1" x="3678"/>
        <item m="1" x="5799"/>
        <item m="1" x="5110"/>
        <item m="1" x="3810"/>
        <item m="1" x="3724"/>
        <item m="1" x="2724"/>
        <item m="1" x="4302"/>
        <item m="1" x="4524"/>
        <item m="1" x="5431"/>
        <item m="1" x="759"/>
        <item m="1" x="4234"/>
        <item m="1" x="5045"/>
        <item m="1" x="383"/>
        <item m="1" x="5286"/>
        <item m="1" x="3000"/>
        <item m="1" x="5276"/>
        <item m="1" x="4236"/>
        <item m="1" x="5009"/>
        <item m="1" x="1669"/>
        <item m="1" x="935"/>
        <item m="1" x="2836"/>
        <item m="1" x="860"/>
        <item m="1" x="871"/>
        <item m="1" x="1274"/>
        <item m="1" x="5882"/>
        <item m="1" x="2130"/>
        <item m="1" x="1276"/>
        <item m="1" x="648"/>
        <item m="1" x="859"/>
        <item m="1" x="3785"/>
        <item m="1" x="345"/>
        <item m="1" x="3715"/>
        <item m="1" x="508"/>
        <item m="1" x="5091"/>
        <item m="1" x="1694"/>
        <item m="1" x="2733"/>
        <item m="1" x="1747"/>
        <item m="1" x="720"/>
        <item m="1" x="3570"/>
        <item m="1" x="2247"/>
        <item m="1" x="3090"/>
        <item m="1" x="4565"/>
        <item m="1" x="1279"/>
        <item m="1" x="520"/>
        <item m="1" x="6070"/>
        <item m="1" x="561"/>
        <item m="1" x="1153"/>
        <item m="1" x="3418"/>
        <item m="1" x="5228"/>
        <item m="1" x="4017"/>
        <item m="1" x="3578"/>
        <item m="1" x="3896"/>
        <item m="1" x="3751"/>
        <item m="1" x="2265"/>
        <item m="1" x="1030"/>
        <item m="1" x="1139"/>
        <item m="1" x="5538"/>
        <item m="1" x="3043"/>
        <item m="1" x="1340"/>
        <item m="1" x="780"/>
        <item m="1" x="6141"/>
        <item m="1" x="3526"/>
        <item m="1" x="1531"/>
        <item m="1" x="4811"/>
        <item m="1" x="5246"/>
        <item m="1" x="5361"/>
        <item m="1" x="3256"/>
        <item m="1" x="1670"/>
        <item m="1" x="4000"/>
        <item m="1" x="912"/>
        <item m="1" x="2908"/>
        <item m="1" x="6142"/>
        <item m="1" x="5025"/>
        <item m="1" x="2141"/>
        <item m="1" x="1032"/>
        <item m="1" x="4684"/>
        <item m="1" x="5189"/>
        <item m="1" x="1313"/>
        <item m="1" x="3295"/>
        <item m="1" x="609"/>
        <item m="1" x="4652"/>
        <item m="1" x="1947"/>
        <item m="1" x="2928"/>
        <item m="1" x="3616"/>
        <item m="1" x="734"/>
        <item m="1" x="108"/>
        <item m="1" x="1816"/>
        <item m="1" x="6011"/>
        <item m="1" x="2572"/>
        <item m="1" x="5478"/>
        <item m="1" x="4174"/>
        <item m="1" x="5451"/>
        <item m="1" x="4737"/>
        <item m="1" x="3312"/>
        <item m="1" x="4837"/>
        <item m="1" x="1842"/>
        <item m="1" x="1688"/>
        <item m="1" x="2394"/>
        <item m="1" x="5727"/>
        <item m="1" x="4583"/>
        <item m="1" x="877"/>
        <item m="1" x="4709"/>
        <item m="1" x="1679"/>
        <item m="1" x="2716"/>
        <item m="1" x="3477"/>
        <item m="1" x="4177"/>
        <item m="1" x="3649"/>
        <item m="1" x="4061"/>
        <item m="1" x="1752"/>
        <item m="1" x="3986"/>
        <item m="1" x="3958"/>
        <item m="1" x="1516"/>
        <item m="1" x="3723"/>
        <item m="1" x="2603"/>
        <item m="1" x="4123"/>
        <item m="1" x="3397"/>
        <item m="1" x="5016"/>
        <item m="1" x="4443"/>
        <item m="1" x="1933"/>
        <item m="1" x="1528"/>
        <item m="1" x="1116"/>
        <item m="1" x="4705"/>
        <item m="1" x="4306"/>
        <item m="1" x="1101"/>
        <item m="1" x="4908"/>
        <item m="1" x="1462"/>
        <item m="1" x="4570"/>
        <item m="1" x="4279"/>
        <item m="1" x="237"/>
        <item m="1" x="2946"/>
        <item m="1" x="4192"/>
        <item m="1" x="258"/>
        <item m="1" x="1216"/>
        <item m="1" x="5623"/>
        <item m="1" x="744"/>
        <item m="1" x="3601"/>
        <item m="1" x="4185"/>
        <item m="1" x="4862"/>
        <item m="1" x="1673"/>
        <item m="1" x="1187"/>
        <item m="1" x="4629"/>
        <item m="1" x="3555"/>
        <item m="1" x="3231"/>
        <item m="1" x="3351"/>
        <item m="1" x="4627"/>
        <item m="1" x="1560"/>
        <item m="1" x="1295"/>
        <item m="1" x="4312"/>
        <item m="1" x="306"/>
        <item m="1" x="5791"/>
        <item m="1" x="2850"/>
        <item m="1" x="2219"/>
        <item m="1" x="5149"/>
        <item m="1" x="6078"/>
        <item m="1" x="1577"/>
        <item m="1" x="5028"/>
        <item m="1" x="3497"/>
        <item m="1" x="2883"/>
        <item m="1" x="2568"/>
        <item m="1" x="1228"/>
        <item m="1" x="2103"/>
        <item m="1" x="1869"/>
        <item m="1" x="3438"/>
        <item m="1" x="3739"/>
        <item m="1" x="2333"/>
        <item m="1" x="4383"/>
        <item m="1" x="1629"/>
        <item m="1" x="1831"/>
        <item m="1" x="751"/>
        <item m="1" x="628"/>
        <item m="1" x="1571"/>
        <item m="1" x="4673"/>
        <item m="1" x="3376"/>
        <item m="1" x="6147"/>
        <item m="1" x="1534"/>
        <item m="1" x="5728"/>
        <item m="1" x="2255"/>
        <item m="1" x="1350"/>
        <item m="1" x="1813"/>
        <item m="1" x="3195"/>
        <item m="1" x="296"/>
        <item m="1" x="1713"/>
        <item m="1" x="4469"/>
        <item m="1" x="2465"/>
        <item m="1" x="5202"/>
        <item m="1" x="4257"/>
        <item m="1" x="183"/>
        <item m="1" x="125"/>
        <item m="1" x="496"/>
        <item m="1" x="3116"/>
        <item m="1" x="3034"/>
        <item m="1" x="5245"/>
        <item m="1" x="1788"/>
        <item m="1" x="921"/>
        <item m="1" x="2286"/>
        <item m="1" x="1248"/>
        <item m="1" x="3013"/>
        <item m="1" x="4357"/>
        <item m="1" x="4307"/>
        <item m="1" x="1207"/>
        <item m="1" x="5433"/>
        <item m="1" x="4313"/>
        <item m="1" x="168"/>
        <item m="1" x="740"/>
        <item m="1" x="2010"/>
        <item m="1" x="3134"/>
        <item m="1" x="3035"/>
        <item m="1" x="3546"/>
        <item m="1" x="4944"/>
        <item m="1" x="5430"/>
        <item m="1" x="1539"/>
        <item m="1" x="3767"/>
        <item m="1" x="3915"/>
        <item m="1" x="4814"/>
        <item m="1" x="2175"/>
        <item m="1" x="2519"/>
        <item m="1" x="3701"/>
        <item m="1" x="3889"/>
        <item m="1" x="2726"/>
        <item m="1" x="681"/>
        <item m="1" x="3489"/>
        <item m="1" x="4500"/>
        <item m="1" x="3273"/>
        <item m="1" x="3372"/>
        <item m="1" x="6089"/>
        <item m="1" x="5124"/>
        <item m="1" x="1963"/>
        <item m="1" x="3054"/>
        <item m="1" x="288"/>
        <item m="1" x="1769"/>
        <item m="1" x="5181"/>
        <item m="1" x="240"/>
        <item m="1" x="181"/>
        <item m="1" x="3513"/>
        <item m="1" x="3853"/>
        <item m="1" x="4248"/>
        <item m="1" x="2546"/>
        <item m="1" x="2149"/>
        <item m="1" x="471"/>
        <item m="1" x="6106"/>
        <item m="1" x="1720"/>
        <item m="1" x="2525"/>
        <item m="1" x="4906"/>
        <item m="1" x="4179"/>
        <item m="1" x="2304"/>
        <item m="1" x="920"/>
        <item m="1" x="2392"/>
        <item m="1" x="5569"/>
        <item m="1" x="4435"/>
        <item m="1" x="4981"/>
        <item m="1" x="4654"/>
        <item m="1" x="401"/>
        <item m="1" x="5635"/>
        <item m="1" x="4470"/>
        <item m="1" x="1881"/>
        <item m="1" x="185"/>
        <item m="1" x="536"/>
        <item m="1" x="5533"/>
        <item m="1" x="4284"/>
        <item m="1" x="6167"/>
        <item m="1" x="5324"/>
        <item m="1" x="6131"/>
        <item m="1" x="2618"/>
        <item m="1" x="3237"/>
        <item m="1" x="4402"/>
        <item m="1" x="5793"/>
        <item m="1" x="5344"/>
        <item m="1" x="300"/>
        <item m="1" x="3190"/>
        <item m="1" x="500"/>
        <item m="1" x="4271"/>
        <item m="1" x="2923"/>
        <item m="1" x="3645"/>
        <item m="1" x="1921"/>
        <item m="1" x="4466"/>
        <item m="1" x="2042"/>
        <item m="1" x="432"/>
        <item x="13"/>
        <item m="1" x="481"/>
        <item m="1" x="4938"/>
        <item m="1" x="3913"/>
        <item m="1" x="4419"/>
        <item m="1" x="2834"/>
        <item m="1" x="472"/>
        <item m="1" x="4194"/>
        <item m="1" x="219"/>
        <item m="1" x="3799"/>
        <item m="1" x="1324"/>
        <item m="1" x="5834"/>
        <item m="1" x="3360"/>
        <item m="1" x="4206"/>
        <item m="1" x="3148"/>
        <item m="1" x="4348"/>
        <item m="1" x="4176"/>
        <item m="1" x="2544"/>
        <item m="1" x="3848"/>
        <item m="1" x="429"/>
        <item m="1" x="5633"/>
        <item m="1" x="389"/>
        <item m="1" x="978"/>
        <item m="1" x="1570"/>
        <item m="1" x="2147"/>
        <item m="1" x="5499"/>
        <item m="1" x="1135"/>
        <item m="1" x="3428"/>
        <item m="1" x="4512"/>
        <item m="1" x="5497"/>
        <item m="1" x="2507"/>
        <item m="1" x="3354"/>
        <item m="1" x="3651"/>
        <item m="1" x="5773"/>
        <item m="1" x="467"/>
        <item m="1" x="5370"/>
        <item m="1" x="5769"/>
        <item m="1" x="4905"/>
        <item m="1" x="4032"/>
        <item m="1" x="1150"/>
        <item m="1" x="4282"/>
        <item m="1" x="5280"/>
        <item m="1" x="3681"/>
        <item m="1" x="6177"/>
        <item m="1" x="2674"/>
        <item m="1" x="1189"/>
        <item m="1" x="5631"/>
        <item m="1" x="4809"/>
        <item m="1" x="4985"/>
        <item m="1" x="2320"/>
        <item m="1" x="222"/>
        <item m="1" x="3032"/>
        <item m="1" x="2448"/>
        <item m="1" x="2921"/>
        <item m="1" x="3332"/>
        <item m="1" x="3759"/>
        <item m="1" x="666"/>
        <item m="1" x="5835"/>
        <item m="1" x="5138"/>
        <item m="1" x="4548"/>
        <item m="1" x="5117"/>
        <item m="1" x="1968"/>
        <item m="1" x="2109"/>
        <item m="1" x="4416"/>
        <item m="1" x="5505"/>
        <item m="1" x="861"/>
        <item m="1" x="5865"/>
        <item m="1" x="4256"/>
        <item m="1" x="4706"/>
        <item m="1" x="3355"/>
        <item m="1" x="5574"/>
        <item m="1" x="839"/>
        <item m="1" x="4156"/>
        <item m="1" x="527"/>
        <item m="1" x="2769"/>
        <item m="1" x="3699"/>
        <item m="1" x="6030"/>
        <item m="1" x="5795"/>
        <item m="1" x="2577"/>
        <item m="1" x="3239"/>
        <item m="1" x="2331"/>
        <item m="1" x="6021"/>
        <item m="1" x="3232"/>
        <item m="1" x="5993"/>
        <item m="1" x="5745"/>
        <item m="1" x="3878"/>
        <item m="1" x="4006"/>
        <item m="1" x="4391"/>
        <item m="1" x="2862"/>
        <item m="1" x="2225"/>
        <item m="1" x="4128"/>
        <item m="1" x="1395"/>
        <item m="1" x="4518"/>
        <item m="1" x="3291"/>
        <item m="1" x="407"/>
        <item m="1" x="2059"/>
        <item m="1" x="4489"/>
        <item m="1" x="6019"/>
        <item m="1" x="4909"/>
        <item m="1" x="3644"/>
        <item m="1" x="1433"/>
        <item m="1" x="5891"/>
        <item m="1" x="3123"/>
        <item m="1" x="3498"/>
        <item m="1" x="5003"/>
        <item m="1" x="2117"/>
        <item m="1" x="3423"/>
        <item m="1" x="5578"/>
        <item m="1" x="3445"/>
        <item m="1" x="601"/>
        <item m="1" x="854"/>
        <item m="1" x="457"/>
        <item m="1" x="5729"/>
        <item m="1" x="2992"/>
        <item m="1" x="3713"/>
        <item m="1" x="1069"/>
        <item m="1" x="5730"/>
        <item m="1" x="758"/>
        <item m="1" x="5509"/>
        <item m="1" x="3971"/>
        <item m="1" x="3429"/>
        <item m="1" x="3844"/>
        <item m="1" x="1625"/>
        <item m="1" x="2560"/>
        <item m="1" x="5643"/>
        <item m="1" x="2017"/>
        <item m="1" x="1681"/>
        <item m="1" x="3466"/>
        <item m="1" x="5365"/>
        <item m="1" x="5894"/>
        <item m="1" x="1255"/>
        <item m="1" x="445"/>
        <item m="1" x="1143"/>
        <item m="1" x="362"/>
        <item m="1" x="2911"/>
        <item m="1" x="3491"/>
        <item m="1" x="700"/>
        <item m="1" x="4936"/>
        <item m="1" x="2502"/>
        <item m="1" x="2250"/>
        <item m="1" x="5329"/>
        <item m="1" x="4339"/>
        <item m="1" x="3930"/>
        <item m="1" x="4960"/>
        <item m="1" x="1710"/>
        <item m="1" x="2974"/>
        <item m="1" x="2202"/>
        <item m="1" x="889"/>
        <item m="1" x="2285"/>
        <item m="1" x="3330"/>
        <item m="1" x="1520"/>
        <item m="1" x="1236"/>
        <item m="1" x="3620"/>
        <item m="1" x="2264"/>
        <item m="1" x="4739"/>
        <item m="1" x="3571"/>
        <item m="1" x="6153"/>
        <item m="1" x="3403"/>
        <item m="1" x="1756"/>
        <item m="1" x="2491"/>
        <item m="1" x="2422"/>
        <item m="1" x="5406"/>
        <item m="1" x="380"/>
        <item m="1" x="3250"/>
        <item m="1" x="771"/>
        <item m="1" x="849"/>
        <item m="1" x="3112"/>
        <item m="1" x="271"/>
        <item m="1" x="5917"/>
        <item m="1" x="1383"/>
        <item m="1" x="585"/>
        <item m="1" x="3085"/>
        <item m="1" x="2608"/>
        <item m="1" x="5927"/>
        <item m="1" x="2504"/>
        <item m="1" x="1118"/>
        <item m="1" x="5123"/>
        <item m="1" x="5121"/>
        <item m="1" x="5105"/>
        <item m="1" x="469"/>
        <item m="1" x="2520"/>
        <item m="1" x="5216"/>
        <item m="1" x="4894"/>
        <item m="1" x="5900"/>
        <item m="1" x="4551"/>
        <item m="1" x="2134"/>
        <item m="1" x="4335"/>
        <item m="1" x="2814"/>
        <item m="1" x="3293"/>
        <item m="1" x="5452"/>
        <item m="1" x="5581"/>
        <item m="1" x="3612"/>
        <item m="1" x="4926"/>
        <item m="1" x="3228"/>
        <item m="1" x="928"/>
        <item m="1" x="2440"/>
        <item m="1" x="2309"/>
        <item m="1" x="6158"/>
        <item m="1" x="2591"/>
        <item m="1" x="1109"/>
        <item m="1" x="2926"/>
        <item m="1" x="1142"/>
        <item m="1" x="2241"/>
        <item m="1" x="6176"/>
        <item m="1" x="3975"/>
        <item m="1" x="1780"/>
        <item m="1" x="4247"/>
        <item m="1" x="2569"/>
        <item m="1" x="4832"/>
        <item m="1" x="1580"/>
        <item m="1" x="1987"/>
        <item m="1" x="1375"/>
        <item m="1" x="2587"/>
        <item m="1" x="1332"/>
        <item m="1" x="6086"/>
        <item m="1" x="3422"/>
        <item m="1" x="4689"/>
        <item m="1" x="123"/>
        <item m="1" x="866"/>
        <item m="1" x="521"/>
        <item m="1" x="4205"/>
        <item m="1" x="2031"/>
        <item m="1" x="5384"/>
        <item m="1" x="5879"/>
        <item m="1" x="2344"/>
        <item m="1" x="4408"/>
        <item m="1" x="1931"/>
        <item m="1" x="2371"/>
        <item m="1" x="5931"/>
        <item m="1" x="2717"/>
        <item m="1" x="4107"/>
        <item m="1" x="4081"/>
        <item m="1" x="747"/>
        <item m="1" x="3249"/>
        <item m="1" x="5369"/>
        <item m="1" x="1544"/>
        <item m="1" x="4051"/>
        <item m="1" x="1718"/>
        <item m="1" x="119"/>
        <item m="1" x="1486"/>
        <item m="1" x="1647"/>
        <item m="1" x="2669"/>
        <item m="1" x="4434"/>
        <item m="1" x="5198"/>
        <item m="1" x="4746"/>
        <item m="1" x="1898"/>
        <item m="1" x="3274"/>
        <item m="1" x="663"/>
        <item m="1" x="5305"/>
        <item m="1" x="2267"/>
        <item m="1" x="1507"/>
        <item m="1" x="268"/>
        <item m="1" x="5364"/>
        <item m="1" x="2893"/>
        <item m="1" x="4280"/>
        <item m="1" x="5248"/>
        <item m="1" x="3066"/>
        <item m="1" x="5549"/>
        <item m="1" x="3504"/>
        <item m="1" x="402"/>
        <item m="1" x="1304"/>
        <item m="1" x="4286"/>
        <item m="1" x="4942"/>
        <item m="1" x="5755"/>
        <item m="1" x="3944"/>
        <item m="1" x="5447"/>
        <item m="1" x="5408"/>
        <item x="60"/>
        <item m="1" x="3857"/>
        <item m="1" x="5489"/>
        <item m="1" x="5719"/>
        <item m="1" x="993"/>
        <item m="1" x="2342"/>
        <item m="1" x="2541"/>
        <item m="1" x="4961"/>
        <item m="1" x="4362"/>
        <item m="1" x="2065"/>
        <item m="1" x="2014"/>
        <item m="1" x="867"/>
        <item m="1" x="4756"/>
        <item m="1" x="5842"/>
        <item m="1" x="3180"/>
        <item m="1" x="637"/>
        <item m="1" x="769"/>
        <item m="1" x="434"/>
        <item m="1" x="5170"/>
        <item m="1" x="4836"/>
        <item m="1" x="826"/>
        <item m="1" x="6033"/>
        <item m="1" x="4828"/>
        <item m="1" x="5262"/>
        <item m="1" x="2231"/>
        <item m="1" x="1527"/>
        <item m="1" x="122"/>
        <item m="1" x="6035"/>
        <item m="1" x="3285"/>
        <item m="1" x="416"/>
        <item m="1" x="708"/>
        <item m="1" x="2278"/>
        <item m="1" x="1821"/>
        <item m="1" x="279"/>
        <item m="1" x="5809"/>
        <item m="1" x="4585"/>
        <item m="1" x="1317"/>
        <item m="1" x="1706"/>
        <item m="1" x="4074"/>
        <item m="1" x="1824"/>
        <item m="1" x="4885"/>
        <item m="1" x="602"/>
        <item m="1" x="6121"/>
        <item m="1" x="6130"/>
        <item m="1" x="5665"/>
        <item m="1" x="1985"/>
        <item m="1" x="5113"/>
        <item m="1" x="2263"/>
        <item m="1" x="4663"/>
        <item m="1" x="422"/>
        <item m="1" x="146"/>
        <item m="1" x="6188"/>
        <item m="1" x="4874"/>
        <item m="1" x="308"/>
        <item m="1" x="3040"/>
        <item m="1" x="689"/>
        <item m="1" x="2381"/>
        <item m="1" x="6203"/>
        <item m="1" x="5556"/>
        <item m="1" x="4097"/>
        <item m="1" x="1965"/>
        <item m="1" x="4975"/>
        <item m="1" x="3230"/>
        <item m="1" x="2786"/>
        <item m="1" x="1843"/>
        <item m="1" x="5382"/>
        <item m="1" x="654"/>
        <item m="1" x="3741"/>
        <item m="1" x="1773"/>
        <item m="1" x="2665"/>
        <item m="1" x="829"/>
        <item m="1" x="2353"/>
        <item m="1" x="5761"/>
        <item m="1" x="4465"/>
        <item m="1" x="3439"/>
        <item m="1" x="4662"/>
        <item m="1" x="4442"/>
        <item m="1" x="3061"/>
        <item m="1" x="5935"/>
        <item m="1" x="5910"/>
        <item m="1" x="5693"/>
        <item m="1" x="766"/>
        <item m="1" x="3887"/>
        <item m="1" x="4295"/>
        <item m="1" x="3924"/>
        <item m="1" x="2190"/>
        <item m="1" x="1053"/>
        <item m="1" x="4800"/>
        <item m="1" x="5527"/>
        <item m="1" x="1446"/>
        <item m="1" x="1893"/>
        <item m="1" x="4191"/>
        <item m="1" x="3768"/>
        <item m="1" x="570"/>
        <item m="1" x="665"/>
        <item m="1" x="5200"/>
        <item m="1" x="2249"/>
        <item m="1" x="5588"/>
        <item m="1" x="1754"/>
        <item m="1" x="2287"/>
        <item m="1" x="2184"/>
        <item m="1" x="1428"/>
        <item m="1" x="5868"/>
        <item m="1" x="5878"/>
        <item m="1" x="1561"/>
        <item m="1" x="5257"/>
        <item m="1" x="344"/>
        <item m="1" x="4690"/>
        <item m="1" x="2564"/>
        <item m="1" x="3333"/>
        <item m="1" x="846"/>
        <item m="1" x="4760"/>
        <item m="1" x="4674"/>
        <item m="1" x="4978"/>
        <item m="1" x="4241"/>
        <item m="1" x="5004"/>
        <item m="1" x="5785"/>
        <item m="1" x="1019"/>
        <item m="1" x="2483"/>
        <item m="1" x="1745"/>
        <item m="1" x="5358"/>
        <item m="1" x="1579"/>
        <item m="1" x="450"/>
        <item m="1" x="6058"/>
        <item m="1" x="4370"/>
        <item m="1" x="3854"/>
        <item m="1" x="3026"/>
        <item m="1" x="3865"/>
        <item m="1" x="1001"/>
        <item m="1" x="2045"/>
        <item m="1" x="4541"/>
        <item m="1" x="5381"/>
        <item m="1" x="2208"/>
        <item m="1" x="3752"/>
        <item m="1" x="5021"/>
        <item m="1" x="1767"/>
        <item m="1" x="2506"/>
        <item m="1" x="5193"/>
        <item m="1" x="1623"/>
        <item m="1" x="2108"/>
        <item m="1" x="4957"/>
        <item m="1" x="4625"/>
        <item m="1" x="4747"/>
        <item m="1" x="3391"/>
        <item m="1" x="1280"/>
        <item m="1" x="5089"/>
        <item m="1" x="5818"/>
        <item m="1" x="3012"/>
        <item m="1" x="126"/>
        <item m="1" x="3166"/>
        <item m="1" x="1312"/>
        <item m="1" x="3467"/>
        <item m="1" x="5950"/>
        <item m="1" x="5107"/>
        <item m="1" x="5015"/>
        <item m="1" x="2676"/>
        <item m="1" x="5096"/>
        <item m="1" x="167"/>
        <item m="1" x="5939"/>
        <item m="1" x="2950"/>
        <item m="1" x="4928"/>
        <item m="1" x="3849"/>
        <item m="1" x="1559"/>
        <item m="1" x="2338"/>
        <item m="1" x="2419"/>
        <item m="1" x="4189"/>
        <item m="1" x="3572"/>
        <item m="1" x="954"/>
        <item m="1" x="2782"/>
        <item m="1" x="686"/>
        <item m="1" x="2870"/>
        <item m="1" x="5844"/>
        <item m="1" x="5484"/>
        <item m="1" x="4255"/>
        <item m="1" x="368"/>
        <item m="1" x="3168"/>
        <item m="1" x="356"/>
        <item m="1" x="4580"/>
        <item m="1" x="3363"/>
        <item m="1" x="2453"/>
        <item m="1" x="1899"/>
        <item m="1" x="3686"/>
        <item m="1" x="5663"/>
        <item m="1" x="2652"/>
        <item m="1" x="3517"/>
        <item m="1" x="1425"/>
        <item m="1" x="484"/>
        <item m="1" x="5328"/>
        <item m="1" x="641"/>
        <item m="1" x="835"/>
        <item m="1" x="610"/>
        <item m="1" x="652"/>
        <item m="1" x="1755"/>
        <item m="1" x="2976"/>
        <item m="1" x="1826"/>
        <item x="102"/>
        <item m="1" x="5352"/>
        <item m="1" x="1347"/>
        <item m="1" x="1849"/>
        <item m="1" x="810"/>
        <item m="1" x="3984"/>
        <item m="1" x="563"/>
        <item m="1" x="5550"/>
        <item m="1" x="4586"/>
        <item m="1" x="5603"/>
        <item m="1" x="1072"/>
        <item m="1" x="2137"/>
        <item m="1" x="2151"/>
        <item m="1" x="2609"/>
        <item m="1" x="2894"/>
        <item m="1" x="3485"/>
        <item m="1" x="3963"/>
        <item m="1" x="3634"/>
        <item m="1" x="608"/>
        <item m="1" x="5070"/>
        <item m="1" x="1344"/>
        <item m="1" x="1002"/>
        <item m="1" x="1023"/>
        <item m="1" x="3117"/>
        <item m="1" x="540"/>
        <item m="1" x="4914"/>
        <item m="1" x="2020"/>
        <item m="1" x="5832"/>
        <item m="1" x="3888"/>
        <item m="1" x="4795"/>
        <item m="1" x="3206"/>
        <item m="1" x="1386"/>
        <item m="1" x="2268"/>
        <item m="1" x="1967"/>
        <item m="1" x="882"/>
        <item m="1" x="1465"/>
        <item m="1" x="5704"/>
        <item m="1" x="4290"/>
        <item m="1" x="4007"/>
        <item m="1" x="1185"/>
        <item m="1" x="3894"/>
        <item m="1" x="3866"/>
        <item m="1" x="4973"/>
        <item m="1" x="5450"/>
        <item m="1" x="174"/>
        <item m="1" x="5986"/>
        <item m="1" x="5954"/>
        <item m="1" x="2007"/>
        <item m="1" x="2176"/>
        <item m="1" x="3262"/>
        <item m="1" x="959"/>
        <item m="1" x="5401"/>
        <item m="1" x="3522"/>
        <item m="1" x="4388"/>
        <item m="1" x="4959"/>
        <item m="1" x="2165"/>
        <item m="1" x="1243"/>
        <item m="1" x="842"/>
        <item m="1" x="5936"/>
        <item m="1" x="1952"/>
        <item m="1" x="803"/>
        <item m="1" x="6006"/>
        <item m="1" x="2798"/>
        <item m="1" x="5696"/>
        <item m="1" x="3129"/>
        <item m="1" x="6170"/>
        <item m="1" x="1758"/>
        <item m="1" x="4782"/>
        <item m="1" x="275"/>
        <item m="1" x="1167"/>
        <item m="1" x="2024"/>
        <item m="1" x="4237"/>
        <item m="1" x="1918"/>
        <item m="1" x="3424"/>
        <item m="1" x="1364"/>
        <item m="1" x="1330"/>
        <item m="1" x="139"/>
        <item m="1" x="3172"/>
        <item m="1" x="2975"/>
        <item m="1" x="1986"/>
        <item m="1" x="2996"/>
        <item m="1" x="4421"/>
        <item m="1" x="2298"/>
        <item m="1" x="1188"/>
        <item m="1" x="2156"/>
        <item m="1" x="4016"/>
        <item m="1" x="5609"/>
        <item m="1" x="1749"/>
        <item m="1" x="5774"/>
        <item m="1" x="6003"/>
        <item m="1" x="5376"/>
        <item m="1" x="3233"/>
        <item m="1" x="3640"/>
        <item m="1" x="6124"/>
        <item m="1" x="1763"/>
        <item m="1" x="6196"/>
        <item m="1" x="4790"/>
        <item m="1" x="2218"/>
        <item m="1" x="5886"/>
        <item m="1" x="3280"/>
        <item m="1" x="2054"/>
        <item m="1" x="4439"/>
        <item m="1" x="3511"/>
        <item m="1" x="4878"/>
        <item m="1" x="5839"/>
        <item m="1" x="6037"/>
        <item m="1" x="203"/>
        <item m="1" x="1399"/>
        <item m="1" x="3152"/>
        <item m="1" x="870"/>
        <item m="1" x="2877"/>
        <item m="1" x="1984"/>
        <item m="1" x="4749"/>
        <item m="1" x="6077"/>
        <item m="1" x="2606"/>
        <item m="1" x="3094"/>
        <item m="1" x="4691"/>
        <item m="1" x="1932"/>
        <item m="1" x="5741"/>
        <item m="1" x="4149"/>
        <item m="1" x="931"/>
        <item m="1" x="3289"/>
        <item m="1" x="4769"/>
        <item m="1" x="2023"/>
        <item m="1" x="5699"/>
        <item m="1" x="5082"/>
        <item m="1" x="4649"/>
        <item m="1" x="5522"/>
        <item m="1" x="225"/>
        <item m="1" x="1206"/>
        <item m="1" x="5928"/>
        <item m="1" x="988"/>
        <item m="1" x="5351"/>
        <item m="1" x="4786"/>
        <item m="1" x="1996"/>
        <item m="1" x="5765"/>
        <item m="1" x="880"/>
        <item m="1" x="3344"/>
        <item m="1" x="4994"/>
        <item m="1" x="1677"/>
        <item m="1" x="2158"/>
        <item m="1" x="1802"/>
        <item m="1" x="5512"/>
        <item m="1" x="6029"/>
        <item m="1" x="3009"/>
        <item m="1" x="5037"/>
        <item m="1" x="1334"/>
        <item m="1" x="3336"/>
        <item m="1" x="3271"/>
        <item m="1" x="4609"/>
        <item m="1" x="5263"/>
        <item m="1" x="2096"/>
        <item m="1" x="4281"/>
        <item m="1" x="5319"/>
        <item m="1" x="5824"/>
        <item m="1" x="5119"/>
        <item m="1" x="3373"/>
        <item m="1" x="248"/>
        <item m="1" x="3161"/>
        <item m="1" x="1555"/>
        <item m="1" x="5388"/>
        <item m="1" x="3978"/>
        <item m="1" x="3454"/>
        <item m="1" x="1214"/>
        <item m="1" x="4106"/>
        <item m="1" x="775"/>
        <item m="1" x="359"/>
        <item m="1" x="4132"/>
        <item m="1" x="5859"/>
        <item m="1" x="1093"/>
        <item m="1" x="3636"/>
        <item m="1" x="116"/>
        <item m="1" x="4799"/>
        <item m="1" x="1171"/>
        <item m="1" x="293"/>
        <item m="1" x="373"/>
        <item m="1" x="1290"/>
        <item x="57"/>
        <item m="1" x="694"/>
        <item m="1" x="3742"/>
        <item m="1" x="2289"/>
        <item m="1" x="3836"/>
        <item m="1" x="5397"/>
        <item m="1" x="2649"/>
        <item m="1" x="390"/>
        <item m="1" x="786"/>
        <item m="1" x="6152"/>
        <item m="1" x="3246"/>
        <item m="1" x="1440"/>
        <item m="1" x="4582"/>
        <item m="1" x="1533"/>
        <item m="1" x="4860"/>
        <item m="1" x="3988"/>
        <item m="1" x="901"/>
        <item m="1" x="5750"/>
        <item m="1" x="1341"/>
        <item m="1" x="3176"/>
        <item m="1" x="2067"/>
        <item m="1" x="1882"/>
        <item m="1" x="3611"/>
        <item m="1" x="2243"/>
        <item m="1" x="2310"/>
        <item m="1" x="5081"/>
        <item m="1" x="718"/>
        <item m="1" x="1833"/>
        <item m="1" x="1753"/>
        <item m="1" x="4446"/>
        <item m="1" x="2430"/>
        <item m="1" x="2337"/>
        <item m="1" x="5861"/>
        <item m="1" x="4003"/>
        <item m="1" x="3694"/>
        <item m="1" x="3469"/>
        <item m="1" x="3807"/>
        <item m="1" x="2646"/>
        <item m="1" x="325"/>
        <item m="1" x="2526"/>
        <item m="1" x="4967"/>
        <item m="1" x="770"/>
        <item m="1" x="440"/>
        <item m="1" x="5805"/>
        <item m="1" x="2839"/>
        <item m="1" x="1361"/>
        <item m="1" x="3916"/>
        <item m="1" x="705"/>
        <item m="1" x="144"/>
        <item m="1" x="2217"/>
        <item m="1" x="4027"/>
        <item m="1" x="2127"/>
        <item m="1" x="2048"/>
        <item m="1" x="1554"/>
        <item m="1" x="1506"/>
        <item m="1" x="2508"/>
        <item m="1" x="488"/>
        <item m="1" x="5389"/>
        <item m="1" x="1940"/>
        <item m="1" x="6184"/>
        <item m="1" x="5584"/>
        <item m="1" x="3698"/>
        <item m="1" x="4568"/>
        <item m="1" x="2348"/>
        <item m="1" x="282"/>
        <item m="1" x="2473"/>
        <item m="1" x="4504"/>
        <item m="1" x="1140"/>
        <item m="1" x="4916"/>
        <item m="1" x="1068"/>
        <item m="1" x="4112"/>
        <item m="1" x="2761"/>
        <item m="1" x="5332"/>
        <item m="1" x="2886"/>
        <item m="1" x="3015"/>
        <item m="1" x="515"/>
        <item m="1" x="3832"/>
        <item m="1" x="5413"/>
        <item m="1" x="3911"/>
        <item m="1" x="3520"/>
        <item m="1" x="5523"/>
        <item m="1" x="3974"/>
        <item m="1" x="4140"/>
        <item m="1" x="5883"/>
        <item m="1" x="4431"/>
        <item m="1" x="3577"/>
        <item m="1" x="2003"/>
        <item m="1" x="410"/>
        <item m="1" x="5662"/>
        <item m="1" x="2213"/>
        <item m="1" x="2983"/>
        <item m="1" x="2854"/>
        <item m="1" x="1979"/>
        <item m="1" x="1363"/>
        <item m="1" x="4486"/>
        <item m="1" x="3630"/>
        <item m="1" x="4538"/>
        <item m="1" x="2594"/>
        <item m="1" x="526"/>
        <item m="1" x="671"/>
        <item m="1" x="2910"/>
        <item m="1" x="1254"/>
        <item m="1" x="1382"/>
        <item m="1" x="2658"/>
        <item m="1" x="1209"/>
        <item m="1" x="3334"/>
        <item m="1" x="5103"/>
        <item m="1" x="6111"/>
        <item m="1" x="4666"/>
        <item m="1" x="4430"/>
        <item m="1" x="4661"/>
        <item m="1" x="6039"/>
        <item m="1" x="3406"/>
        <item m="1" x="3954"/>
        <item m="1" x="1775"/>
        <item m="1" x="2088"/>
        <item m="1" x="2889"/>
        <item m="1" x="3738"/>
        <item m="1" x="1371"/>
        <item m="1" x="5528"/>
        <item m="1" x="3415"/>
        <item m="1" x="3550"/>
        <item m="1" x="5120"/>
        <item m="1" x="2277"/>
        <item m="1" x="3642"/>
        <item m="1" x="615"/>
        <item m="1" x="656"/>
        <item m="1" x="6008"/>
        <item m="1" x="4883"/>
        <item m="1" x="309"/>
        <item m="1" x="1406"/>
        <item m="1" x="5168"/>
        <item m="1" x="1944"/>
        <item m="1" x="5942"/>
        <item m="1" x="3427"/>
        <item m="1" x="2721"/>
        <item m="1" x="5630"/>
        <item m="1" x="1508"/>
        <item m="1" x="3736"/>
        <item m="1" x="273"/>
        <item m="1" x="2730"/>
        <item m="1" x="2325"/>
        <item m="1" x="5258"/>
        <item m="1" x="6200"/>
        <item m="1" x="417"/>
        <item m="1" x="2261"/>
        <item m="1" x="2935"/>
        <item m="1" x="5559"/>
        <item m="1" x="825"/>
        <item m="1" x="2565"/>
        <item m="1" x="5492"/>
        <item m="1" x="572"/>
        <item m="1" x="3775"/>
        <item m="1" x="625"/>
        <item m="1" x="1634"/>
        <item m="1" x="1160"/>
        <item m="1" x="4958"/>
        <item m="1" x="5254"/>
        <item m="1" x="1606"/>
        <item m="1" x="4473"/>
        <item m="1" x="5498"/>
        <item m="1" x="3980"/>
        <item m="1" x="518"/>
        <item m="1" x="1159"/>
        <item m="1" x="1927"/>
        <item m="1" x="5591"/>
        <item m="1" x="4802"/>
        <item m="1" x="1806"/>
        <item m="1" x="5975"/>
        <item m="1" x="2631"/>
        <item m="1" x="1914"/>
        <item m="1" x="2812"/>
        <item m="1" x="145"/>
        <item m="1" x="4575"/>
        <item m="1" x="655"/>
        <item m="1" x="1645"/>
        <item m="1" x="4499"/>
        <item m="1" x="3945"/>
        <item m="1" x="3101"/>
        <item m="1" x="2001"/>
        <item m="1" x="3587"/>
        <item m="1" x="1858"/>
        <item m="1" x="4350"/>
        <item m="1" x="2781"/>
        <item m="1" x="1642"/>
        <item m="1" x="591"/>
        <item m="1" x="1079"/>
        <item m="1" x="1835"/>
        <item m="1" x="3795"/>
        <item m="1" x="3321"/>
        <item m="1" x="3171"/>
        <item m="1" x="2169"/>
        <item m="1" x="1653"/>
        <item m="1" x="250"/>
        <item m="1" x="5756"/>
        <item m="1" x="4824"/>
        <item m="1" x="1025"/>
        <item m="1" x="2941"/>
        <item m="1" x="1397"/>
        <item m="1" x="1141"/>
        <item m="1" x="2900"/>
        <item m="1" x="121"/>
        <item m="1" x="2434"/>
        <item m="1" x="1892"/>
        <item m="1" x="4432"/>
        <item m="1" x="4711"/>
        <item m="1" x="165"/>
        <item m="1" x="1245"/>
        <item m="1" x="4289"/>
        <item m="1" x="967"/>
        <item m="1" x="1497"/>
        <item m="1" x="3726"/>
        <item m="1" x="341"/>
        <item m="1" x="2447"/>
        <item m="1" x="4483"/>
        <item m="1" x="5856"/>
        <item m="1" x="5087"/>
        <item m="1" x="777"/>
        <item m="1" x="4136"/>
        <item m="1" x="5735"/>
        <item m="1" x="2827"/>
        <item m="1" x="3831"/>
        <item m="1" x="4121"/>
        <item m="1" x="5934"/>
        <item m="1" x="1114"/>
        <item m="1" x="2700"/>
        <item m="1" x="3748"/>
        <item m="1" x="1612"/>
        <item m="1" x="6091"/>
        <item m="1" x="1811"/>
        <item m="1" x="1626"/>
        <item m="1" x="5896"/>
        <item m="1" x="4493"/>
        <item m="1" x="1253"/>
        <item m="1" x="3229"/>
        <item m="1" x="2235"/>
        <item m="1" x="4766"/>
        <item m="1" x="5011"/>
        <item m="1" x="3926"/>
        <item m="1" x="1726"/>
        <item m="1" x="5207"/>
        <item m="1" x="5808"/>
        <item m="1" x="1062"/>
        <item m="1" x="3145"/>
        <item m="1" x="5098"/>
        <item m="1" x="4920"/>
        <item m="1" x="1362"/>
        <item m="1" x="207"/>
        <item m="1" x="3242"/>
        <item m="1" x="5564"/>
        <item m="1" x="972"/>
        <item m="1" x="409"/>
        <item m="1" x="4777"/>
        <item m="1" x="2537"/>
        <item m="1" x="5501"/>
        <item m="1" x="3850"/>
        <item m="1" x="3486"/>
        <item m="1" x="5671"/>
        <item m="1" x="1829"/>
        <item m="1" x="5571"/>
        <item m="1" x="876"/>
        <item m="1" x="6013"/>
        <item m="1" x="5674"/>
        <item m="1" x="3265"/>
        <item m="1" x="5668"/>
        <item m="1" x="1297"/>
        <item m="1" x="3007"/>
        <item m="1" x="1639"/>
        <item m="1" x="3609"/>
        <item m="1" x="2207"/>
        <item m="1" x="5163"/>
        <item m="1" x="828"/>
        <item m="1" x="5846"/>
        <item m="1" x="4996"/>
        <item m="1" x="2266"/>
        <item m="1" x="304"/>
        <item m="1" x="1814"/>
        <item m="1" x="3625"/>
        <item m="1" x="3282"/>
        <item m="1" x="5137"/>
        <item m="1" x="5311"/>
        <item m="1" x="5371"/>
        <item m="1" x="3225"/>
        <item m="1" x="852"/>
        <item m="1" x="2387"/>
        <item m="1" x="5012"/>
        <item m="1" x="3875"/>
        <item m="1" x="137"/>
        <item m="1" x="682"/>
        <item m="1" x="2291"/>
        <item m="1" x="456"/>
        <item m="1" x="3072"/>
        <item m="1" x="2495"/>
        <item m="1" x="2064"/>
        <item m="1" x="4366"/>
        <item m="1" x="4816"/>
        <item m="1" x="2509"/>
        <item m="1" x="2825"/>
        <item m="1" x="3307"/>
        <item m="1" x="5424"/>
        <item m="1" x="3559"/>
        <item m="1" x="4353"/>
        <item m="1" x="1477"/>
        <item m="1" x="4676"/>
        <item m="1" x="4056"/>
        <item m="1" x="1856"/>
        <item m="1" x="3668"/>
        <item m="1" x="2642"/>
        <item m="1" x="1517"/>
        <item m="1" x="5825"/>
        <item m="1" x="2500"/>
        <item m="1" x="6110"/>
        <item m="1" x="117"/>
        <item m="1" x="1450"/>
        <item m="1" x="5069"/>
        <item m="1" x="2226"/>
        <item m="1" x="132"/>
        <item m="1" x="3541"/>
        <item m="1" x="4250"/>
        <item m="1" x="899"/>
        <item m="1" x="3580"/>
        <item m="1" x="379"/>
        <item m="1" x="5716"/>
        <item m="1" x="283"/>
        <item x="29"/>
        <item m="1" x="5310"/>
        <item m="1" x="4923"/>
        <item m="1" x="1722"/>
        <item m="1" x="452"/>
        <item m="1" x="2793"/>
        <item m="1" x="199"/>
        <item m="1" x="1027"/>
        <item m="1" x="2818"/>
        <item m="1" x="4265"/>
        <item m="1" x="4183"/>
        <item m="1" x="3053"/>
        <item m="1" x="597"/>
        <item m="1" x="4829"/>
        <item m="1" x="1847"/>
        <item m="1" x="2710"/>
        <item m="1" x="5222"/>
        <item m="1" x="4100"/>
        <item m="1" x="2687"/>
        <item m="1" x="5658"/>
        <item m="1" x="3096"/>
        <item m="1" x="3706"/>
        <item m="1" x="5104"/>
        <item m="1" x="3414"/>
        <item m="1" x="1523"/>
        <item m="1" x="399"/>
        <item m="1" x="5971"/>
        <item m="1" x="724"/>
        <item m="1" x="3953"/>
        <item m="1" x="1136"/>
        <item m="1" x="4571"/>
        <item m="1" x="3852"/>
        <item m="1" x="2436"/>
        <item m="1" x="2009"/>
        <item m="1" x="4113"/>
        <item m="1" x="2668"/>
        <item m="1" x="1954"/>
        <item m="1" x="1163"/>
        <item m="1" x="2063"/>
        <item m="1" x="5678"/>
        <item m="1" x="5243"/>
        <item m="1" x="3079"/>
        <item m="1" x="1365"/>
        <item m="1" x="3480"/>
        <item m="1" x="3869"/>
        <item m="1" x="3059"/>
        <item m="1" x="713"/>
        <item m="1" x="1084"/>
        <item m="1" x="4865"/>
        <item m="1" x="3897"/>
        <item m="1" x="2556"/>
        <item m="1" x="4428"/>
        <item m="1" x="4740"/>
        <item m="1" x="2930"/>
        <item m="1" x="3692"/>
        <item m="1" x="1322"/>
        <item x="91"/>
        <item m="1" x="3266"/>
        <item m="1" x="5439"/>
        <item m="1" x="913"/>
        <item x="70"/>
        <item m="1" x="1972"/>
        <item m="1" x="5955"/>
        <item m="1" x="3244"/>
        <item m="1" x="6145"/>
        <item m="1" x="6119"/>
        <item m="1" x="4044"/>
        <item m="1" x="3432"/>
        <item m="1" x="254"/>
        <item m="1" x="365"/>
        <item m="1" x="5906"/>
        <item m="1" x="1995"/>
        <item m="1" x="4646"/>
        <item m="1" x="5076"/>
        <item m="1" x="5734"/>
        <item m="1" x="5052"/>
        <item m="1" x="2385"/>
        <item m="1" x="4048"/>
        <item m="1" x="4818"/>
        <item m="1" x="1360"/>
        <item x="84"/>
        <item m="1" x="3300"/>
        <item m="1" x="5383"/>
        <item m="1" x="2101"/>
        <item m="1" x="3708"/>
        <item m="1" x="4354"/>
        <item m="1" x="470"/>
        <item m="1" x="2585"/>
        <item m="1" x="2326"/>
        <item m="1" x="1879"/>
        <item m="1" x="2060"/>
        <item m="1" x="5443"/>
        <item m="1" x="818"/>
        <item m="1" x="3721"/>
        <item m="1" x="5377"/>
        <item m="1" x="6140"/>
        <item m="1" x="2978"/>
        <item m="1" x="5127"/>
        <item m="1" x="2753"/>
        <item m="1" x="1426"/>
        <item m="1" x="1265"/>
        <item m="1" x="2600"/>
        <item m="1" x="838"/>
        <item m="1" x="6017"/>
        <item m="1" x="4642"/>
        <item m="1" x="4021"/>
        <item m="1" x="2751"/>
        <item m="1" x="865"/>
        <item m="1" x="5354"/>
        <item m="1" x="2487"/>
        <item m="1" x="4882"/>
        <item m="1" x="938"/>
        <item m="1" x="5695"/>
        <item m="1" x="2172"/>
        <item m="1" x="3745"/>
        <item m="1" x="5316"/>
        <item m="1" x="6187"/>
        <item m="1" x="1820"/>
        <item m="1" x="806"/>
        <item m="1" x="1102"/>
        <item m="1" x="3764"/>
        <item m="1" x="1408"/>
        <item m="1" x="1309"/>
        <item m="1" x="5405"/>
        <item m="1" x="218"/>
        <item m="1" x="1121"/>
        <item m="1" x="6014"/>
        <item m="1" x="557"/>
        <item m="1" x="985"/>
        <item m="1" x="3163"/>
        <item m="1" x="2275"/>
        <item m="1" x="5709"/>
        <item m="1" x="5017"/>
        <item m="1" x="5402"/>
        <item m="1" x="498"/>
        <item m="1" x="1992"/>
        <item m="1" x="3024"/>
        <item m="1" x="6065"/>
        <item m="1" x="3287"/>
        <item m="1" x="487"/>
        <item m="1" x="3073"/>
        <item m="1" x="3582"/>
        <item m="1" x="4953"/>
        <item m="1" x="5343"/>
        <item m="1" x="2383"/>
        <item m="1" x="514"/>
        <item m="1" x="482"/>
        <item m="1" x="1434"/>
        <item m="1" x="3617"/>
        <item m="1" x="5649"/>
        <item m="1" x="1766"/>
        <item m="1" x="1822"/>
        <item m="1" x="4822"/>
        <item m="1" x="2459"/>
        <item m="1" x="5224"/>
        <item m="1" x="1166"/>
        <item m="1" x="1641"/>
        <item m="1" x="3876"/>
        <item m="1" x="821"/>
        <item m="1" x="1786"/>
        <item m="1" x="3219"/>
        <item m="1" x="630"/>
        <item m="1" x="3909"/>
        <item m="1" x="2111"/>
        <item m="1" x="2076"/>
        <item m="1" x="499"/>
        <item m="1" x="1372"/>
        <item m="1" x="361"/>
        <item m="1" x="4877"/>
        <item m="1" x="5464"/>
        <item m="1" x="965"/>
        <item m="1" x="3552"/>
        <item m="1" x="3737"/>
        <item m="1" x="5083"/>
        <item m="1" x="5425"/>
        <item m="1" x="983"/>
        <item m="1" x="3331"/>
        <item m="1" x="4998"/>
        <item m="1" x="1757"/>
        <item m="1" x="1193"/>
        <item m="1" x="5863"/>
        <item m="1" x="3762"/>
        <item m="1" x="3184"/>
        <item m="1" x="443"/>
        <item m="1" x="891"/>
        <item m="1" x="425"/>
        <item m="1" x="4783"/>
        <item m="1" x="2963"/>
        <item m="1" x="2162"/>
        <item m="1" x="1925"/>
        <item m="1" x="375"/>
        <item m="1" x="1227"/>
        <item m="1" x="4259"/>
        <item m="1" x="3746"/>
        <item m="1" x="588"/>
        <item m="1" x="1028"/>
        <item m="1" x="2097"/>
        <item m="1" x="3709"/>
        <item m="1" x="3942"/>
        <item m="1" x="503"/>
        <item m="1" x="3690"/>
        <item m="1" x="1004"/>
        <item m="1" x="3566"/>
        <item m="1" x="3305"/>
        <item m="1" x="2759"/>
        <item m="1" x="4534"/>
        <item m="1" x="4907"/>
        <item m="1" x="4789"/>
        <item m="1" x="519"/>
        <item m="1" x="884"/>
        <item m="1" x="3596"/>
        <item m="1" x="169"/>
        <item m="1" x="5219"/>
        <item m="1" x="808"/>
        <item m="1" x="1525"/>
        <item m="1" x="363"/>
        <item m="1" x="204"/>
        <item m="1" x="4559"/>
        <item m="1" x="3819"/>
        <item m="1" x="776"/>
        <item m="1" x="1173"/>
        <item m="1" x="3047"/>
        <item m="1" x="754"/>
        <item m="1" x="4476"/>
        <item m="1" x="791"/>
        <item m="1" x="246"/>
        <item m="1" x="1903"/>
        <item m="1" x="2727"/>
        <item m="1" x="301"/>
        <item m="1" x="676"/>
        <item m="1" x="5299"/>
        <item m="1" x="5196"/>
        <item m="1" x="2377"/>
        <item m="1" x="5634"/>
        <item m="1" x="278"/>
        <item m="1" x="1627"/>
        <item m="1" x="4343"/>
        <item m="1" x="5175"/>
        <item m="1" x="2475"/>
        <item m="1" x="2873"/>
        <item m="1" x="1057"/>
        <item m="1" x="1326"/>
        <item m="1" x="3604"/>
        <item m="1" x="5521"/>
        <item m="1" x="3297"/>
        <item m="1" x="3635"/>
        <item m="1" x="2201"/>
        <item m="1" x="1609"/>
        <item m="1" x="1651"/>
        <item m="1" x="1546"/>
        <item m="1" x="210"/>
        <item m="1" x="3426"/>
        <item m="1" x="560"/>
        <item m="1" x="3761"/>
        <item m="1" x="4807"/>
        <item m="1" x="2981"/>
        <item m="1" x="1094"/>
        <item m="1" x="1041"/>
        <item m="1" x="2057"/>
        <item m="1" x="812"/>
        <item m="1" x="3966"/>
        <item m="1" x="1199"/>
        <item m="1" x="2189"/>
        <item m="1" x="459"/>
        <item m="1" x="1460"/>
        <item m="1" x="2703"/>
        <item m="1" x="3196"/>
        <item m="1" x="604"/>
        <item m="1" x="4040"/>
        <item m="1" x="3004"/>
        <item m="1" x="3619"/>
        <item m="1" x="3218"/>
        <item m="1" x="1318"/>
        <item m="1" x="4869"/>
        <item m="1" x="4912"/>
        <item m="1" x="893"/>
        <item x="40"/>
        <item m="1" x="5887"/>
        <item m="1" x="4752"/>
        <item m="1" x="1926"/>
        <item m="1" x="528"/>
        <item m="1" x="118"/>
        <item m="1" x="1746"/>
        <item m="1" x="5557"/>
        <item m="1" x="3306"/>
        <item m="1" x="4369"/>
        <item m="1" x="2170"/>
        <item m="1" x="5984"/>
        <item m="1" x="3063"/>
        <item m="1" x="3772"/>
        <item m="1" x="5396"/>
        <item m="1" x="5675"/>
        <item m="1" x="3075"/>
        <item m="1" x="343"/>
        <item m="1" x="778"/>
        <item m="1" x="3056"/>
        <item m="1" x="1701"/>
        <item m="1" x="5596"/>
        <item m="1" x="5423"/>
        <item m="1" x="5288"/>
        <item m="1" x="4098"/>
        <item m="1" x="4841"/>
        <item m="1" x="1732"/>
        <item m="1" x="635"/>
        <item m="1" x="4172"/>
        <item m="1" x="4574"/>
        <item m="1" x="4779"/>
        <item m="1" x="5740"/>
        <item m="1" x="4815"/>
        <item m="1" x="1208"/>
        <item m="1" x="845"/>
        <item m="1" x="573"/>
        <item m="1" x="2811"/>
        <item m="1" x="274"/>
        <item m="1" x="3689"/>
        <item m="1" x="3547"/>
        <item m="1" x="596"/>
        <item m="1" x="4117"/>
        <item m="1" x="6044"/>
        <item m="1" x="1272"/>
        <item m="1" x="178"/>
        <item m="1" x="1548"/>
        <item m="1" x="3540"/>
        <item m="1" x="5153"/>
        <item m="1" x="5979"/>
        <item m="1" x="5477"/>
        <item m="1" x="4966"/>
        <item m="1" x="925"/>
        <item m="1" x="1716"/>
        <item m="1" x="447"/>
        <item m="1" x="3976"/>
        <item m="1" x="5962"/>
        <item m="1" x="6098"/>
        <item m="1" x="5260"/>
        <item m="1" x="4601"/>
        <item m="1" x="2516"/>
        <item m="1" x="1740"/>
        <item m="1" x="138"/>
        <item m="1" x="4588"/>
        <item m="1" x="2481"/>
        <item m="1" x="4796"/>
        <item m="1" x="114"/>
        <item m="1" x="1576"/>
        <item m="1" x="4962"/>
        <item m="1" x="2221"/>
        <item m="1" x="2677"/>
        <item m="1" x="955"/>
        <item m="1" x="5187"/>
        <item m="1" x="3501"/>
        <item m="1" x="5220"/>
        <item m="1" x="3175"/>
        <item m="1" x="5759"/>
        <item m="1" x="4699"/>
        <item m="1" x="263"/>
        <item m="1" x="2553"/>
        <item m="1" x="2688"/>
        <item m="1" x="1182"/>
        <item m="1" x="1708"/>
        <item m="1" x="1316"/>
        <item m="1" x="128"/>
        <item m="1" x="5495"/>
        <item m="1" x="2666"/>
        <item m="1" x="5610"/>
        <item m="1" x="927"/>
        <item m="1" x="2752"/>
        <item m="1" x="2013"/>
        <item m="1" x="2706"/>
        <item m="1" x="3352"/>
        <item m="1" x="3311"/>
        <item m="1" x="3730"/>
        <item m="1" x="5683"/>
        <item m="1" x="1585"/>
        <item m="1" x="1196"/>
        <item m="1" x="1558"/>
        <item m="1" x="5005"/>
        <item m="1" x="1299"/>
        <item m="1" x="2832"/>
        <item m="1" x="3083"/>
        <item m="1" x="4976"/>
        <item m="1" x="5520"/>
        <item m="1" x="2971"/>
        <item m="1" x="6120"/>
        <item m="1" x="509"/>
        <item m="1" x="6060"/>
        <item m="1" x="1328"/>
        <item m="1" x="1973"/>
        <item m="1" x="1793"/>
        <item m="1" x="873"/>
        <item m="1" x="5130"/>
        <item m="1" x="1151"/>
        <item m="1" x="4129"/>
        <item m="1" x="936"/>
        <item m="1" x="2532"/>
        <item m="1" x="3270"/>
        <item m="1" x="586"/>
        <item m="1" x="4349"/>
        <item m="1" x="4092"/>
        <item m="1" x="4951"/>
        <item m="1" x="872"/>
        <item m="1" x="4204"/>
        <item m="1" x="4634"/>
        <item m="1" x="2301"/>
        <item m="1" x="5057"/>
        <item m="1" x="4854"/>
        <item m="1" x="2515"/>
        <item m="1" x="3833"/>
        <item m="1" x="2943"/>
        <item m="1" x="5676"/>
        <item m="1" x="1063"/>
        <item m="1" x="5197"/>
        <item m="1" x="3628"/>
        <item m="1" x="346"/>
        <item m="1" x="3627"/>
        <item m="1" x="411"/>
        <item m="1" x="651"/>
        <item m="1" x="3674"/>
        <item m="1" x="1877"/>
        <item m="1" x="5698"/>
        <item m="1" x="4509"/>
        <item m="1" x="1476"/>
        <item m="1" x="789"/>
        <item m="1" x="1481"/>
        <item m="1" x="2121"/>
        <item m="1" x="2743"/>
        <item m="1" x="3583"/>
        <item m="1" x="1468"/>
        <item m="1" x="298"/>
        <item m="1" x="6148"/>
        <item m="1" x="6103"/>
        <item x="105"/>
        <item m="1" x="3907"/>
        <item m="1" x="963"/>
        <item m="1" x="3464"/>
        <item m="1" x="2274"/>
        <item m="1" x="4009"/>
        <item m="1" x="4146"/>
        <item m="1" x="6007"/>
        <item m="1" x="5379"/>
        <item m="1" x="3808"/>
        <item m="1" x="2450"/>
        <item m="1" x="4331"/>
        <item m="1" x="3780"/>
        <item m="1" x="5826"/>
        <item m="1" x="815"/>
        <item m="1" x="269"/>
        <item m="1" x="388"/>
        <item m="1" x="3405"/>
        <item m="1" x="3158"/>
        <item m="1" x="1286"/>
        <item m="1" x="2229"/>
        <item m="1" x="2859"/>
        <item m="1" x="1618"/>
        <item m="1" x="4881"/>
        <item m="1" x="2948"/>
        <item m="1" x="4262"/>
        <item m="1" x="5491"/>
        <item m="1" x="5166"/>
        <item m="1" x="140"/>
        <item m="1" x="1249"/>
        <item m="1" x="1190"/>
        <item m="1" x="1103"/>
        <item m="1" x="4595"/>
        <item m="1" x="213"/>
        <item m="1" x="195"/>
        <item m="1" x="405"/>
        <item m="1" x="460"/>
        <item m="1" x="1865"/>
        <item m="1" x="479"/>
        <item m="1" x="5807"/>
        <item m="1" x="2701"/>
        <item m="1" x="264"/>
        <item m="1" x="4930"/>
        <item m="1" x="2259"/>
        <item m="1" x="2120"/>
        <item m="1" x="2789"/>
        <item m="1" x="3919"/>
        <item m="1" x="1381"/>
        <item m="1" x="4755"/>
        <item m="1" x="4607"/>
        <item m="1" x="396"/>
        <item m="1" x="4305"/>
        <item m="1" x="4243"/>
        <item m="1" x="1897"/>
        <item m="1" x="5106"/>
        <item m="1" x="4384"/>
        <item m="1" x="2222"/>
        <item m="1" x="5617"/>
        <item m="1" x="823"/>
        <item m="1" x="3779"/>
        <item m="1" x="1329"/>
        <item m="1" x="1604"/>
        <item m="1" x="5473"/>
        <item m="1" x="559"/>
        <item m="1" x="4159"/>
        <item m="1" x="4645"/>
        <item m="1" x="2036"/>
        <item m="1" x="6128"/>
        <item m="1" x="3167"/>
        <item m="1" x="2953"/>
        <item m="1" x="2194"/>
        <item m="1" x="643"/>
        <item m="1" x="188"/>
        <item m="1" x="3435"/>
        <item m="1" x="2179"/>
        <item m="1" x="1510"/>
        <item m="1" x="4722"/>
        <item m="1" x="3705"/>
        <item m="1" x="5030"/>
        <item m="1" x="2094"/>
        <item m="1" x="4602"/>
        <item m="1" x="5667"/>
        <item m="1" x="5657"/>
        <item m="1" x="4042"/>
        <item m="1" x="2032"/>
        <item m="1" x="384"/>
        <item m="1" x="634"/>
        <item m="1" x="2418"/>
        <item m="1" x="4405"/>
        <item m="1" x="1551"/>
        <item m="1" x="4830"/>
        <item m="1" x="4398"/>
        <item m="1" x="2871"/>
        <item m="1" x="1982"/>
        <item m="1" x="850"/>
        <item m="1" x="4497"/>
        <item m="1" x="2562"/>
        <item m="1" x="2956"/>
        <item m="1" x="4672"/>
        <item m="1" x="1596"/>
        <item m="1" x="4891"/>
        <item m="1" x="3098"/>
        <item m="1" x="4436"/>
        <item m="1" x="2224"/>
        <item m="1" x="5840"/>
        <item m="1" x="5829"/>
        <item m="1" x="386"/>
        <item m="1" x="2115"/>
        <item m="1" x="4659"/>
        <item m="1" x="5766"/>
        <item m="1" x="2914"/>
        <item m="1" x="5788"/>
        <item m="1" x="3048"/>
        <item x="62"/>
        <item m="1" x="661"/>
        <item x="69"/>
        <item m="1" x="5346"/>
        <item m="1" x="3191"/>
        <item m="1" x="2576"/>
        <item m="1" x="3224"/>
        <item m="1" x="1682"/>
        <item m="1" x="1522"/>
        <item m="1" x="5287"/>
        <item m="1" x="4838"/>
        <item m="1" x="2856"/>
        <item m="1" x="4619"/>
        <item m="1" x="2152"/>
        <item m="1" x="2100"/>
        <item m="1" x="1235"/>
        <item m="1" x="4165"/>
        <item m="1" x="579"/>
        <item m="1" x="638"/>
        <item m="1" x="5710"/>
        <item m="1" x="5514"/>
        <item m="1" x="4723"/>
        <item m="1" x="5555"/>
        <item m="1" x="3574"/>
        <item m="1" x="5304"/>
        <item m="1" x="350"/>
        <item m="1" x="2997"/>
        <item m="1" x="2441"/>
        <item m="1" x="3451"/>
        <item m="1" x="794"/>
        <item m="1" x="5506"/>
        <item m="1" x="4317"/>
        <item m="1" x="5180"/>
        <item m="1" x="2319"/>
        <item m="1" x="4182"/>
        <item m="1" x="421"/>
        <item m="1" x="3884"/>
        <item m="1" x="1983"/>
        <item m="1" x="530"/>
        <item m="1" x="1388"/>
        <item m="1" x="2374"/>
        <item m="1" x="5453"/>
        <item m="1" x="5914"/>
        <item m="1" x="3672"/>
        <item m="1" x="885"/>
        <item m="1" x="2772"/>
        <item m="1" x="3523"/>
        <item m="1" x="792"/>
        <item m="1" x="4687"/>
        <item m="1" x="5572"/>
        <item m="1" x="1939"/>
        <item m="1" x="1936"/>
        <item x="68"/>
        <item m="1" x="261"/>
        <item m="1" x="4031"/>
        <item m="1" x="5937"/>
        <item m="1" x="3786"/>
        <item m="1" x="907"/>
        <item m="1" x="4420"/>
        <item m="1" x="605"/>
        <item m="1" x="4593"/>
        <item m="1" x="2545"/>
        <item m="1" x="4847"/>
        <item m="1" x="420"/>
        <item m="1" x="6156"/>
        <item m="1" x="5160"/>
        <item m="1" x="5001"/>
        <item m="1" x="2079"/>
        <item m="1" x="162"/>
        <item x="79"/>
        <item m="1" x="3605"/>
        <item m="1" x="4356"/>
        <item m="1" x="5567"/>
        <item m="1" x="2177"/>
        <item m="1" x="2052"/>
        <item m="1" x="3041"/>
        <item m="1" x="4896"/>
        <item m="1" x="2892"/>
        <item m="1" x="2078"/>
        <item m="1" x="2351"/>
        <item m="1" x="5359"/>
        <item m="1" x="3260"/>
        <item m="1" x="476"/>
        <item m="1" x="3345"/>
        <item m="1" x="2987"/>
        <item m="1" x="2627"/>
        <item m="1" x="1257"/>
        <item m="1" x="3675"/>
        <item m="1" x="5804"/>
        <item m="1" x="1454"/>
        <item m="1" x="1607"/>
        <item m="1" x="2528"/>
        <item m="1" x="157"/>
        <item m="1" x="3111"/>
        <item m="1" x="926"/>
        <item m="1" x="2488"/>
        <item m="1" x="1472"/>
        <item m="1" x="568"/>
        <item m="1" x="3223"/>
        <item m="1" x="4764"/>
        <item m="1" x="904"/>
        <item m="1" x="5652"/>
        <item m="1" x="2835"/>
        <item m="1" x="3567"/>
        <item m="1" x="5002"/>
        <item m="1" x="5790"/>
        <item m="1" x="4526"/>
        <item m="1" x="1082"/>
        <item m="1" x="2784"/>
        <item m="1" x="1512"/>
        <item m="1" x="1144"/>
        <item m="1" x="3003"/>
        <item m="1" x="4035"/>
        <item m="1" x="4984"/>
        <item m="1" x="2039"/>
        <item m="1" x="3390"/>
        <item m="1" x="5515"/>
        <item m="1" x="5178"/>
        <item m="1" x="1447"/>
        <item m="1" x="5145"/>
        <item m="1" x="3444"/>
        <item m="1" x="5114"/>
        <item m="1" x="5356"/>
        <item m="1" x="5415"/>
        <item m="1" x="5223"/>
        <item m="1" x="1357"/>
        <item m="1" x="2496"/>
        <item m="1" x="2878"/>
        <item m="1" x="887"/>
        <item m="1" x="2779"/>
        <item m="1" x="4181"/>
        <item m="1" x="1991"/>
        <item m="1" x="347"/>
        <item m="1" x="4116"/>
        <item m="1" x="1617"/>
        <item m="1" x="1273"/>
        <item m="1" x="3008"/>
        <item m="1" x="2062"/>
        <item m="1" x="4843"/>
        <item m="1" x="2998"/>
        <item m="1" x="3251"/>
        <item m="1" x="3665"/>
        <item m="1" x="5231"/>
        <item m="1" x="584"/>
        <item m="1" x="4956"/>
        <item m="1" x="5342"/>
        <item m="1" x="3650"/>
        <item m="1" x="5416"/>
        <item m="1" x="1156"/>
        <item m="1" x="4801"/>
        <item m="1" x="3130"/>
        <item m="1" x="6042"/>
        <item m="1" x="5983"/>
        <item m="1" x="1192"/>
        <item m="1" x="4686"/>
        <item m="1" x="2186"/>
        <item m="1" x="5708"/>
        <item m="1" x="5044"/>
        <item m="1" x="4452"/>
        <item m="1" x="2833"/>
        <item m="1" x="1170"/>
        <item m="1" x="2033"/>
        <item m="1" x="4147"/>
        <item m="1" x="4856"/>
        <item m="1" x="5355"/>
        <item m="1" x="5518"/>
        <item m="1" x="149"/>
        <item m="1" x="6064"/>
        <item m="1" x="4695"/>
        <item m="1" x="4576"/>
        <item m="1" x="2414"/>
        <item m="1" x="4321"/>
        <item m="1" x="6071"/>
        <item m="1" x="1949"/>
        <item m="1" x="6134"/>
        <item m="1" x="3992"/>
        <item m="1" x="2774"/>
        <item m="1" x="4717"/>
        <item x="80"/>
        <item m="1" x="2365"/>
        <item x="94"/>
        <item m="1" x="3662"/>
        <item m="1" x="415"/>
        <item m="1" x="4196"/>
        <item m="1" x="4433"/>
        <item m="1" x="5290"/>
        <item m="1" x="5238"/>
        <item m="1" x="813"/>
        <item m="1" x="1542"/>
        <item m="1" x="4118"/>
        <item m="1" x="6180"/>
        <item m="1" x="385"/>
        <item m="1" x="4594"/>
        <item m="1" x="5601"/>
        <item m="1" x="2714"/>
        <item m="1" x="3778"/>
        <item m="1" x="3956"/>
        <item m="1" x="2663"/>
        <item m="1" x="833"/>
        <item m="1" x="357"/>
        <item m="1" x="4304"/>
        <item m="1" x="3018"/>
        <item m="1" x="164"/>
        <item m="1" x="5920"/>
        <item m="1" x="3685"/>
        <item m="1" x="2906"/>
        <item m="1" x="3317"/>
        <item m="1" x="2462"/>
        <item m="1" x="2227"/>
        <item m="1" x="2735"/>
        <item m="1" x="5973"/>
        <item m="1" x="6144"/>
        <item m="1" x="3864"/>
        <item m="1" x="599"/>
        <item m="1" x="2788"/>
        <item m="1" x="4467"/>
        <item m="1" x="552"/>
        <item m="1" x="5661"/>
        <item m="1" x="3482"/>
        <item m="1" x="1469"/>
        <item m="1" x="2636"/>
        <item m="1" x="3011"/>
        <item m="1" x="4160"/>
        <item m="1" x="5880"/>
        <item m="1" x="764"/>
        <item m="1" x="4296"/>
        <item m="1" x="431"/>
        <item m="1" x="1181"/>
        <item m="1" x="6112"/>
        <item m="1" x="2593"/>
        <item m="1" x="1751"/>
        <item m="1" x="3214"/>
        <item m="1" x="4002"/>
        <item m="1" x="224"/>
        <item m="1" x="3766"/>
        <item m="1" x="5932"/>
        <item m="1" x="4745"/>
        <item m="1" x="4084"/>
        <item m="1" x="4618"/>
        <item m="1" x="2916"/>
        <item m="1" x="1768"/>
        <item m="1" x="5580"/>
        <item m="1" x="827"/>
        <item m="1" x="3155"/>
        <item m="1" x="678"/>
        <item m="1" x="5335"/>
        <item m="1" x="2280"/>
        <item m="1" x="2993"/>
        <item m="1" x="5449"/>
        <item m="1" x="1851"/>
        <item m="1" x="294"/>
        <item m="1" x="611"/>
        <item m="1" x="6075"/>
        <item m="1" x="664"/>
        <item m="1" x="4918"/>
        <item m="1" x="6083"/>
        <item m="1" x="6136"/>
        <item m="1" x="3536"/>
        <item m="1" x="4251"/>
        <item m="1" x="3142"/>
        <item m="1" x="5459"/>
        <item m="1" x="4544"/>
        <item m="1" x="3371"/>
        <item m="1" x="2233"/>
        <item m="1" x="3770"/>
        <item m="1" x="6046"/>
        <item m="1" x="1056"/>
        <item m="1" x="2628"/>
        <item m="1" x="5535"/>
        <item m="1" x="6079"/>
        <item m="1" x="1420"/>
        <item m="1" x="2237"/>
        <item m="1" x="2938"/>
        <item m="1" x="1958"/>
        <item m="1" x="1990"/>
        <item m="1" x="1463"/>
        <item m="1" x="2960"/>
        <item m="1" x="5884"/>
        <item m="1" x="4521"/>
        <item m="1" x="433"/>
        <item m="1" x="5395"/>
        <item m="1" x="3042"/>
        <item m="1" x="1204"/>
        <item m="1" x="4270"/>
        <item m="1" x="1529"/>
        <item m="1" x="2290"/>
        <item m="1" x="5503"/>
        <item m="1" x="1823"/>
        <item m="1" x="5055"/>
        <item m="1" x="4927"/>
        <item m="1" x="1226"/>
        <item m="1" x="5072"/>
        <item m="1" x="981"/>
        <item m="1" x="2624"/>
        <item m="1" x="5485"/>
        <item m="1" x="5517"/>
        <item m="1" x="4448"/>
        <item m="1" x="5183"/>
        <item m="1" x="5653"/>
        <item m="1" x="5830"/>
        <item m="1" x="2522"/>
        <item m="1" x="3842"/>
        <item m="1" x="2061"/>
        <item m="1" x="3045"/>
        <item m="1" x="4133"/>
        <item m="1" x="2939"/>
        <item m="1" x="1650"/>
        <item m="1" x="2416"/>
        <item m="1" x="1401"/>
        <item m="1" x="310"/>
        <item m="1" x="2804"/>
        <item m="1" x="1852"/>
        <item m="1" x="1354"/>
        <item m="1" x="4620"/>
        <item m="1" x="590"/>
        <item m="1" x="1107"/>
        <item m="1" x="290"/>
        <item m="1" x="2197"/>
        <item m="1" x="3127"/>
        <item m="1" x="5073"/>
        <item m="1" x="2068"/>
        <item m="1" x="1037"/>
        <item m="1" x="4080"/>
        <item m="1" x="1923"/>
        <item m="1" x="1108"/>
        <item m="1" x="3654"/>
        <item m="1" x="5374"/>
        <item m="1" x="5212"/>
        <item m="1" x="3987"/>
        <item m="1" x="2867"/>
        <item m="1" x="6175"/>
        <item m="1" x="5969"/>
        <item m="1" x="4564"/>
        <item m="1" x="5702"/>
        <item m="1" x="4604"/>
        <item m="1" x="3071"/>
        <item m="1" x="1480"/>
        <item m="1" x="6172"/>
        <item m="1" x="533"/>
        <item m="1" x="3918"/>
        <item m="1" x="3475"/>
        <item m="1" x="5027"/>
        <item m="1" x="5008"/>
        <item m="1" x="5726"/>
        <item m="1" x="2647"/>
        <item m="1" x="4058"/>
        <item m="1" x="1277"/>
        <item m="1" x="2920"/>
        <item m="1" x="1051"/>
        <item m="1" x="525"/>
        <item m="1" x="5582"/>
        <item m="1" x="1402"/>
        <item m="1" x="3102"/>
        <item m="1" x="3756"/>
        <item m="1" x="1908"/>
        <item m="1" x="1346"/>
        <item m="1" x="5768"/>
        <item m="1" x="5210"/>
        <item m="1" x="1863"/>
        <item m="1" x="483"/>
        <item m="1" x="3361"/>
        <item m="1" x="2027"/>
        <item m="1" x="3248"/>
        <item m="1" x="3120"/>
        <item m="1" x="3447"/>
        <item m="1" x="4643"/>
        <item m="1" x="1595"/>
        <item m="1" x="3173"/>
        <item m="1" x="3648"/>
        <item m="1" x="5933"/>
        <item m="1" x="5508"/>
        <item m="1" x="953"/>
        <item m="1" x="4122"/>
        <item m="1" x="4667"/>
        <item m="1" x="3983"/>
        <item m="1" x="5566"/>
        <item m="1" x="942"/>
        <item m="1" x="5907"/>
        <item m="1" x="2457"/>
        <item x="72"/>
        <item m="1" x="5723"/>
        <item m="1" x="453"/>
        <item m="1" x="3732"/>
        <item m="1" x="249"/>
        <item m="1" x="5816"/>
        <item m="1" x="1164"/>
        <item m="1" x="1524"/>
        <item m="1" x="5088"/>
        <item m="1" x="2902"/>
        <item m="1" x="492"/>
        <item m="1" x="1592"/>
        <item m="1" x="6054"/>
        <item m="1" x="2443"/>
        <item m="1" x="5330"/>
        <item m="1" x="1902"/>
        <item m="1" x="1417"/>
        <item m="1" x="4671"/>
        <item m="1" x="1840"/>
        <item m="1" x="1473"/>
        <item m="1" x="4788"/>
        <item m="1" x="4592"/>
        <item m="1" x="2346"/>
        <item m="1" x="5853"/>
        <item m="1" x="2043"/>
        <item m="1" x="716"/>
        <item m="1" x="5692"/>
        <item m="1" x="4925"/>
        <item m="1" x="6076"/>
        <item m="1" x="1448"/>
        <item m="1" x="2741"/>
        <item m="1" x="3356"/>
        <item m="1" x="1584"/>
        <item m="1" x="2931"/>
        <item m="1" x="647"/>
        <item m="1" x="5953"/>
        <item m="1" x="607"/>
        <item m="1" x="5733"/>
        <item m="1" x="4561"/>
        <item m="1" x="110"/>
        <item m="1" x="5670"/>
        <item m="1" x="2842"/>
        <item m="1" x="2367"/>
        <item m="1" x="990"/>
        <item m="1" x="315"/>
        <item m="1" x="3873"/>
        <item m="1" x="5754"/>
        <item m="1" x="4215"/>
        <item m="1" x="6192"/>
        <item m="1" x="2945"/>
        <item m="1" x="4774"/>
        <item m="1" x="1205"/>
        <item m="1" x="1493"/>
        <item m="1" x="743"/>
        <item m="1" x="632"/>
        <item m="1" x="5297"/>
        <item m="1" x="3340"/>
        <item m="1" x="4228"/>
        <item m="1" x="2212"/>
        <item m="1" x="5292"/>
        <item m="1" x="3082"/>
        <item m="1" x="1127"/>
        <item m="1" x="902"/>
        <item m="1" x="5922"/>
        <item m="1" x="2098"/>
        <item m="1" x="1883"/>
        <item m="1" x="2558"/>
        <item m="1" x="805"/>
        <item m="1" x="3562"/>
        <item m="1" x="423"/>
        <item m="1" x="2106"/>
        <item m="1" x="3922"/>
        <item m="1" x="2815"/>
        <item m="1" x="4902"/>
        <item m="1" x="3957"/>
        <item m="1" x="1368"/>
        <item m="1" x="5632"/>
        <item m="1" x="4453"/>
        <item m="1" x="3902"/>
        <item m="1" x="355"/>
        <item m="1" x="4119"/>
        <item m="1" x="1582"/>
        <item m="1" x="3910"/>
        <item m="1" x="1378"/>
        <item m="1" x="3899"/>
        <item m="1" x="4598"/>
        <item m="1" x="924"/>
        <item m="1" x="3815"/>
        <item m="1" x="1727"/>
        <item m="1" x="4451"/>
        <item m="1" x="594"/>
        <item m="1" x="1046"/>
        <item m="1" x="4379"/>
        <item m="1" x="2402"/>
        <item m="1" x="3940"/>
        <item m="1" x="5845"/>
        <item m="1" x="4859"/>
        <item m="1" x="255"/>
        <item m="1" x="3081"/>
        <item m="1" x="2159"/>
        <item m="1" x="1071"/>
        <item m="1" x="3027"/>
        <item m="1" x="1039"/>
        <item m="1" x="2927"/>
        <item m="1" x="2570"/>
        <item m="1" x="4091"/>
        <item m="1" x="4775"/>
        <item m="1" x="5587"/>
        <item m="1" x="465"/>
        <item m="1" x="3834"/>
        <item m="1" x="382"/>
        <item m="1" x="3603"/>
        <item m="1" x="3078"/>
        <item m="1" x="1999"/>
        <item m="1" x="4276"/>
        <item m="1" x="3581"/>
        <item m="1" x="2358"/>
        <item m="1" x="3046"/>
        <item m="1" x="4831"/>
        <item m="1" x="4352"/>
        <item m="1" x="474"/>
        <item m="1" x="3001"/>
        <item m="1" x="6171"/>
        <item m="1" x="2529"/>
        <item m="1" x="3113"/>
        <item m="1" x="1398"/>
        <item m="1" x="3381"/>
        <item m="1" x="3443"/>
        <item m="1" x="1377"/>
        <item m="1" x="2887"/>
        <item m="1" x="2161"/>
        <item m="1" x="2372"/>
        <item m="1" x="1261"/>
        <item m="1" x="4971"/>
        <item m="1" x="3870"/>
        <item m="1" x="5054"/>
        <item m="1" x="2989"/>
        <item m="1" x="4621"/>
        <item m="1" x="6088"/>
        <item m="1" x="5636"/>
        <item m="1" x="2994"/>
        <item m="1" x="1432"/>
        <item m="1" x="3005"/>
        <item m="1" x="1194"/>
        <item m="1" x="3490"/>
        <item m="1" x="2957"/>
        <item m="1" x="3657"/>
        <item m="1" x="5067"/>
        <item m="1" x="5561"/>
        <item m="1" x="3327"/>
        <item m="1" x="2204"/>
        <item m="1" x="6155"/>
        <item m="1" x="4198"/>
        <item m="1" x="6034"/>
        <item m="1" x="2279"/>
        <item m="1" x="5627"/>
        <item m="1" x="4622"/>
        <item m="1" x="1832"/>
        <item m="1" x="435"/>
        <item m="1" x="3515"/>
        <item m="1" x="353"/>
        <item m="1" x="4340"/>
        <item m="1" x="161"/>
        <item m="1" x="555"/>
        <item m="1" x="2601"/>
        <item m="1" x="1445"/>
        <item m="1" x="1491"/>
        <item m="1" x="3734"/>
        <item m="1" x="3058"/>
        <item m="1" x="6043"/>
        <item m="1" x="1969"/>
        <item m="1" x="418"/>
        <item m="1" x="5803"/>
        <item x="73"/>
        <item m="1" x="2884"/>
        <item m="1" x="5646"/>
        <item m="1" x="1319"/>
        <item m="1" x="2684"/>
        <item m="1" x="2129"/>
        <item m="1" x="4636"/>
        <item m="1" x="5938"/>
        <item m="1" x="1453"/>
        <item m="1" x="4308"/>
        <item m="1" x="1352"/>
        <item m="1" x="673"/>
        <item m="1" x="4820"/>
        <item m="1" x="4767"/>
        <item m="1" x="868"/>
        <item m="1" x="5827"/>
        <item m="1" x="685"/>
        <item m="1" x="1310"/>
        <item m="1" x="5552"/>
        <item m="1" x="2949"/>
        <item m="1" x="3347"/>
        <item m="1" x="3704"/>
        <item m="1" x="2796"/>
        <item m="1" x="5739"/>
        <item m="1" x="2755"/>
        <item m="1" x="2354"/>
        <item m="1" x="3460"/>
        <item m="1" x="4921"/>
        <item m="1" x="3121"/>
        <item m="1" x="2667"/>
        <item m="1" x="1575"/>
        <item m="1" x="2230"/>
        <item m="1" x="4547"/>
        <item m="1" x="6181"/>
        <item m="1" x="4753"/>
        <item m="1" x="494"/>
        <item m="1" x="3914"/>
        <item m="1" x="774"/>
        <item m="1" x="5620"/>
        <item m="1" x="4525"/>
        <item m="1" x="1711"/>
        <item m="1" x="4039"/>
        <item m="1" x="1981"/>
        <item m="1" x="2771"/>
        <item m="1" x="4046"/>
        <item m="1" x="5214"/>
        <item m="1" x="5158"/>
        <item m="1" x="1172"/>
        <item m="1" x="3800"/>
        <item m="1" x="4438"/>
        <item m="1" x="2460"/>
        <item m="1" x="3805"/>
        <item m="1" x="2375"/>
        <item m="1" x="2087"/>
        <item m="1" x="5624"/>
        <item m="1" x="3803"/>
        <item m="1" x="3292"/>
        <item m="1" x="698"/>
        <item m="1" x="4213"/>
        <item m="1" x="1174"/>
        <item m="1" x="832"/>
        <item m="1" x="5323"/>
        <item m="1" x="3407"/>
        <item m="1" x="917"/>
        <item m="1" x="2074"/>
        <item m="1" x="5079"/>
        <item m="1" x="4217"/>
        <item m="1" x="886"/>
        <item m="1" x="5656"/>
        <item m="1" x="3935"/>
        <item m="1" x="4864"/>
        <item m="1" x="5199"/>
        <item m="1" x="4665"/>
        <item m="1" x="1055"/>
        <item m="1" x="2683"/>
        <item m="1" x="1913"/>
        <item m="1" x="5407"/>
        <item m="1" x="2366"/>
        <item m="1" x="1737"/>
        <item m="1" x="5687"/>
        <item m="1" x="4762"/>
        <item m="1" x="2403"/>
        <item m="1" x="3369"/>
        <item m="1" x="616"/>
        <item m="1" x="1303"/>
        <item m="1" x="428"/>
        <item m="1" x="1664"/>
        <item m="1" x="5192"/>
        <item m="1" x="3186"/>
        <item m="1" x="5302"/>
        <item m="1" x="2679"/>
        <item m="1" x="3872"/>
        <item m="1" x="576"/>
        <item m="1" x="3382"/>
        <item m="1" x="2135"/>
        <item m="1" x="1104"/>
        <item m="1" x="1789"/>
        <item m="1" x="1734"/>
        <item m="1" x="3055"/>
        <item m="1" x="463"/>
        <item m="1" x="5682"/>
        <item m="1" x="3412"/>
        <item m="1" x="4550"/>
        <item m="1" x="2021"/>
        <item m="1" x="3488"/>
        <item m="1" x="3937"/>
        <item m="1" x="295"/>
        <item m="1" x="2210"/>
        <item m="1" x="2379"/>
        <item m="1" x="5598"/>
        <item m="1" x="4212"/>
        <item m="1" x="2378"/>
        <item m="1" x="2851"/>
        <item m="1" x="2754"/>
        <item m="1" x="773"/>
        <item m="1" x="5540"/>
        <item m="1" x="1774"/>
        <item m="1" x="3384"/>
        <item m="1" x="5862"/>
        <item m="1" x="3789"/>
        <item m="1" x="5494"/>
        <item m="1" x="3717"/>
        <item m="1" x="2357"/>
        <item m="1" x="2056"/>
        <item m="1" x="2209"/>
        <item m="1" x="2557"/>
        <item m="1" x="124"/>
        <item m="1" x="2633"/>
        <item m="1" x="5871"/>
        <item m="1" x="3107"/>
        <item m="1" x="5831"/>
        <item m="1" x="653"/>
        <item m="1" x="3714"/>
        <item m="1" x="3676"/>
        <item m="1" x="4315"/>
        <item m="1" x="529"/>
        <item m="1" x="1239"/>
        <item m="1" x="1358"/>
        <item m="1" x="3661"/>
        <item m="1" x="133"/>
        <item m="1" x="2967"/>
        <item m="1" x="1657"/>
        <item m="1" x="3010"/>
        <item m="1" x="4170"/>
        <item m="1" x="5592"/>
        <item m="1" x="4563"/>
        <item m="1" x="1229"/>
        <item m="1" x="2324"/>
        <item m="1" x="4688"/>
        <item m="1" x="3092"/>
        <item m="1" x="3337"/>
        <item m="1" x="5681"/>
        <item m="1" x="4104"/>
        <item m="1" x="1619"/>
        <item m="1" x="1424"/>
        <item m="1" x="1714"/>
        <item m="1" x="2035"/>
        <item m="1" x="5813"/>
        <item m="1" x="5912"/>
        <item m="1" x="2747"/>
        <item m="1" x="5611"/>
        <item m="1" x="5742"/>
        <item m="1" x="5784"/>
        <item m="1" x="2486"/>
        <item m="1" x="1938"/>
        <item m="1" x="1871"/>
        <item m="1" x="1356"/>
        <item m="1" x="3243"/>
        <item m="1" x="5469"/>
        <item m="1" x="4685"/>
        <item m="1" x="4910"/>
        <item m="1" x="836"/>
        <item m="1" x="558"/>
        <item m="1" x="5542"/>
        <item m="1" x="231"/>
        <item m="1" x="1431"/>
        <item m="1" x="4515"/>
        <item m="1" x="2592"/>
        <item m="1" x="2350"/>
        <item m="1" x="948"/>
        <item m="1" x="267"/>
        <item m="1" x="1262"/>
        <item m="1" x="881"/>
        <item m="1" x="583"/>
        <item m="1" x="2539"/>
        <item m="1" x="4949"/>
        <item m="1" x="1808"/>
        <item m="1" x="189"/>
        <item m="1" x="1697"/>
        <item m="1" x="1492"/>
        <item m="1" x="2933"/>
        <item m="1" x="4792"/>
        <item m="1" x="1574"/>
        <item m="1" x="2335"/>
        <item m="1" x="1006"/>
        <item m="1" x="4542"/>
        <item m="1" x="3952"/>
        <item m="1" x="2313"/>
        <item m="1" x="1230"/>
        <item m="1" x="3205"/>
        <item m="1" x="2764"/>
        <item m="1" x="2699"/>
        <item m="1" x="1085"/>
        <item m="1" x="1915"/>
        <item m="1" x="4890"/>
        <item m="1" x="1091"/>
        <item m="1" x="1976"/>
        <item m="1" x="5926"/>
        <item m="1" x="413"/>
        <item m="1" x="506"/>
        <item m="1" x="172"/>
        <item m="1" x="367"/>
        <item m="1" x="1929"/>
        <item m="1" x="2053"/>
        <item m="1" x="2999"/>
        <item m="1" x="1211"/>
        <item m="1" x="1568"/>
        <item m="1" x="5380"/>
        <item m="1" x="2382"/>
        <item m="1" x="5720"/>
        <item m="1" x="2028"/>
        <item m="1" x="2574"/>
        <item m="1" x="4970"/>
        <item m="1" x="215"/>
        <item m="1" x="5510"/>
        <item m="1" x="4903"/>
        <item m="1" x="4889"/>
        <item m="1" x="2215"/>
        <item m="1" x="2373"/>
        <item m="1" x="4070"/>
        <item m="1" x="883"/>
        <item m="1" x="991"/>
        <item m="1" x="5534"/>
        <item m="1" x="4875"/>
        <item m="1" x="567"/>
        <item m="1" x="4111"/>
        <item m="1" x="1846"/>
        <item m="1" x="5525"/>
        <item m="1" x="6055"/>
        <item m="1" x="2806"/>
        <item m="1" x="5293"/>
        <item m="1" x="2142"/>
        <item m="1" x="2468"/>
        <item m="1" x="1686"/>
        <item m="1" x="1275"/>
        <item m="1" x="3658"/>
        <item m="1" x="3669"/>
        <item m="1" x="3932"/>
        <item m="1" x="3119"/>
        <item m="1" x="4657"/>
        <item m="1" x="4157"/>
        <item m="1" x="1490"/>
        <item m="1" x="6165"/>
        <item m="1" x="1081"/>
        <item m="1" x="5876"/>
        <item m="1" x="688"/>
        <item m="1" x="3170"/>
        <item m="1" x="1496"/>
        <item m="1" x="5373"/>
        <item m="1" x="5157"/>
        <item m="1" x="918"/>
        <item m="1" x="3719"/>
        <item m="1" x="4145"/>
        <item m="1" x="6151"/>
        <item m="1" x="197"/>
        <item m="1" x="4638"/>
        <item m="1" x="4549"/>
        <item m="1" x="6195"/>
        <item m="1" x="1521"/>
        <item m="1" x="6157"/>
        <item m="1" x="4839"/>
        <item m="1" x="2343"/>
        <item m="1" x="3525"/>
        <item m="1" x="1049"/>
        <item m="1" x="1411"/>
        <item m="1" x="1095"/>
        <item m="1" x="5669"/>
        <item m="1" x="5644"/>
        <item m="1" x="3727"/>
        <item m="1" x="3841"/>
        <item m="1" x="6073"/>
        <item m="1" x="697"/>
        <item m="1" x="3700"/>
        <item m="1" x="2355"/>
        <item m="1" x="5855"/>
        <item m="1" x="1183"/>
        <item m="1" x="5828"/>
        <item m="1" x="5945"/>
        <item m="1" x="1210"/>
        <item m="1" x="1562"/>
        <item m="1" x="1427"/>
        <item m="1" x="151"/>
        <item m="1" x="3448"/>
        <item m="1" x="5802"/>
        <item m="1" x="4463"/>
        <item m="1" x="4090"/>
        <item m="1" x="2641"/>
        <item m="1" x="5046"/>
        <item m="1" x="1957"/>
        <item m="1" x="6049"/>
        <item m="1" x="3925"/>
        <item m="1" x="3436"/>
        <item m="1" x="4989"/>
        <item m="1" x="5195"/>
        <item m="1" x="804"/>
        <item m="1" x="4233"/>
        <item m="1" x="3269"/>
        <item m="1" x="426"/>
        <item m="1" x="3934"/>
        <item m="1" x="395"/>
        <item m="1" x="4158"/>
        <item m="1" x="933"/>
        <item m="1" x="4011"/>
        <item m="1" x="5375"/>
        <item m="1" x="3303"/>
        <item m="1" x="2315"/>
        <item m="1" x="2860"/>
        <item m="1" x="701"/>
        <item m="1" x="5049"/>
        <item m="1" x="2575"/>
        <item m="1" x="5890"/>
        <item m="1" x="2046"/>
        <item m="1" x="4450"/>
        <item m="1" x="2734"/>
        <item m="1" x="5256"/>
        <item m="1" x="5915"/>
        <item m="1" x="6183"/>
        <item m="1" x="1636"/>
        <item m="1" x="5188"/>
        <item m="1" x="3302"/>
        <item m="1" x="3471"/>
        <item m="1" x="3615"/>
        <item m="1" x="1200"/>
        <item m="1" x="4761"/>
        <item m="1" x="3877"/>
        <item m="1" x="932"/>
        <item m="1" x="5159"/>
        <item m="1" x="5259"/>
        <item m="1" x="2845"/>
        <item m="1" x="3613"/>
        <item m="1" x="286"/>
        <item m="1" x="3528"/>
        <item m="1" x="3189"/>
        <item m="1" x="1891"/>
        <item m="1" x="5924"/>
        <item m="1" x="696"/>
        <item m="1" x="5490"/>
        <item m="1" x="2655"/>
        <item m="1" x="4068"/>
        <item m="1" x="4480"/>
        <item m="1" x="1553"/>
        <item m="1" x="1838"/>
        <item m="1" x="141"/>
        <item m="1" x="1298"/>
        <item m="1" x="4209"/>
        <item m="1" x="4067"/>
        <item m="1" x="5612"/>
        <item m="1" x="398"/>
        <item m="1" x="4763"/>
        <item m="1" x="3198"/>
        <item m="1" x="1812"/>
        <item m="1" x="3998"/>
        <item m="1" x="1589"/>
        <item m="1" x="5837"/>
        <item m="1" x="1900"/>
        <item m="1" x="987"/>
        <item m="1" x="2625"/>
        <item m="1" x="2864"/>
        <item m="1" x="3677"/>
        <item m="1" x="3801"/>
        <item m="1" x="2896"/>
        <item m="1" x="4492"/>
        <item m="1" x="5851"/>
        <item m="1" x="3595"/>
        <item m="1" x="763"/>
        <item m="1" x="3255"/>
        <item m="1" x="4310"/>
        <item m="1" x="3210"/>
        <item m="1" x="5778"/>
        <item m="1" x="5881"/>
        <item m="1" x="2523"/>
        <item m="1" x="4449"/>
        <item m="1" x="1288"/>
        <item m="1" x="4411"/>
        <item m="1" x="112"/>
        <item m="1" x="1601"/>
        <item m="1" x="5513"/>
        <item m="1" x="4195"/>
        <item m="1" x="669"/>
        <item m="1" x="5870"/>
        <item m="1" x="1384"/>
        <item m="1" x="2518"/>
        <item m="1" x="1302"/>
        <item m="1" x="374"/>
        <item m="1" x="723"/>
        <item m="1" x="1158"/>
        <item m="1" x="4553"/>
        <item m="1" x="3991"/>
        <item m="1" x="5532"/>
        <item m="1" x="5848"/>
        <item m="1" x="5421"/>
        <item m="1" x="2388"/>
        <item m="1" x="4555"/>
        <item m="1" x="1703"/>
        <item m="1" x="5132"/>
        <item m="1" x="900"/>
        <item m="1" x="2380"/>
        <item m="1" x="984"/>
        <item m="1" x="4047"/>
        <item m="1" x="2425"/>
        <item m="1" x="2651"/>
        <item m="1" x="582"/>
        <item m="1" x="3861"/>
        <item m="1" x="2244"/>
        <item m="1" x="4389"/>
        <item m="1" x="4539"/>
        <item m="1" x="4358"/>
        <item m="1" x="6154"/>
        <item m="1" x="477"/>
        <item m="1" x="3100"/>
        <item m="1" x="939"/>
        <item m="1" x="2694"/>
        <item m="1" x="6082"/>
        <item m="1" x="565"/>
        <item m="1" x="5888"/>
        <item m="1" x="761"/>
        <item m="1" x="4780"/>
        <item m="1" x="3862"/>
        <item m="1" x="1924"/>
        <item m="1" x="1482"/>
        <item m="1" x="2874"/>
        <item m="1" x="4880"/>
        <item m="1" x="2773"/>
        <item m="1" x="5242"/>
        <item m="1" x="704"/>
        <item m="1" x="253"/>
        <item m="1" x="1583"/>
        <item m="1" x="5951"/>
        <item m="1" x="4235"/>
        <item m="1" x="4038"/>
        <item m="1" x="2841"/>
        <item m="1" x="2644"/>
        <item m="1" x="5234"/>
        <item m="1" x="2986"/>
        <item m="1" x="5841"/>
        <item m="1" x="5921"/>
        <item m="1" x="1620"/>
        <item m="1" x="3353"/>
        <item m="1" x="280"/>
        <item m="1" x="4965"/>
        <item m="1" x="3948"/>
        <item m="1" x="3512"/>
        <item m="1" x="6040"/>
        <item m="1" x="3281"/>
        <item m="1" x="5129"/>
        <item m="1" x="5948"/>
        <item m="1" x="4050"/>
        <item m="1" x="4579"/>
        <item m="1" x="1632"/>
        <item m="1" x="3820"/>
        <item m="1" x="1416"/>
        <item x="81"/>
        <item m="1" x="4457"/>
        <item m="1" x="6202"/>
        <item m="1" x="2615"/>
        <item m="1" x="5167"/>
        <item m="1" x="5053"/>
        <item m="1" x="5545"/>
        <item m="1" x="2245"/>
        <item m="1" x="3456"/>
        <item m="1" x="822"/>
        <item m="1" x="4530"/>
        <item m="1" x="2493"/>
        <item m="1" x="2614"/>
        <item m="1" x="662"/>
        <item m="1" x="3492"/>
        <item m="1" x="5294"/>
        <item m="1" x="152"/>
        <item m="1" x="2903"/>
        <item m="1" x="4514"/>
        <item m="1" x="4127"/>
        <item m="1" x="1455"/>
        <item m="1" x="2171"/>
        <item m="1" x="6104"/>
        <item m="1" x="710"/>
        <item m="1" x="2748"/>
        <item m="1" x="270"/>
        <item m="1" x="4261"/>
        <item m="1" x="1123"/>
        <item m="1" x="5463"/>
        <item m="1" x="4052"/>
        <item m="1" x="5409"/>
        <item m="1" x="1047"/>
        <item m="1" x="2880"/>
        <item m="1" x="2875"/>
        <item m="1" x="3385"/>
        <item m="1" x="4214"/>
        <item m="1" x="6168"/>
        <item m="1" x="442"/>
        <item m="1" x="3362"/>
        <item m="1" x="5095"/>
        <item m="1" x="3814"/>
        <item m="1" x="1917"/>
        <item m="1" x="5333"/>
        <item m="1" x="5779"/>
        <item m="1" x="2925"/>
        <item m="1" x="5171"/>
        <item m="1" x="184"/>
        <item m="1" x="3348"/>
        <item m="1" x="4346"/>
        <item m="1" x="1552"/>
        <item m="1" x="6174"/>
        <item m="1" x="4203"/>
        <item m="1" x="1034"/>
        <item m="1" x="695"/>
        <item m="1" x="3722"/>
        <item m="1" x="3755"/>
        <item m="1" x="329"/>
        <item m="1" x="603"/>
        <item m="1" x="979"/>
        <item m="1" x="2713"/>
        <item m="1" x="1452"/>
        <item m="1" x="1573"/>
        <item m="1" x="3374"/>
        <item m="1" x="1374"/>
        <item m="1" x="4733"/>
        <item m="1" x="3264"/>
        <item m="1" x="3213"/>
        <item m="1" x="3797"/>
        <item m="1" x="1410"/>
        <item m="1" x="1315"/>
        <item m="1" x="4794"/>
        <item m="1" x="3057"/>
        <item m="1" x="5261"/>
        <item m="1" x="2817"/>
        <item m="1" x="2891"/>
        <item m="1" x="251"/>
        <item m="1" x="158"/>
        <item m="1" x="2340"/>
        <item m="1" x="4726"/>
        <item x="59"/>
        <item m="1" x="3931"/>
        <item m="1" x="313"/>
        <item m="1" x="1263"/>
        <item m="1" x="3933"/>
        <item m="1" x="1919"/>
        <item m="1" x="3633"/>
        <item m="1" x="5455"/>
        <item m="1" x="5904"/>
        <item m="1" x="2567"/>
        <item m="1" x="2709"/>
        <item m="1" x="2942"/>
        <item m="1" x="3881"/>
        <item m="1" x="1948"/>
        <item m="1" x="3086"/>
        <item m="1" x="1594"/>
        <item m="1" x="4089"/>
        <item m="1" x="3825"/>
        <item m="1" x="2540"/>
        <item m="1" x="5350"/>
        <item m="1" x="6164"/>
        <item m="1" x="2470"/>
        <item m="1" x="3037"/>
        <item m="1" x="5700"/>
        <item m="1" x="5593"/>
        <item m="1" x="5873"/>
        <item m="1" x="2332"/>
        <item m="1" x="4103"/>
        <item m="1" x="3629"/>
        <item m="1" x="4223"/>
        <item m="1" x="2220"/>
        <item m="1" x="462"/>
        <item m="1" x="3610"/>
        <item m="1" x="4587"/>
        <item m="1" x="3350"/>
        <item m="1" x="4073"/>
        <item m="1" x="1678"/>
        <item m="1" x="3999"/>
        <item m="1" x="1137"/>
        <item m="1" x="3790"/>
        <item m="1" x="732"/>
        <item m="1" x="2397"/>
        <item m="1" x="1067"/>
        <item m="1" x="779"/>
        <item m="1" x="3560"/>
        <item m="1" x="2664"/>
        <item m="1" x="1777"/>
        <item m="1" x="4736"/>
        <item m="1" x="3416"/>
        <item m="1" x="1964"/>
        <item m="1" x="5068"/>
        <item m="1" x="5664"/>
        <item m="1" x="3268"/>
        <item m="1" x="633"/>
        <item m="1" x="4319"/>
        <item m="1" x="206"/>
        <item m="1" x="4368"/>
        <item m="1" x="3859"/>
        <item m="1" x="3108"/>
        <item m="1" x="5277"/>
        <item m="1" x="5541"/>
        <item m="1" x="1912"/>
        <item m="1" x="2756"/>
        <item m="1" x="2269"/>
        <item m="1" x="1504"/>
        <item m="1" x="4611"/>
        <item m="1" x="4721"/>
        <item m="1" x="4429"/>
        <item m="1" x="192"/>
        <item m="1" x="1666"/>
        <item m="1" x="546"/>
        <item m="1" x="2849"/>
        <item m="1" x="2623"/>
        <item m="1" x="2071"/>
        <item m="1" x="1231"/>
        <item m="1" x="6063"/>
        <item m="1" x="1501"/>
        <item m="1" x="3396"/>
        <item m="1" x="3750"/>
        <item m="1" x="5738"/>
        <item m="1" x="699"/>
        <item m="1" x="4333"/>
        <item m="1" x="3796"/>
        <item m="1" x="2824"/>
        <item m="1" x="5161"/>
        <item m="1" x="4810"/>
        <item m="1" x="5752"/>
        <item m="1" x="177"/>
        <item m="1" x="1092"/>
        <item m="1" x="5967"/>
        <item m="1" x="5897"/>
        <item m="1" x="692"/>
        <item m="1" x="5970"/>
        <item m="1" x="2936"/>
        <item m="1" x="4332"/>
        <item m="1" x="5006"/>
        <item m="1" x="1655"/>
        <item m="1" x="6123"/>
        <item m="1" x="5604"/>
        <item m="1" x="1608"/>
        <item m="1" x="522"/>
        <item m="1" x="3688"/>
        <item m="1" x="4216"/>
        <item m="1" x="3316"/>
        <item m="1" x="378"/>
        <item m="1" x="3921"/>
        <item m="1" x="3128"/>
        <item m="1" x="5094"/>
        <item m="1" x="4904"/>
        <item m="1" x="2650"/>
        <item m="1" x="3989"/>
        <item m="1" x="5448"/>
        <item m="1" x="6015"/>
        <item m="1" x="2283"/>
        <item m="1" x="1791"/>
        <item m="1" x="2041"/>
        <item m="1" x="3822"/>
        <item m="1" x="4065"/>
        <item m="1" x="5957"/>
        <item m="1" x="1149"/>
        <item m="1" x="1130"/>
        <item m="1" x="4239"/>
        <item m="1" x="4484"/>
        <item m="1" x="943"/>
        <item m="1" x="220"/>
        <item m="1" x="2288"/>
        <item m="1" x="640"/>
        <item m="1" x="6012"/>
        <item m="1" x="4844"/>
        <item m="1" x="5987"/>
        <item m="1" x="6020"/>
        <item m="1" x="4462"/>
        <item m="1" x="1783"/>
        <item m="1" x="5164"/>
        <item m="1" x="2328"/>
        <item m="1" x="3904"/>
        <item m="1" x="5776"/>
        <item m="1" x="4163"/>
        <item m="1" x="1242"/>
        <item m="1" x="3776"/>
        <item m="1" x="2795"/>
        <item x="85"/>
        <item m="1" x="3806"/>
        <item m="1" x="2437"/>
        <item m="1" x="281"/>
        <item m="1" x="2262"/>
        <item m="1" x="5058"/>
        <item m="1" x="3193"/>
        <item m="1" x="5426"/>
        <item m="1" x="4852"/>
        <item m="1" x="3204"/>
        <item m="1" x="244"/>
        <item m="1" x="5771"/>
        <item m="1" x="5047"/>
        <item m="1" x="5762"/>
        <item m="1" x="6069"/>
        <item m="1" x="6001"/>
        <item m="1" x="4415"/>
        <item m="1" x="2139"/>
        <item m="1" x="5546"/>
        <item m="1" x="5940"/>
        <item m="1" x="1184"/>
        <item m="1" x="5239"/>
        <item m="1" x="5864"/>
        <item m="1" x="5190"/>
        <item m="1" x="4394"/>
        <item m="1" x="3883"/>
        <item m="1" x="863"/>
        <item m="1" x="336"/>
        <item m="1" x="4479"/>
        <item m="1" x="320"/>
        <item m="1" x="319"/>
        <item m="1" x="454"/>
        <item m="1" x="4222"/>
        <item m="1" x="3812"/>
        <item m="1" x="3618"/>
        <item m="1" x="4754"/>
        <item m="1" x="1937"/>
        <item m="1" x="229"/>
        <item m="1" x="5236"/>
        <item m="1" x="1038"/>
        <item m="1" x="4776"/>
        <item m="1" x="6139"/>
        <item m="1" x="1000"/>
        <item m="1" x="930"/>
        <item m="1" x="3777"/>
        <item m="1" x="2345"/>
        <item m="1" x="5077"/>
        <item m="1" x="5989"/>
        <item m="1" x="5312"/>
        <item m="1" x="3261"/>
        <item m="1" x="1089"/>
        <item x="64"/>
        <item m="1" x="3855"/>
        <item m="1" x="2661"/>
        <item m="1" x="2959"/>
        <item m="1" x="6127"/>
        <item m="1" x="2214"/>
        <item m="1" x="4992"/>
        <item m="1" x="1635"/>
        <item m="1" x="4278"/>
        <item m="1" x="3383"/>
        <item m="1" x="5109"/>
        <item m="1" x="1122"/>
        <item m="1" x="4655"/>
        <item m="1" x="2455"/>
        <item m="1" x="5586"/>
        <item m="1" x="4703"/>
        <item m="1" x="4131"/>
        <item m="1" x="3811"/>
        <item m="1" x="2305"/>
        <item m="1" x="5252"/>
        <item m="1" x="3868"/>
        <item m="1" x="2583"/>
        <item m="1" x="3936"/>
        <item m="1" x="2114"/>
        <item m="1" x="1540"/>
        <item m="1" x="4742"/>
        <item m="1" x="3338"/>
        <item m="1" x="5062"/>
        <item m="1" x="4254"/>
        <item m="1" x="2547"/>
        <item m="1" x="2654"/>
        <item m="1" x="2673"/>
        <item m="1" x="2131"/>
        <item m="1" x="2686"/>
        <item m="1" x="617"/>
        <item m="1" x="4291"/>
        <item m="1" x="667"/>
        <item m="1" x="1684"/>
        <item m="1" x="962"/>
        <item m="1" x="3614"/>
        <item m="1" x="5184"/>
        <item m="1" x="4218"/>
        <item m="1" x="4155"/>
        <item m="1" x="4381"/>
        <item m="1" x="2349"/>
        <item m="1" x="1830"/>
        <item m="1" x="1845"/>
        <item m="1" x="5660"/>
        <item m="1" x="2238"/>
        <item m="1" x="3014"/>
        <item m="1" x="5978"/>
        <item m="1" x="4813"/>
        <item m="1" x="4980"/>
        <item m="1" x="971"/>
        <item m="1" x="4455"/>
        <item m="1" x="5125"/>
        <item m="1" x="2760"/>
        <item m="1" x="5237"/>
        <item m="1" x="5468"/>
        <item m="1" x="3623"/>
        <item m="1" x="3194"/>
        <item m="1" x="5972"/>
        <item m="1" x="4948"/>
        <item m="1" x="840"/>
        <item m="1" x="2272"/>
        <item m="1" x="1790"/>
        <item m="1" x="5820"/>
        <item m="1" x="2445"/>
        <item m="1" x="4143"/>
        <item m="1" x="3840"/>
        <item m="1" x="1097"/>
        <item m="1" x="903"/>
        <item m="1" x="1307"/>
        <item m="1" x="6199"/>
        <item m="1" x="2467"/>
        <item m="1" x="2605"/>
        <item m="1" x="2058"/>
        <item m="1" x="4884"/>
        <item m="1" x="5952"/>
        <item m="1" x="2964"/>
        <item m="1" x="3928"/>
        <item m="1" x="1687"/>
        <item m="1" x="3576"/>
        <item m="1" x="1042"/>
        <item m="1" x="2934"/>
        <item m="1" x="1997"/>
        <item m="1" x="5298"/>
        <item m="1" x="5085"/>
        <item m="1" x="819"/>
        <item m="1" x="3144"/>
        <item m="1" x="3588"/>
        <item m="1" x="6115"/>
        <item m="1" x="5714"/>
        <item m="1" x="623"/>
        <item m="1" x="3463"/>
        <item m="1" x="3323"/>
        <item m="1" x="547"/>
        <item m="1" x="624"/>
        <item m="1" x="1435"/>
        <item m="1" x="3044"/>
        <item m="1" x="3254"/>
        <item m="1" x="2659"/>
        <item m="1" x="2099"/>
        <item m="1" x="627"/>
        <item m="1" x="4266"/>
        <item m="1" x="4269"/>
        <item m="1" x="1444"/>
        <item m="1" x="4950"/>
        <item m="1" x="4099"/>
        <item m="1" x="4329"/>
        <item m="1" x="4635"/>
        <item m="1" x="202"/>
        <item m="1" x="1603"/>
        <item m="1" x="2511"/>
        <item m="1" x="659"/>
        <item m="1" x="4188"/>
        <item m="1" x="4322"/>
        <item m="1" x="5621"/>
        <item m="1" x="4915"/>
        <item m="1" x="2746"/>
        <item m="1" x="3496"/>
        <item m="1" x="5386"/>
        <item m="1" x="5747"/>
        <item m="1" x="897"/>
        <item m="1" x="569"/>
        <item m="1" x="957"/>
        <item m="1" x="952"/>
        <item m="1" x="370"/>
        <item m="1" x="4410"/>
        <item m="1" x="4012"/>
        <item m="1" x="1370"/>
        <item m="1" x="4508"/>
        <item m="1" x="3821"/>
        <item m="1" x="3508"/>
        <item m="1" x="6094"/>
        <item m="1" x="5099"/>
        <item m="1" x="3137"/>
        <item m="1" x="746"/>
        <item m="1" x="6113"/>
        <item m="1" x="6163"/>
        <item m="1" x="4560"/>
        <item m="1" x="2002"/>
        <item m="1" x="2478"/>
        <item m="1" x="3594"/>
        <item m="1" x="3793"/>
        <item m="1" x="449"/>
        <item m="1" x="3509"/>
        <item m="1" x="2408"/>
        <item m="1" x="349"/>
        <item m="1" x="6138"/>
        <item m="1" x="5454"/>
        <item m="1" x="3892"/>
        <item m="1" x="1430"/>
        <item m="1" x="1661"/>
        <item m="1" x="4382"/>
        <item m="1" x="1020"/>
        <item m="1" x="5023"/>
        <item m="1" x="252"/>
        <item m="1" x="1007"/>
        <item m="1" x="940"/>
        <item m="1" x="3324"/>
        <item m="1" x="3133"/>
        <item m="1" x="3973"/>
        <item m="1" x="719"/>
        <item m="1" x="489"/>
        <item m="1" x="947"/>
        <item m="1" x="580"/>
        <item m="1" x="1565"/>
        <item m="1" x="537"/>
        <item m="1" x="894"/>
        <item m="1" x="193"/>
        <item m="1" x="1268"/>
        <item m="1" x="834"/>
        <item m="1" x="4057"/>
        <item m="1" x="4180"/>
        <item m="1" x="3959"/>
        <item m="1" x="1519"/>
        <item m="1" x="5349"/>
        <item m="1" x="4552"/>
        <item m="1" x="1146"/>
        <item m="1" x="5744"/>
        <item m="1" x="2704"/>
        <item m="1" x="5432"/>
        <item m="1" x="4988"/>
        <item m="1" x="1331"/>
        <item m="1" x="1198"/>
        <item m="1" x="4995"/>
        <item m="1" x="1106"/>
        <item m="1" x="2844"/>
        <item m="1" x="5992"/>
        <item m="1" x="1044"/>
        <item m="1" x="5378"/>
        <item m="1" x="6018"/>
        <item m="1" x="5691"/>
        <item m="1" x="3539"/>
        <item m="1" x="2501"/>
        <item m="1" x="505"/>
        <item m="1" x="3599"/>
        <item m="1" x="2895"/>
        <item m="1" x="2246"/>
        <item m="1" x="4020"/>
        <item m="1" x="4078"/>
        <item m="1" x="3641"/>
        <item m="1" x="2347"/>
        <item m="1" x="1799"/>
        <item m="1" x="4919"/>
        <item m="1" x="4367"/>
        <item m="1" x="3835"/>
        <item m="1" x="5985"/>
        <item m="1" x="5619"/>
        <item m="1" x="3124"/>
        <item m="1" x="2535"/>
        <item m="1" x="1018"/>
        <item m="1" x="4023"/>
        <item m="1" x="5244"/>
        <item m="1" x="511"/>
        <item m="1" x="4834"/>
        <item m="1" x="5024"/>
        <item m="1" x="5857"/>
        <item m="1" x="5811"/>
        <item m="1" x="230"/>
        <item m="1" x="3143"/>
        <item m="1" x="3430"/>
        <item m="1" x="312"/>
        <item m="1" x="3404"/>
        <item m="1" x="556"/>
        <item m="1" x="1246"/>
        <item m="1" x="2018"/>
        <item m="1" x="242"/>
        <item m="1" x="4787"/>
        <item m="1" x="5320"/>
        <item m="1" x="2239"/>
        <item m="1" x="1511"/>
        <item m="1" x="3826"/>
        <item m="1" x="5763"/>
        <item m="1" x="707"/>
        <item m="1" x="937"/>
        <item m="1" x="5963"/>
        <item m="1" x="4537"/>
        <item m="1" x="709"/>
        <item m="1" x="3589"/>
        <item m="1" x="4049"/>
        <item m="1" x="5266"/>
        <item m="1" x="1942"/>
        <item m="1" x="614"/>
        <item m="1" x="2707"/>
        <item m="1" x="4474"/>
        <item m="1" x="3474"/>
        <item m="1" x="3132"/>
        <item m="1" x="5629"/>
        <item m="1" x="2433"/>
        <item m="1" x="3965"/>
        <item m="1" x="898"/>
        <item m="1" x="644"/>
        <item m="1" x="2538"/>
        <item m="1" x="2019"/>
        <item m="1" x="1591"/>
        <item m="1" x="4990"/>
        <item m="1" x="1535"/>
        <item m="1" x="1725"/>
        <item m="1" x="4528"/>
        <item m="1" x="201"/>
        <item m="1" x="3029"/>
        <item m="1" x="3773"/>
        <item m="1" x="5411"/>
        <item m="1" x="4227"/>
        <item m="1" x="945"/>
        <item m="1" x="5213"/>
        <item m="1" x="1518"/>
        <item m="1" x="2542"/>
        <item m="1" x="2973"/>
        <item m="1" x="1345"/>
        <item m="1" x="5230"/>
        <item m="1" x="2128"/>
        <item m="1" x="4675"/>
        <item m="1" x="5885"/>
        <item m="1" x="2192"/>
        <item m="1" x="5182"/>
        <item m="1" x="5300"/>
        <item m="1" x="722"/>
        <item m="1" x="2012"/>
        <item m="1" x="1966"/>
        <item m="1" x="668"/>
        <item m="1" x="1970"/>
        <item m="1" x="619"/>
        <item m="1" x="3084"/>
        <item m="1" x="5387"/>
        <item m="1" x="6081"/>
        <item m="1" x="875"/>
        <item m="1" x="4983"/>
        <item m="1" x="4900"/>
        <item m="1" x="4785"/>
        <item m="1" x="187"/>
        <item m="1" x="5336"/>
        <item m="1" x="2762"/>
        <item m="1" x="3033"/>
        <item m="1" x="404"/>
        <item m="1" x="2838"/>
        <item m="1" x="2555"/>
        <item m="1" x="5516"/>
        <item m="1" x="2073"/>
        <item m="1" x="6169"/>
        <item m="1" x="2092"/>
        <item m="1" x="2389"/>
        <item m="1" x="235"/>
        <item m="1" x="4596"/>
        <item m="1" x="111"/>
        <item m="1" x="1866"/>
        <item m="1" x="2550"/>
        <item m="1" x="2395"/>
        <item m="1" x="4867"/>
        <item m="1" x="4827"/>
        <item m="1" x="6009"/>
        <item m="1" x="1050"/>
        <item m="1" x="1111"/>
        <item m="1" x="4876"/>
        <item m="1" x="3621"/>
        <item m="1" x="5152"/>
        <item m="1" x="811"/>
        <item m="1" x="3105"/>
        <item m="1" x="4653"/>
        <item m="1" x="1124"/>
        <item m="1" x="2191"/>
        <item m="1" x="1238"/>
        <item m="1" x="1728"/>
        <item m="1" x="3310"/>
        <item m="1" x="3339"/>
        <item m="1" x="4520"/>
        <item m="1" x="438"/>
        <item m="1" x="4952"/>
        <item m="1" x="2549"/>
        <item m="1" x="4426"/>
        <item m="1" x="1663"/>
        <item m="1" x="4360"/>
        <item m="1" x="4299"/>
        <item m="1" x="5010"/>
        <item m="1" x="4175"/>
        <item m="1" x="2802"/>
        <item m="1" x="3165"/>
        <item m="1" x="5685"/>
        <item m="1" x="5642"/>
        <item m="1" x="3169"/>
        <item m="1" x="4821"/>
        <item m="1" x="2620"/>
        <item m="1" x="430"/>
        <item m="1" x="2718"/>
        <item m="1" x="2958"/>
        <item m="1" x="5000"/>
        <item m="1" x="2722"/>
        <item m="1" x="3065"/>
        <item m="1" x="4423"/>
        <item m="1" x="2449"/>
        <item m="1" x="4028"/>
        <item m="1" x="956"/>
        <item m="1" x="3818"/>
        <item m="1" x="3025"/>
        <item m="1" x="4033"/>
        <item m="1" x="1895"/>
        <item m="1" x="5285"/>
        <item m="1" x="2966"/>
        <item m="1" x="2723"/>
        <item m="1" x="3682"/>
        <item m="1" x="2586"/>
        <item m="1" x="3115"/>
        <item m="1" x="2253"/>
        <item m="1" x="311"/>
        <item m="1" x="4385"/>
        <item m="1" x="895"/>
        <item m="1" x="581"/>
        <item m="1" x="919"/>
        <item m="1" x="4063"/>
        <item m="1" x="3146"/>
        <item m="1" x="2336"/>
        <item m="1" x="5965"/>
        <item m="1" x="941"/>
        <item m="1" x="3296"/>
        <item m="1" x="2510"/>
        <item m="1" x="3067"/>
        <item m="1" x="5767"/>
        <item m="1" x="4757"/>
        <item m="1" x="1654"/>
        <item m="1" x="2258"/>
        <item m="1" x="1741"/>
        <item m="1" x="4417"/>
        <item m="1" x="3798"/>
        <item m="1" x="2112"/>
        <item m="1" x="314"/>
        <item m="1" x="2405"/>
        <item m="1" x="245"/>
        <item m="1" x="3091"/>
        <item m="1" x="3788"/>
        <item m="1" x="3554"/>
        <item m="1" x="5998"/>
        <item m="1" x="2826"/>
        <item m="1" x="5869"/>
        <item m="1" x="5191"/>
        <item m="1" x="1794"/>
        <item m="1" x="5637"/>
        <item m="1" x="3387"/>
        <item m="1" x="621"/>
        <item m="1" x="4887"/>
        <item m="1" x="1867"/>
        <item m="1" x="4292"/>
        <item m="1" x="6002"/>
        <item m="1" x="5271"/>
        <item m="1" x="4249"/>
        <item m="1" x="5847"/>
        <item m="1" x="2037"/>
        <item m="1" x="6162"/>
        <item m="1" x="2174"/>
        <item m="1" x="4682"/>
        <item m="1" x="2768"/>
        <item m="1" x="377"/>
        <item m="1" x="6101"/>
        <item m="1" x="5204"/>
        <item m="1" x="3103"/>
        <item m="1" x="878"/>
        <item m="1" x="1414"/>
        <item m="1" x="3402"/>
        <item m="1" x="3131"/>
        <item m="1" x="4414"/>
        <item m="1" x="3294"/>
        <item m="1" x="2552"/>
        <item m="1" x="4154"/>
        <item m="1" x="2075"/>
        <item m="1" x="3703"/>
        <item m="1" x="4997"/>
        <item m="1" x="760"/>
        <item m="1" x="4656"/>
        <item m="1" x="1836"/>
        <item m="1" x="4197"/>
        <item m="1" x="3159"/>
        <item m="1" x="2251"/>
        <item m="1" x="2297"/>
        <item m="1" x="2476"/>
        <item m="1" x="1191"/>
        <item m="1" x="4034"/>
        <item m="1" x="2670"/>
        <item m="1" x="799"/>
        <item m="1" x="4102"/>
        <item m="1" x="5713"/>
        <item m="1" x="4835"/>
        <item m="1" x="909"/>
        <item m="1" x="5249"/>
        <item m="1" x="4475"/>
        <item m="1" x="3139"/>
        <item m="1" x="3908"/>
        <item m="1" x="3684"/>
        <item m="1" x="3470"/>
        <item m="1" x="1537"/>
        <item m="1" x="2498"/>
        <item m="1" x="4018"/>
        <item m="1" x="2323"/>
        <item m="1" x="3890"/>
        <item m="1" x="4202"/>
        <item m="1" x="2260"/>
        <item m="1" x="2322"/>
        <item m="1" x="595"/>
        <item m="1" x="1013"/>
        <item m="1" x="1325"/>
        <item m="1" x="5268"/>
        <item m="1" x="1738"/>
        <item m="1" x="5712"/>
        <item m="1" x="3765"/>
        <item m="1" x="5819"/>
        <item m="1" x="5179"/>
        <item m="1" x="1045"/>
        <item m="1" x="5770"/>
        <item m="1" x="2629"/>
        <item m="1" x="3817"/>
        <item m="1" x="5589"/>
        <item m="1" x="3461"/>
        <item m="1" x="1015"/>
        <item x="97"/>
        <item m="1" x="1213"/>
        <item m="1" x="3050"/>
        <item m="1" x="5893"/>
        <item m="1" x="3150"/>
        <item m="1" x="2531"/>
        <item m="1" x="3744"/>
        <item m="1" x="2912"/>
        <item m="1" x="323"/>
        <item m="1" x="1796"/>
        <item m="1" x="211"/>
        <item m="1" x="1203"/>
        <item m="1" x="3122"/>
        <item m="1" x="541"/>
        <item m="1" x="1691"/>
        <item m="1" x="6061"/>
        <item m="1" x="4444"/>
        <item m="1" x="1798"/>
        <item m="1" x="4004"/>
        <item m="1" x="5916"/>
        <item m="1" x="1998"/>
        <item m="1" x="2907"/>
        <item m="1" x="5625"/>
        <item m="1" x="4273"/>
        <item m="1" x="4502"/>
        <item m="1" x="1308"/>
        <item m="1" x="171"/>
        <item m="1" x="4964"/>
        <item m="1" x="154"/>
        <item m="1" x="986"/>
        <item m="1" x="1515"/>
        <item m="1" x="1499"/>
        <item m="1" x="1614"/>
        <item m="1" x="1690"/>
        <item m="1" x="3784"/>
        <item m="1" x="564"/>
        <item m="1" x="1864"/>
        <item m="1" x="4566"/>
        <item m="1" x="1260"/>
        <item m="1" x="3253"/>
        <item m="1" x="4114"/>
        <item m="1" x="4338"/>
        <item m="1" x="1630"/>
        <item m="1" x="4171"/>
        <item m="1" x="4982"/>
        <item m="1" x="1762"/>
        <item m="1" x="4924"/>
        <item m="1" x="3530"/>
        <item m="1" x="5074"/>
        <item m="1" x="4868"/>
        <item m="1" x="1294"/>
        <item m="1" x="5715"/>
        <item m="1" x="3695"/>
        <item m="1" x="5251"/>
        <item m="1" x="5460"/>
        <item m="1" x="3459"/>
        <item m="1" x="1946"/>
        <item m="1" x="1223"/>
        <item m="1" x="4327"/>
        <item m="1" x="4698"/>
        <item m="1" x="973"/>
        <item m="1" x="6161"/>
        <item m="1" x="600"/>
        <item m="1" x="217"/>
        <item m="1" x="3505"/>
        <item m="1" x="5093"/>
        <item m="1" x="994"/>
        <item m="1" x="3060"/>
        <item m="1" x="690"/>
        <item m="1" x="5757"/>
        <item m="1" x="5221"/>
        <item m="1" x="3830"/>
        <item m="1" x="5651"/>
        <item m="1" x="3809"/>
        <item m="1" x="3457"/>
        <item m="1" x="1880"/>
        <item m="1" x="5240"/>
        <item m="1" x="5577"/>
        <item m="1" x="6114"/>
        <item m="1" x="3437"/>
        <item m="1" x="486"/>
        <item m="1" x="3969"/>
        <item m="1" x="1035"/>
        <item m="1" x="5877"/>
        <item m="1" x="334"/>
        <item x="83"/>
        <item m="1" x="4511"/>
        <item m="1" x="4022"/>
        <item m="1" x="4972"/>
        <item m="1" x="4110"/>
        <item m="1" x="3235"/>
        <item m="1" x="3276"/>
        <item m="1" x="200"/>
        <item m="1" x="3095"/>
        <item m="1" x="2918"/>
        <item m="1" x="4294"/>
        <item m="1" x="3967"/>
        <item m="1" x="1098"/>
        <item m="1" x="4848"/>
        <item m="1" x="4093"/>
        <item m="1" x="1012"/>
        <item m="1" x="5530"/>
        <item m="1" x="466"/>
        <item m="1" x="2051"/>
        <item m="1" x="1278"/>
        <item m="1" x="6102"/>
        <item m="1" x="571"/>
        <item m="1" x="674"/>
        <item m="1" x="888"/>
        <item m="1" x="1704"/>
        <item m="1" x="1461"/>
        <item m="1" x="6093"/>
        <item m="1" x="2393"/>
        <item m="1" x="2617"/>
        <item m="1" x="2327"/>
        <item m="1" x="735"/>
        <item m="1" x="5615"/>
        <item m="1" x="3343"/>
        <item m="1" x="3178"/>
        <item m="1" x="2398"/>
        <item m="1" x="3080"/>
        <item m="1" x="977"/>
        <item m="1" x="2293"/>
        <item m="1" x="4872"/>
        <item m="1" x="1359"/>
        <item m="1" x="1396"/>
        <item m="1" x="2085"/>
        <item m="1" x="4527"/>
        <item m="1" x="436"/>
        <item m="1" x="256"/>
        <item m="1" x="992"/>
        <item m="1" x="109"/>
        <item m="1" x="1922"/>
        <item m="1" x="234"/>
        <item m="1" x="1112"/>
        <item m="1" x="2223"/>
        <item m="1" x="3212"/>
        <item m="1" x="1889"/>
        <item m="1" x="1337"/>
        <item m="1" x="441"/>
        <item m="1" x="5648"/>
        <item m="1" x="5908"/>
        <item m="1" x="4700"/>
        <item m="1" x="3267"/>
        <item m="1" x="1043"/>
        <item m="1" x="241"/>
        <item m="1" x="1168"/>
        <item m="1" x="5225"/>
        <item m="1" x="335"/>
        <item m="1" x="2521"/>
        <item m="1" x="2830"/>
        <item m="1" x="670"/>
        <item m="1" x="3472"/>
        <item m="1" x="1955"/>
        <item m="1" x="3349"/>
        <item m="1" x="400"/>
        <item m="1" x="1407"/>
        <item m="1" x="3151"/>
        <item m="1" x="548"/>
        <item m="1" x="2728"/>
        <item m="1" x="961"/>
        <item m="1" x="5602"/>
        <item m="1" x="660"/>
        <item m="1" x="4274"/>
        <item m="1" x="4791"/>
        <item m="1" x="5585"/>
        <item m="1" x="3290"/>
        <item m="1" x="6105"/>
        <item m="1" x="4167"/>
        <item m="1" x="4846"/>
        <item m="1" x="3077"/>
        <item m="1" x="1351"/>
        <item m="1" x="752"/>
        <item m="1" x="2513"/>
        <item m="1" x="1456"/>
        <item m="1" x="1564"/>
        <item m="1" x="4895"/>
        <item m="1" x="134"/>
        <item m="1" x="3283"/>
        <item m="1" x="3164"/>
        <item m="1" x="5128"/>
        <item m="1" x="6005"/>
        <item m="1" x="338"/>
        <item m="1" x="4741"/>
        <item m="1" x="2660"/>
        <item m="1" x="1065"/>
        <item m="1" x="1464"/>
        <item m="1" x="1804"/>
        <item m="1" x="5688"/>
        <item m="1" x="2312"/>
        <item m="1" x="1541"/>
        <item m="1" x="4668"/>
        <item m="1" x="3917"/>
        <item m="1" x="208"/>
        <item m="1" x="2150"/>
        <item m="1" x="1217"/>
        <item m="1" x="2257"/>
        <item m="1" x="3593"/>
        <item m="1" x="4320"/>
        <item m="1" x="1888"/>
        <item m="1" x="414"/>
        <item m="1" x="3816"/>
        <item m="1" x="5487"/>
        <item m="1" x="2778"/>
        <item m="1" x="2645"/>
        <item m="1" x="4728"/>
        <item m="1" x="4085"/>
        <item m="1" x="2216"/>
        <item m="1" x="2091"/>
        <item m="1" x="1283"/>
        <item m="1" x="3929"/>
        <item m="1" x="5476"/>
        <item m="1" x="4929"/>
        <item m="1" x="1801"/>
        <item m="1" x="5800"/>
        <item m="1" x="3473"/>
        <item m="1" x="5206"/>
        <item m="1" x="1145"/>
        <item m="1" x="2154"/>
        <item m="1" x="5341"/>
        <item m="1" x="1403"/>
        <item m="1" x="4246"/>
        <item m="1" x="2026"/>
        <item m="1" x="1355"/>
        <item m="1" x="5579"/>
        <item m="1" x="1945"/>
        <item m="1" x="163"/>
        <item m="1" x="2477"/>
        <item m="1" x="5063"/>
        <item m="1" x="2444"/>
        <item m="1" x="4252"/>
        <item m="1" x="5613"/>
        <item m="1" x="5606"/>
        <item m="1" x="1702"/>
        <item m="1" x="5250"/>
        <item m="1" x="205"/>
        <item m="1" x="1953"/>
        <item m="1" x="2119"/>
        <item m="1" x="458"/>
        <item m="1" x="3846"/>
        <item m="1" x="1442"/>
        <item m="1" x="2364"/>
        <item m="1" x="5050"/>
        <item m="1" x="2069"/>
        <item m="1" x="3263"/>
        <item m="1" x="3993"/>
        <item m="1" x="1233"/>
        <item m="1" x="2206"/>
        <item m="1" x="1874"/>
        <item m="1" x="2181"/>
        <item m="1" x="354"/>
        <item m="1" x="2775"/>
        <item m="1" x="2968"/>
        <item m="1" x="4371"/>
        <item m="1" x="1014"/>
        <item m="1" x="2300"/>
        <item m="1" x="2391"/>
        <item m="1" x="4893"/>
        <item m="1" x="6190"/>
        <item m="1" x="5792"/>
        <item m="1" x="2196"/>
        <item m="1" x="4871"/>
        <item m="1" x="2411"/>
        <item m="1" x="768"/>
        <item m="1" x="6024"/>
        <item m="1" x="3411"/>
        <item m="1" x="2909"/>
        <item m="1" x="5357"/>
        <item m="1" x="5472"/>
        <item m="1" x="2899"/>
        <item m="1" x="4804"/>
        <item m="1" x="4229"/>
        <item m="1" x="4505"/>
        <item m="1" x="3149"/>
        <item m="1" x="2534"/>
        <item m="1" x="524"/>
        <item m="1" x="3322"/>
        <item m="1" x="2205"/>
        <item m="1" x="4328"/>
        <item m="1" x="4513"/>
        <item m="1" x="1269"/>
        <item m="1" x="3647"/>
        <item m="1" x="6143"/>
        <item m="1" x="190"/>
        <item m="1" x="4805"/>
        <item m="1" x="3216"/>
        <item m="1" x="5064"/>
        <item m="1" x="1807"/>
        <item m="1" x="3226"/>
        <item m="1" x="1471"/>
        <item m="1" x="3964"/>
        <item m="1" x="3534"/>
        <item m="1" x="2303"/>
        <item m="1" x="2970"/>
        <item m="1" x="3197"/>
        <item m="1" x="658"/>
        <item m="1" x="2188"/>
        <item m="1" x="4454"/>
        <item m="1" x="3288"/>
        <item m="1" x="879"/>
        <item m="1" x="3156"/>
        <item m="1" x="3839"/>
        <item m="1" x="796"/>
        <item m="1" x="2913"/>
        <item m="1" x="2599"/>
        <item m="1" x="4173"/>
        <item m="1" x="2749"/>
        <item m="1" x="182"/>
        <item m="1" x="4387"/>
        <item m="1" x="4101"/>
        <item m="1" x="5539"/>
        <item m="1" x="5337"/>
        <item m="1" x="5075"/>
        <item m="1" x="4380"/>
        <item m="1" x="6160"/>
        <item m="1" x="1500"/>
        <item m="1" x="1305"/>
        <item m="1" x="2610"/>
        <item m="1" x="2089"/>
        <item m="1" x="1797"/>
        <item m="1" x="2180"/>
        <item m="1" x="4670"/>
        <item m="1" x="4169"/>
        <item m="1" x="1800"/>
        <item m="1" x="316"/>
        <item m="1" x="4301"/>
        <item m="1" x="5436"/>
        <item m="1" x="1165"/>
        <item m="1" x="342"/>
        <item m="1" x="5140"/>
        <item m="1" x="684"/>
        <item m="1" x="4210"/>
        <item m="1" x="4318"/>
        <item m="1" x="4264"/>
        <item m="1" x="3702"/>
        <item m="1" x="1615"/>
        <item m="1" x="4178"/>
        <item m="1" x="5427"/>
        <item m="1" x="130"/>
        <item m="1" x="5457"/>
        <item m="1" x="944"/>
        <item m="1" x="1887"/>
        <item m="1" x="228"/>
        <item m="1" x="175"/>
        <item m="1" x="4617"/>
        <item m="1" x="523"/>
        <item m="1" x="2234"/>
        <item m="1" x="4798"/>
        <item m="1" x="3279"/>
        <item m="1" x="5901"/>
        <item m="1" x="4498"/>
        <item m="1" x="3532"/>
        <item m="1" x="5874"/>
        <item m="1" x="1503"/>
        <item m="1" x="2168"/>
        <item m="1" x="4258"/>
        <item m="1" x="3556"/>
        <item m="1" x="4702"/>
        <item m="1" x="1132"/>
        <item m="1" x="3519"/>
        <item m="1" x="5417"/>
        <item m="1" x="5392"/>
        <item m="1" x="4911"/>
        <item m="1" x="4557"/>
        <item m="1" x="1896"/>
        <item m="1" x="5325"/>
        <item m="1" x="5066"/>
        <item m="1" x="4487"/>
        <item m="1" x="2584"/>
        <item m="1" x="1870"/>
        <item m="1" x="4245"/>
        <item m="1" x="6166"/>
        <item m="1" x="856"/>
        <item m="1" x="5600"/>
        <item m="1" x="4168"/>
        <item m="1" x="2384"/>
        <item m="1" x="4704"/>
        <item m="1" x="5235"/>
        <item m="1" x="975"/>
        <item m="1" x="2937"/>
        <item m="1" x="3431"/>
        <item m="1" x="1563"/>
        <item m="1" x="3783"/>
        <item m="1" x="464"/>
        <item m="1" x="5749"/>
        <item m="1" x="493"/>
        <item m="1" x="1934"/>
        <item m="1" x="847"/>
        <item m="1" x="4460"/>
        <item m="1" x="5673"/>
        <item m="1" x="3278"/>
        <item m="1" x="1674"/>
        <item m="1" x="5444"/>
        <item m="1" x="4043"/>
        <item m="1" x="5217"/>
        <item m="1" x="2868"/>
        <item m="1" x="4054"/>
        <item m="1" x="5909"/>
        <item m="1" x="5576"/>
        <item m="1" x="1115"/>
        <item m="1" x="1128"/>
        <item m="1" x="631"/>
        <item m="1" x="4490"/>
        <item m="1" x="542"/>
        <item m="1" x="5209"/>
        <item m="1" x="4069"/>
        <item m="1" x="3002"/>
        <item m="1" x="4899"/>
        <item m="1" x="1011"/>
        <item m="1" x="5595"/>
        <item m="1" x="113"/>
        <item m="1" x="2157"/>
        <item m="1" x="5065"/>
        <item m="1" x="291"/>
        <item m="1" x="3502"/>
        <item m="1" x="2463"/>
        <item m="1" x="3608"/>
        <item m="1" x="2917"/>
        <item m="1" x="843"/>
        <item m="1" x="837"/>
        <item x="76"/>
        <item m="1" x="1348"/>
        <item m="1" x="4628"/>
        <item m="1" x="6122"/>
        <item m="1" x="2561"/>
        <item m="1" x="2932"/>
        <item m="1" x="5321"/>
        <item m="1" x="2573"/>
        <item m="1" x="5014"/>
        <item m="1" x="3153"/>
        <item m="1" x="2863"/>
        <item m="1" x="645"/>
        <item m="1" x="5961"/>
        <item m="1" x="4375"/>
        <item m="1" x="636"/>
        <item m="1" x="3569"/>
        <item m="1" x="797"/>
        <item m="1" x="4969"/>
        <item m="1" x="1547"/>
        <item m="1" x="816"/>
        <item m="1" x="3479"/>
        <item m="1" x="4888"/>
        <item m="1" x="578"/>
        <item m="1" x="5410"/>
        <item m="1" x="1169"/>
        <item m="1" x="980"/>
        <item m="1" x="289"/>
        <item m="1" x="5060"/>
        <item m="1" x="1458"/>
        <item m="1" x="3747"/>
        <item m="1" x="2947"/>
        <item m="1" x="2321"/>
        <item m="1" x="391"/>
        <item m="1" x="1920"/>
        <item m="1" x="908"/>
        <item m="1" x="906"/>
        <item m="1" x="626"/>
        <item m="1" x="2929"/>
        <item m="1" x="1119"/>
        <item m="1" x="2792"/>
        <item m="1" x="2451"/>
        <item m="1" x="4373"/>
        <item m="1" x="905"/>
        <item m="1" x="2136"/>
        <item m="1" x="1600"/>
        <item x="86"/>
        <item m="1" x="2805"/>
        <item m="1" x="3886"/>
        <item m="1" x="6032"/>
        <item m="1" x="1487"/>
        <item m="1" x="1197"/>
        <item m="1" x="795"/>
        <item m="1" x="6179"/>
        <item m="1" x="3510"/>
        <item x="11"/>
        <item x="30"/>
        <item m="1" x="307"/>
        <item x="56"/>
        <item m="1" x="721"/>
        <item x="74"/>
        <item m="1" x="5843"/>
        <item m="1" x="5035"/>
        <item m="1" x="1409"/>
        <item m="1" x="2634"/>
        <item m="1" x="4716"/>
        <item m="1" x="5838"/>
        <item m="1" x="2579"/>
        <item m="1" x="490"/>
        <item m="1" x="2334"/>
        <item m="1" x="501"/>
        <item m="1" x="2370"/>
        <item m="1" x="4770"/>
        <item m="1" x="2022"/>
        <item m="1" x="3994"/>
        <item m="1" x="2622"/>
        <item m="1" x="4765"/>
        <item m="1" x="1556"/>
        <item m="1" x="687"/>
        <item m="1" x="4732"/>
        <item m="1" x="317"/>
        <item m="1" x="841"/>
        <item m="1" x="851"/>
        <item m="1" x="3537"/>
        <item m="1" x="1819"/>
        <item m="1" x="715"/>
        <item m="1" x="4399"/>
        <item m="1" x="3375"/>
        <item m="1" x="5703"/>
        <item x="1"/>
        <item m="1" x="1644"/>
        <item m="1" x="649"/>
        <item m="1" x="2785"/>
        <item m="1" x="2604"/>
        <item m="1" x="2492"/>
        <item m="1" x="2095"/>
        <item m="1" x="2228"/>
        <item m="1" x="3016"/>
        <item m="1" x="4730"/>
        <item m="1" x="4005"/>
        <item m="1" x="5185"/>
        <item m="1" x="5278"/>
        <item x="106"/>
        <item m="1" x="3659"/>
        <item m="1" x="446"/>
        <item m="1" x="5414"/>
        <item m="1" x="1590"/>
        <item m="1" x="2404"/>
        <item m="1" x="3500"/>
        <item m="1" x="793"/>
        <item m="1" x="1956"/>
        <item m="1" x="3757"/>
        <item m="1" x="5363"/>
        <item m="1" x="5706"/>
        <item m="1" x="284"/>
        <item m="1" x="1250"/>
        <item m="1" x="1314"/>
        <item m="1" x="2296"/>
        <item m="1" x="4898"/>
        <item m="1" x="4710"/>
        <item m="1" x="1621"/>
        <item m="1" x="3495"/>
        <item m="1" x="4853"/>
        <item m="1" x="1658"/>
        <item m="1" x="782"/>
        <item m="1" x="3893"/>
        <item m="1" x="358"/>
        <item m="1" x="2901"/>
        <item m="1" x="226"/>
        <item m="1" x="2621"/>
        <item m="1" x="577"/>
        <item m="1" x="3858"/>
        <item m="1" x="2563"/>
        <item m="1" x="4334"/>
        <item m="1" x="1667"/>
        <item m="1" x="223"/>
        <item m="1" x="4316"/>
        <item m="1" x="4225"/>
        <item m="1" x="3341"/>
        <item m="1" x="5080"/>
        <item m="1" x="5368"/>
        <item m="1" x="4922"/>
        <item m="1" x="4314"/>
        <item m="1" x="5689"/>
        <item m="1" x="3680"/>
        <item x="58"/>
        <item m="1" x="725"/>
        <item m="1" x="2969"/>
        <item m="1" x="858"/>
        <item m="1" x="3949"/>
        <item m="1" x="3252"/>
        <item m="1" x="406"/>
        <item m="1" x="4639"/>
        <item m="1" x="3871"/>
        <item m="1" x="4208"/>
        <item m="1" x="4712"/>
        <item m="1" x="3791"/>
        <item m="1" x="6072"/>
        <item m="1" x="5737"/>
        <item m="1" x="504"/>
        <item m="1" x="2794"/>
        <item m="1" x="2979"/>
        <item m="1" x="1771"/>
        <item m="1" x="3221"/>
        <item m="1" x="3036"/>
        <item m="1" x="4826"/>
        <item m="1" x="3740"/>
        <item m="1" x="2427"/>
        <item m="1" x="3970"/>
        <item m="1" x="589"/>
        <item m="1" x="675"/>
        <item m="1" x="1683"/>
        <item m="1" x="339"/>
        <item m="1" x="4708"/>
        <item m="1" x="2720"/>
        <item m="1" x="3769"/>
        <item m="1" x="4590"/>
        <item m="1" x="2543"/>
        <item m="1" x="1640"/>
        <item m="1" x="4731"/>
        <item m="1" x="2787"/>
        <item m="1" x="3696"/>
        <item m="1" x="156"/>
        <item m="1" x="1258"/>
        <item m="1" x="1731"/>
        <item m="1" x="3673"/>
        <item m="1" x="5639"/>
        <item m="1" x="1077"/>
        <item m="1" x="260"/>
        <item m="1" x="4640"/>
        <item m="1" x="1776"/>
        <item m="1" x="2049"/>
        <item m="1" x="5048"/>
        <item m="1" x="6182"/>
        <item m="1" x="4326"/>
        <item m="1" x="5338"/>
        <item m="1" x="2352"/>
        <item m="1" x="3579"/>
        <item m="1" x="755"/>
        <item m="1" x="5694"/>
        <item m="1" x="4693"/>
        <item m="1" x="1505"/>
        <item m="1" x="1443"/>
        <item m="1" x="995"/>
        <item m="1" x="587"/>
        <item m="1" x="180"/>
        <item m="1" x="4392"/>
        <item m="1" x="3401"/>
        <item m="1" x="2148"/>
        <item m="1" x="5605"/>
        <item m="1" x="3718"/>
        <item m="1" x="1369"/>
        <item m="1" x="3030"/>
        <item m="1" x="403"/>
        <item m="1" x="2799"/>
        <item m="1" x="5991"/>
        <item m="1" x="5255"/>
        <item m="1" x="3735"/>
        <item m="1" x="1423"/>
        <item m="1" x="147"/>
        <item x="98"/>
        <item m="1" x="1588"/>
        <item m="1" x="2369"/>
        <item m="1" x="2439"/>
        <item m="1" x="2110"/>
        <item m="1" x="6150"/>
        <item m="1" x="1810"/>
        <item m="1" x="1074"/>
        <item m="1" x="999"/>
        <item m="1" x="2831"/>
        <item x="101"/>
        <item m="1" x="2861"/>
        <item m="1" x="4422"/>
        <item m="1" x="5711"/>
        <item m="1" x="3774"/>
        <item m="1" x="6056"/>
        <item m="1" x="2898"/>
        <item m="1" x="364"/>
        <item m="1" x="5751"/>
        <item m="1" x="922"/>
        <item m="1" x="3478"/>
        <item m="1" x="348"/>
        <item m="1" x="2922"/>
        <item m="1" x="4743"/>
        <item m="1" x="566"/>
        <item m="1" x="3245"/>
        <item m="1" x="5020"/>
        <item m="1" x="1514"/>
        <item m="1" x="680"/>
        <item m="1" x="1781"/>
        <item m="1" x="360"/>
        <item m="1" x="5331"/>
        <item m="1" x="1557"/>
        <item m="1" x="5686"/>
        <item m="1" x="2146"/>
        <item m="1" x="1943"/>
        <item m="1" x="5456"/>
        <item m="1" x="4441"/>
        <item m="1" x="5866"/>
        <item m="1" x="4184"/>
        <item m="1" x="989"/>
        <item m="1" x="6100"/>
        <item m="1" x="3458"/>
        <item m="1" x="2530"/>
        <item m="1" x="4359"/>
        <item m="1" x="4059"/>
        <item m="1" x="3666"/>
        <item m="1" x="5134"/>
        <item m="1" x="371"/>
        <item m="1" x="2356"/>
        <item m="1" x="5155"/>
        <item m="1" x="1222"/>
        <item m="1" x="1429"/>
        <item m="1" x="1342"/>
        <item m="1" x="5366"/>
        <item m="1" x="2050"/>
        <item m="1" x="2428"/>
        <item m="1" x="4347"/>
        <item m="1" x="2613"/>
        <item m="1" x="3691"/>
        <item m="1" x="2424"/>
        <item m="1" x="5650"/>
        <item m="1" x="6146"/>
        <item m="1" x="4055"/>
        <item m="1" x="1353"/>
        <item m="1" x="2423"/>
        <item m="1" x="3946"/>
        <item m="1" x="5947"/>
        <item m="1" x="2316"/>
        <item m="1" x="4226"/>
        <item m="1" x="2685"/>
        <item m="1" x="3731"/>
        <item m="1" x="5270"/>
        <item m="1" x="4603"/>
        <item m="1" x="1087"/>
        <item m="1" x="3823"/>
        <item m="1" x="1474"/>
        <item m="1" x="5753"/>
        <item m="1" x="830"/>
        <item m="1" x="3368"/>
        <item m="1" x="2420"/>
        <item m="1" x="3712"/>
        <item m="1" x="5208"/>
        <item m="1" x="2559"/>
        <item m="1" x="1721"/>
        <item m="1" x="5794"/>
        <item m="1" x="1152"/>
        <item m="1" x="3923"/>
        <item m="1" x="3637"/>
        <item m="1" x="5135"/>
        <item m="1" x="4311"/>
        <item m="1" x="2164"/>
        <item m="1" x="4863"/>
        <item m="1" x="5748"/>
        <item m="1" x="5836"/>
        <item m="1" x="3760"/>
        <item m="1" x="5403"/>
        <item m="1" x="5725"/>
        <item m="1" x="4680"/>
        <item m="1" x="6095"/>
        <item m="1" x="351"/>
        <item m="1" x="5306"/>
        <item m="1" x="3068"/>
        <item m="1" x="232"/>
        <item m="1" x="3977"/>
        <item m="1" x="3326"/>
        <item m="1" x="5418"/>
        <item m="1" x="5815"/>
        <item m="1" x="2640"/>
        <item x="89"/>
        <item m="1" x="606"/>
        <item m="1" x="4600"/>
        <item m="1" x="4658"/>
        <item m="1" x="4087"/>
        <item m="1" x="4134"/>
        <item m="1" x="5307"/>
        <item m="1" x="2011"/>
        <item m="1" x="612"/>
        <item m="1" x="4917"/>
        <item m="1" x="1735"/>
        <item m="1" x="5203"/>
        <item m="1" x="1566"/>
        <item m="1" x="5215"/>
        <item m="1" x="915"/>
        <item m="1" x="4510"/>
        <item m="1" x="5112"/>
        <item m="1" x="510"/>
        <item m="1" x="3524"/>
        <item m="1" x="3076"/>
        <item m="1" x="2446"/>
        <item m="1" x="2582"/>
        <item m="1" x="5118"/>
        <item m="1" x="4409"/>
        <item m="1" x="5707"/>
        <item m="1" x="2116"/>
        <item m="1" x="5101"/>
        <item m="1" x="5717"/>
        <item m="1" x="4193"/>
        <item m="1" x="5032"/>
        <item m="1" x="5284"/>
        <item m="1" x="4300"/>
        <item m="1" x="3920"/>
        <item m="1" x="736"/>
        <item m="1" x="5111"/>
        <item m="1" x="2744"/>
        <item m="1" x="1009"/>
        <item m="1" x="5483"/>
        <item m="1" x="5721"/>
        <item m="1" x="2597"/>
        <item m="1" x="2653"/>
        <item m="1" x="1061"/>
        <item m="1" x="5334"/>
        <item m="1" x="2705"/>
        <item m="1" x="6097"/>
        <item m="1" x="5626"/>
        <item m="1" x="2479"/>
        <item m="1" x="3573"/>
        <item m="1" x="1385"/>
        <item m="1" x="1219"/>
        <item m="1" x="3097"/>
        <item m="1" x="2589"/>
        <item m="1" x="3643"/>
        <item m="1" x="6023"/>
        <item m="1" x="4064"/>
        <item m="1" x="2341"/>
        <item m="1" x="2566"/>
        <item m="1" x="1994"/>
        <item m="1" x="5959"/>
        <item m="1" x="5122"/>
        <item m="1" x="5139"/>
        <item m="1" x="4616"/>
        <item m="1" x="516"/>
        <item m="1" x="1513"/>
        <item m="1" x="4523"/>
        <item m="1" x="1075"/>
        <item m="1" x="2363"/>
        <item m="1" x="5575"/>
        <item m="1" x="437"/>
        <item m="1" x="1412"/>
        <item m="1" x="3118"/>
        <item m="1" x="2456"/>
        <item m="1" x="2702"/>
        <item m="1" x="4072"/>
        <item m="1" x="801"/>
        <item m="1" x="5677"/>
        <item m="1" x="4445"/>
        <item m="1" x="2881"/>
        <item m="1" x="2924"/>
        <item m="1" x="5823"/>
        <item x="96"/>
        <item m="1" x="6191"/>
        <item m="1" x="3792"/>
        <item m="1" x="5279"/>
        <item m="1" x="5026"/>
        <item m="1" x="1390"/>
        <item m="1" x="5563"/>
        <item m="1" x="2801"/>
        <item m="1" x="1509"/>
        <item m="1" x="1750"/>
        <item m="1" x="2527"/>
        <item m="1" x="613"/>
        <item x="93"/>
        <item m="1" x="5461"/>
        <item m="1" x="4870"/>
        <item m="1" x="5133"/>
        <item m="1" x="5078"/>
        <item m="1" x="1572"/>
        <item m="1" x="4806"/>
        <item m="1" x="4644"/>
        <item m="1" x="239"/>
        <item m="1" x="2077"/>
        <item m="1" x="5151"/>
        <item m="1" x="2105"/>
        <item m="1" x="4406"/>
        <item m="1" x="3622"/>
        <item m="1" x="3743"/>
        <item m="1" x="5899"/>
        <item m="1" x="1764"/>
        <item m="1" x="5537"/>
        <item m="1" x="3843"/>
        <item m="1" x="2536"/>
        <item m="1" x="4940"/>
        <item m="1" x="1989"/>
        <item m="1" x="5892"/>
        <item m="1" x="2047"/>
        <item x="88"/>
        <item m="1" x="4153"/>
        <item m="1" x="3548"/>
        <item m="1" x="5143"/>
        <item m="1" x="2548"/>
        <item m="1" x="5201"/>
        <item m="1" x="2163"/>
        <item m="1" x="3320"/>
        <item m="1" x="3138"/>
        <item m="1" x="1241"/>
        <item m="1" x="299"/>
        <item m="1" x="3177"/>
        <item m="1" x="5475"/>
        <item m="1" x="3631"/>
        <item m="1" x="544"/>
        <item m="1" x="1282"/>
        <item m="1" x="1155"/>
        <item m="1" x="1971"/>
        <item m="1" x="4720"/>
        <item m="1" x="3258"/>
        <item m="1" x="5772"/>
        <item m="1" x="448"/>
        <item m="1" x="1083"/>
        <item m="1" x="5229"/>
        <item m="1" x="5282"/>
        <item m="1" x="1266"/>
        <item m="1" x="3592"/>
        <item m="1" x="5265"/>
        <item m="1" x="1066"/>
        <item m="1" x="4517"/>
        <item m="1" x="2551"/>
        <item m="1" x="2533"/>
        <item m="1" x="3201"/>
        <item m="1" x="3202"/>
        <item m="1" x="2951"/>
        <item m="1" x="2317"/>
        <item m="1" x="495"/>
        <item m="1" x="1712"/>
        <item m="1" x="6173"/>
        <item m="1" x="1543"/>
        <item m="1" x="3863"/>
        <item m="1" x="1817"/>
        <item m="1" x="4323"/>
        <item x="77"/>
        <item m="1" x="1335"/>
        <item m="1" x="5718"/>
        <item m="1" x="2140"/>
        <item m="1" x="2965"/>
        <item m="1" x="4855"/>
        <item m="1" x="4584"/>
        <item m="1" x="5964"/>
        <item m="1" x="5994"/>
        <item m="1" x="598"/>
        <item m="1" x="2494"/>
        <item m="1" x="2138"/>
        <item m="1" x="3114"/>
        <item m="1" x="4088"/>
        <item m="1" x="5982"/>
        <item m="1" x="4819"/>
        <item m="1" x="2034"/>
        <item m="1" x="3301"/>
        <item m="1" x="3222"/>
        <item m="1" x="5780"/>
        <item m="1" x="1665"/>
        <item m="1" x="2675"/>
        <item m="1" x="4105"/>
        <item m="1" x="2828"/>
        <item m="1" x="2803"/>
        <item m="1" x="1201"/>
        <item m="1" x="1327"/>
        <item m="1" x="1978"/>
        <item m="1" x="1916"/>
        <item m="1" x="3441"/>
        <item m="1" x="6074"/>
        <item m="1" x="5269"/>
        <item m="1" x="2977"/>
        <item m="1" x="1709"/>
        <item m="1" x="1610"/>
        <item m="1" x="2777"/>
        <item m="1" x="3247"/>
        <item m="1" x="4624"/>
        <item m="1" x="2696"/>
        <item m="1" x="1905"/>
        <item m="1" x="1117"/>
        <item m="1" x="5560"/>
        <item m="1" x="2619"/>
        <item x="54"/>
        <item m="1" x="2797"/>
        <item m="1" x="212"/>
        <item m="1" x="1488"/>
        <item m="1" x="1743"/>
        <item m="1" x="550"/>
        <item m="1" x="4461"/>
        <item m="1" x="4558"/>
        <item m="1" x="4613"/>
        <item m="1" x="6092"/>
        <item m="1" x="2122"/>
        <item m="1" x="1259"/>
        <item m="1" x="574"/>
        <item m="1" x="2632"/>
        <item m="1" x="4060"/>
        <item m="1" x="5400"/>
        <item m="1" x="785"/>
        <item m="1" x="6010"/>
        <item m="1" x="1441"/>
        <item m="1" x="5165"/>
        <item m="1" x="1267"/>
        <item m="1" x="3968"/>
        <item m="1" x="3106"/>
        <item m="1" x="5801"/>
        <item m="1" x="2690"/>
        <item m="1" x="6028"/>
        <item m="1" x="5701"/>
        <item m="1" x="5162"/>
        <item m="1" x="5467"/>
        <item m="1" x="3318"/>
        <item m="1" x="136"/>
        <item x="75"/>
        <item x="95"/>
        <item m="1" x="4974"/>
        <item m="1" x="1289"/>
        <item m="1" x="1073"/>
        <item m="1" x="473"/>
        <item m="1" x="292"/>
        <item m="1" x="4648"/>
        <item m="1" x="2732"/>
        <item m="1" x="1090"/>
        <item m="1" x="1676"/>
        <item m="1" x="1959"/>
        <item m="1" x="4401"/>
        <item m="1" x="455"/>
        <item m="1" x="3070"/>
        <item m="1" x="3329"/>
        <item m="1" x="6038"/>
        <item m="1" x="2125"/>
        <item m="1" x="4488"/>
        <item m="1" x="2689"/>
        <item m="1" x="2581"/>
        <item m="1" x="2612"/>
        <item m="1" x="4697"/>
        <item m="1" x="3961"/>
        <item m="1" x="6068"/>
        <item m="1" x="1853"/>
        <item m="1" x="5362"/>
        <item m="1" x="2005"/>
        <item m="1" x="2590"/>
        <item m="1" x="683"/>
        <item m="1" x="4066"/>
        <item m="1" x="3521"/>
        <item m="1" x="2070"/>
        <item m="1" x="3420"/>
        <item m="1" x="1024"/>
        <item m="1" x="198"/>
        <item m="1" x="726"/>
        <item m="1" x="2962"/>
        <item m="1" x="5172"/>
        <item m="1" x="2765"/>
        <item m="1" x="4623"/>
        <item m="1" x="3275"/>
        <item m="1" x="5529"/>
        <item m="1" x="4094"/>
        <item m="1" x="5583"/>
        <item m="1" x="478"/>
        <item m="1" x="3465"/>
        <item m="1" x="3104"/>
        <item m="1" x="2236"/>
        <item m="1" x="5496"/>
        <item m="1" x="622"/>
        <item x="78"/>
        <item m="1" x="4076"/>
        <item m="1" x="2763"/>
        <item m="1" x="3284"/>
        <item m="1" x="762"/>
        <item m="1" x="6057"/>
        <item m="1" x="5029"/>
        <item m="1" x="5039"/>
        <item x="104"/>
        <item m="1" x="3626"/>
        <item m="1" x="2807"/>
        <item m="1" x="4679"/>
        <item m="1" x="6026"/>
        <item m="1" x="4664"/>
        <item m="1" x="5536"/>
        <item m="1" x="6099"/>
        <item m="1" x="5458"/>
        <item m="1" x="1730"/>
        <item m="1" x="1470"/>
        <item m="1" x="5437"/>
        <item m="1" x="1029"/>
        <item m="1" x="2791"/>
        <item m="1" x="2852"/>
        <item m="1" x="4082"/>
        <item m="1" x="1988"/>
        <item m="1" x="3125"/>
        <item m="1" x="1478"/>
        <item m="1" x="3433"/>
        <item m="1" x="2972"/>
        <item m="1" x="4164"/>
        <item m="1" x="214"/>
        <item m="1" x="765"/>
        <item m="1" x="1438"/>
        <item m="1" x="5100"/>
        <item m="1" x="4535"/>
        <item m="1" x="3590"/>
        <item m="1" x="5481"/>
        <item m="1" x="1910"/>
        <item m="1" x="1293"/>
        <item m="1" x="3413"/>
        <item m="1" x="1587"/>
        <item m="1" x="4823"/>
        <item m="1" x="2454"/>
        <item m="1" x="4986"/>
        <item m="1" x="3476"/>
        <item m="1" x="2904"/>
        <item m="1" x="2276"/>
        <item m="1" x="2819"/>
        <item m="1" x="3393"/>
        <item m="1" x="974"/>
        <item m="1" x="159"/>
        <item m="1" x="5544"/>
        <item m="1" x="4386"/>
        <item m="1" x="3997"/>
        <item m="1" x="6036"/>
        <item m="1" x="2386"/>
        <item m="1" x="1974"/>
        <item m="1" x="424"/>
        <item m="1" x="5764"/>
        <item m="1" x="6051"/>
        <item m="1" x="911"/>
        <item m="1" x="5775"/>
        <item m="1" x="4029"/>
        <item m="1" x="1379"/>
        <item m="1" x="3845"/>
        <item m="1" x="2776"/>
        <item m="1" x="4015"/>
        <item m="1" x="5247"/>
        <item m="1" x="772"/>
        <item m="1" x="4516"/>
        <item m="1" x="535"/>
        <item m="1" x="4842"/>
        <item m="1" x="4803"/>
        <item m="1" x="3563"/>
        <item m="1" x="4220"/>
        <item m="1" x="1530"/>
        <item m="1" x="3019"/>
        <item m="1" x="5614"/>
        <item m="1" x="1126"/>
        <item m="1" x="3606"/>
        <item m="1" x="1597"/>
        <item m="1" x="2090"/>
        <item m="1" x="4142"/>
        <item m="1" x="150"/>
        <item m="1" x="2897"/>
        <item m="1" x="3679"/>
        <item m="1" x="5732"/>
        <item m="1" x="1705"/>
        <item m="1" x="5898"/>
        <item m="1" x="5429"/>
        <item m="1" x="4482"/>
        <item m="1" x="4150"/>
        <item m="1" x="3049"/>
        <item m="1" x="5786"/>
        <item m="1" x="4935"/>
        <item m="1" x="1244"/>
        <item m="1" x="3529"/>
        <item m="1" x="4817"/>
        <item m="1" x="3728"/>
        <item m="1" x="728"/>
        <item m="1" x="3389"/>
        <item m="1" x="5398"/>
        <item m="1" x="2195"/>
        <item x="103"/>
        <item m="1" x="1876"/>
        <item m="1" x="5645"/>
        <item m="1" x="2406"/>
        <item m="1" x="2401"/>
        <item x="26"/>
        <item m="1" x="5599"/>
        <item m="1" x="5655"/>
        <item m="1" x="5943"/>
        <item m="1" x="3557"/>
        <item m="1" x="4396"/>
        <item m="1" x="1202"/>
        <item m="1" x="257"/>
        <item m="1" x="4501"/>
        <item m="1" x="3506"/>
        <item m="1" x="1680"/>
        <item m="1" x="5462"/>
        <item m="1" x="2853"/>
        <item m="1" x="4681"/>
        <item m="1" x="491"/>
        <item m="1" x="1901"/>
        <item m="1" x="3771"/>
        <item m="1" x="5990"/>
        <item m="1" x="1671"/>
        <item m="1" x="3136"/>
        <item m="1" x="3074"/>
        <item m="1" x="4393"/>
        <item m="1" x="3069"/>
        <item m="1" x="4232"/>
        <item x="99"/>
        <item m="1" x="3545"/>
        <item m="1" x="2198"/>
        <item m="1" x="4491"/>
        <item m="1" x="4201"/>
        <item m="1" x="4941"/>
        <item m="1" x="5526"/>
        <item m="1" x="5412"/>
        <item m="1" x="2813"/>
        <item m="1" x="3758"/>
        <item m="1" x="3481"/>
        <item m="1" x="958"/>
        <item m="1" x="4079"/>
        <item m="1" x="266"/>
        <item m="1" x="6108"/>
        <item m="1" x="1105"/>
        <item m="1" x="733"/>
        <item m="1" x="2697"/>
        <item m="1" x="5156"/>
        <item m="1" x="4026"/>
        <item m="1" x="2361"/>
        <item m="1" x="618"/>
        <item m="1" x="730"/>
        <item m="1" x="4637"/>
        <item m="1" x="1652"/>
        <item m="1" x="321"/>
        <item m="1" x="5391"/>
        <item m="1" x="4361"/>
        <item m="1" x="6118"/>
        <item m="1" x="287"/>
        <item m="1" x="480"/>
        <item m="1" x="2944"/>
        <item m="1" x="4939"/>
        <item m="1" x="3597"/>
        <item m="1" x="2123"/>
        <item m="1" x="3558"/>
        <item m="1" x="4238"/>
        <item m="1" x="3882"/>
        <item m="1" x="2837"/>
        <item m="1" x="451"/>
        <item m="1" x="1177"/>
        <item m="1" x="802"/>
        <item m="1" x="5903"/>
        <item m="1" x="2145"/>
        <item m="1" x="3052"/>
        <item m="1" x="4144"/>
        <item m="1" x="3531"/>
        <item m="1" x="6189"/>
        <item m="1" x="4677"/>
        <item m="1" x="1394"/>
        <item m="1" x="1854"/>
        <item m="1" x="2464"/>
        <item m="1" x="1689"/>
        <item m="1" x="2006"/>
        <item m="1" x="3038"/>
        <item m="1" x="3379"/>
        <item m="1" x="3683"/>
        <item m="1" x="4024"/>
        <item m="1" x="3516"/>
        <item m="1" x="3655"/>
        <item m="1" x="3838"/>
        <item m="1" x="4001"/>
        <item m="1" x="4650"/>
        <item m="1" x="783"/>
        <item m="1" x="4696"/>
        <item m="1" x="1809"/>
        <item m="1" x="5394"/>
        <item m="1" x="4298"/>
        <item m="1" x="3236"/>
        <item m="1" x="1100"/>
        <item m="1" x="2872"/>
        <item m="1" x="2505"/>
        <item m="1" x="997"/>
        <item m="1" x="1320"/>
        <item m="1" x="3088"/>
        <item m="1" x="4141"/>
        <item m="1" x="5977"/>
        <item m="1" x="4494"/>
        <item m="1" x="176"/>
        <item m="1" x="1215"/>
        <item m="1" x="2985"/>
        <item m="1" x="4768"/>
        <item m="1" x="3314"/>
        <item m="1" x="4403"/>
        <item x="107"/>
        <item m="1" x="6159"/>
        <item m="1" x="5136"/>
        <item m="1" x="1861"/>
        <item x="100"/>
        <item m="1" x="5031"/>
        <item m="1" x="1765"/>
        <item m="1" x="5360"/>
        <item m="1" x="2104"/>
        <item m="1" x="4947"/>
        <item m="1" x="5548"/>
        <item m="1" x="2330"/>
        <item m="1" x="5154"/>
        <item m="1" x="2438"/>
        <item m="1" x="2662"/>
        <item m="1" x="2284"/>
        <item m="1" x="2858"/>
        <item m="1" x="4714"/>
        <item m="1" x="5148"/>
        <item m="1" x="5504"/>
        <item m="1" x="4536"/>
        <item m="1" x="1904"/>
        <item m="1" x="4750"/>
        <item m="1" x="3089"/>
        <item m="1" x="3220"/>
        <item m="1" x="3215"/>
        <item m="1" x="3160"/>
        <item m="1" x="2952"/>
        <item m="1" x="3366"/>
        <item m="1" x="3006"/>
        <item m="1" x="2736"/>
        <item m="1" x="1270"/>
        <item m="1" x="4207"/>
        <item m="1" x="1336"/>
        <item m="1" x="3898"/>
        <item m="1" x="1054"/>
        <item m="1" x="4325"/>
        <item m="1" x="3660"/>
        <item m="1" x="848"/>
        <item m="1" x="3398"/>
        <item m="1" x="6109"/>
        <item m="1" x="512"/>
        <item m="1" x="5390"/>
        <item m="1" x="4337"/>
        <item m="1" x="2595"/>
        <item m="1" x="781"/>
        <item m="1" x="5806"/>
        <item m="1" x="1161"/>
        <item m="1" x="5493"/>
        <item m="1" x="3707"/>
        <item m="1" x="4873"/>
        <item m="1" x="3802"/>
        <item m="1" x="2029"/>
        <item m="1" x="3507"/>
        <item m="1" x="1719"/>
        <item m="1" x="657"/>
        <item m="1" x="4977"/>
        <item m="1" x="3179"/>
        <item m="1" x="1162"/>
        <item m="1" x="3325"/>
        <item m="1" x="5482"/>
        <item m="1" x="1545"/>
        <item m="1" x="4427"/>
        <item m="1" x="461"/>
        <item m="1" x="4784"/>
        <item m="1" x="869"/>
        <item m="1" x="3017"/>
        <item m="1" x="5905"/>
        <item m="1" x="1911"/>
        <item m="1" x="2329"/>
        <item m="1" x="4503"/>
        <item m="1" x="1240"/>
        <item m="1" x="3421"/>
        <item m="1" x="5565"/>
        <item m="1" x="5988"/>
        <item m="1" x="2731"/>
        <item m="1" x="4879"/>
        <item m="1" x="951"/>
        <item m="1" x="3109"/>
        <item m="1" x="277"/>
        <item m="1" x="2442"/>
        <item m="1" x="4573"/>
        <item m="1" x="646"/>
        <item m="1" x="2810"/>
        <item m="1" x="1724"/>
        <item m="1" x="3885"/>
        <item m="1" x="6053"/>
        <item m="1" x="2113"/>
        <item m="1" x="4293"/>
        <item m="1" x="5348"/>
        <item m="1" x="1419"/>
        <item m="1" x="3591"/>
        <item m="1" x="5743"/>
        <item m="1" x="1779"/>
        <item m="1" x="5038"/>
        <item m="1" x="1110"/>
        <item m="1" x="3272"/>
        <item m="1" x="6149"/>
        <item m="1" x="1033"/>
        <item m="1" x="5147"/>
        <item m="1" x="3188"/>
        <item m="1" x="1224"/>
        <item m="1" x="1413"/>
        <item m="1" x="5547"/>
        <item m="1" x="3586"/>
        <item m="1" x="2314"/>
        <item m="1" x="352"/>
        <item m="1" x="532"/>
        <item m="1" x="2715"/>
        <item m="1" x="741"/>
        <item m="1" x="4861"/>
        <item m="1" x="5034"/>
        <item m="1" x="1787"/>
        <item m="1" x="3972"/>
        <item m="1" x="4148"/>
        <item m="1" x="2200"/>
        <item m="1" x="247"/>
        <item m="1" x="2421"/>
        <item m="1" x="3286"/>
        <item m="1" x="1311"/>
        <item m="1" x="5445"/>
        <item m="1" x="3487"/>
        <item m="1" x="1495"/>
        <item m="1" x="1707"/>
        <item m="1" x="5849"/>
        <item m="1" x="3856"/>
        <item m="1" x="1868"/>
        <item m="1" x="3370"/>
        <item m="1" x="1391"/>
        <item m="1" x="142"/>
        <item m="1" x="4277"/>
        <item m="1" x="4477"/>
        <item m="1" x="2524"/>
        <item m="1" x="502"/>
        <item m="1" x="4633"/>
        <item m="1" x="2698"/>
        <item m="1" x="2869"/>
        <item m="1" x="1599"/>
        <item m="1" x="5722"/>
        <item m="1" x="3753"/>
        <item m="1" x="1761"/>
        <item m="1" x="1977"/>
        <item m="1" x="6117"/>
        <item m="1" x="4130"/>
        <item m="1" x="2166"/>
        <item m="1" x="227"/>
        <item m="1" x="1099"/>
        <item m="1" x="5226"/>
        <item m="1" x="3259"/>
        <item m="1" x="1291"/>
        <item m="1" x="5422"/>
        <item m="1" x="5607"/>
        <item m="1" x="3638"/>
        <item m="1" x="1685"/>
        <item m="1" x="5822"/>
        <item m="1" x="4540"/>
        <item m="1" x="4724"/>
        <item m="1" x="2770"/>
        <item m="1" x="809"/>
        <item m="1" x="4932"/>
        <item m="1" x="3147"/>
        <item m="1" x="1179"/>
        <item m="1" x="1059"/>
        <item m="1" x="2132"/>
        <item m="1" x="3901"/>
        <item m="1" x="5684"/>
        <item m="1" x="4221"/>
        <item m="1" x="5291"/>
        <item m="1" x="966"/>
        <item m="1" x="2740"/>
        <item m="1" x="3824"/>
        <item m="1" x="2360"/>
        <item m="1" x="4108"/>
        <item m="1" x="5919"/>
        <item m="1" x="896"/>
        <item m="1" x="2681"/>
        <item m="1" x="1271"/>
        <item m="1" x="4135"/>
        <item m="1" x="1598"/>
        <item m="1" x="4456"/>
        <item m="1" x="1479"/>
        <item m="1" x="4345"/>
        <item m="1" x="1785"/>
        <item m="1" x="4641"/>
        <item m="1" x="1389"/>
        <item m="1" x="916"/>
        <item m="1" x="562"/>
        <item m="1" x="857"/>
        <item m="1" x="1125"/>
        <item m="1" x="4303"/>
        <item m="1" x="5108"/>
        <item m="1" x="4678"/>
        <item m="1" x="5997"/>
        <item m="1" x="4478"/>
        <item m="1" x="4151"/>
        <item m="1" x="1815"/>
        <item m="1" x="5097"/>
        <item m="1" x="1569"/>
        <item m="1" x="4825"/>
        <item m="1" x="1675"/>
        <item m="1" x="4892"/>
        <item m="1" x="1349"/>
        <item m="1" x="4597"/>
        <item m="1" x="1729"/>
        <item m="1" x="4309"/>
        <item m="1" x="5641"/>
        <item m="1" x="4572"/>
        <item m="1" x="2823"/>
        <item m="1" x="1021"/>
        <item m="1" x="6052"/>
        <item m="1" x="1418"/>
        <item m="1" x="5758"/>
        <item m="1" x="3960"/>
        <item m="1" x="2890"/>
        <item m="1" x="1120"/>
        <item m="1" x="831"/>
        <item m="1" x="5850"/>
        <item m="1" x="4062"/>
        <item m="1" x="2294"/>
        <item m="1" x="3754"/>
        <item m="1" x="2693"/>
        <item m="1" x="914"/>
        <item m="1" x="5227"/>
        <item m="1" x="4125"/>
        <item m="1" x="4342"/>
        <item x="92"/>
        <item m="1" x="412"/>
        <item m="1" x="2607"/>
        <item m="1" x="4715"/>
        <item m="1" x="1466"/>
        <item m="1" x="4025"/>
        <item m="1" x="2954"/>
        <item m="1" x="5102"/>
        <item m="1" x="5930"/>
        <item m="1" x="1935"/>
        <item m="1" x="4109"/>
        <item m="1" x="3442"/>
        <item m="1" x="1660"/>
        <item m="1" x="3813"/>
        <item m="1" x="4897"/>
        <item m="1" x="1859"/>
        <item m="1" x="1048"/>
        <item m="1" x="233"/>
        <item m="1" x="5479"/>
        <item m="1" x="2281"/>
        <item m="1" x="1437"/>
        <item m="1" x="6027"/>
        <item m="1" x="5169"/>
        <item m="1" x="4364"/>
        <item m="1" x="1147"/>
        <item m="1" x="327"/>
        <item m="1" x="5568"/>
        <item m="1" x="4037"/>
        <item m="1" x="3209"/>
        <item m="1" x="5273"/>
        <item m="1" x="4464"/>
        <item m="1" x="3607"/>
        <item m="1" x="2783"/>
        <item m="1" x="5666"/>
        <item m="1" x="4849"/>
        <item m="1" x="3315"/>
        <item m="1" x="2512"/>
        <item m="1" x="1643"/>
        <item m="1" x="3687"/>
        <item m="1" x="2876"/>
        <item m="1" x="1338"/>
        <item m="1" x="3729"/>
        <item m="1" x="545"/>
        <item m="1" x="5821"/>
        <item m="1" x="4297"/>
        <item m="1" x="3452"/>
        <item m="1" x="2638"/>
        <item m="1" x="5507"/>
        <item m="1" x="4660"/>
        <item m="1" x="3837"/>
        <item m="1" x="1459"/>
        <item m="1" x="4395"/>
        <item m="1" x="3544"/>
        <item m="1" x="2719"/>
        <item m="1" x="1839"/>
        <item m="1" x="1036"/>
        <item m="1" x="3938"/>
        <item m="1" x="3099"/>
        <item m="1" x="1567"/>
        <item m="1" x="750"/>
        <item m="1" x="6016"/>
        <item m="1" x="2809"/>
        <item m="1" x="1951"/>
        <item m="1" x="1133"/>
        <item m="1" x="5690"/>
        <item m="1" x="4866"/>
        <item m="1" x="1672"/>
        <item m="1" x="844"/>
        <item m="1" x="6096"/>
        <item m="1" x="5253"/>
        <item m="1" x="3710"/>
        <item m="1" x="1225"/>
        <item m="1" x="408"/>
        <item m="1" x="4963"/>
        <item m="1" x="4115"/>
        <item m="1" x="3298"/>
        <item m="1" x="5353"/>
        <item m="1" x="4529"/>
        <item m="1" x="2991"/>
        <item m="1" x="2155"/>
        <item m="1" x="5042"/>
        <item m="1" x="4224"/>
        <item m="1" x="3394"/>
        <item m="1" x="2602"/>
        <item m="1" x="1026"/>
        <item m="1" x="4615"/>
        <item m="1" x="2256"/>
        <item m="1" x="1421"/>
        <item m="1" x="593"/>
        <item m="1" x="2682"/>
        <item m="1" x="1792"/>
        <item m="1" x="302"/>
        <item m="1" x="5551"/>
        <item m="1" x="1502"/>
        <item m="1" x="702"/>
        <item m="1" x="5981"/>
        <item m="1" x="4440"/>
        <item m="1" x="1884"/>
        <item m="1" x="393"/>
        <item m="1" x="5640"/>
        <item m="1" x="4812"/>
        <item m="1" x="3981"/>
        <item m="1" x="798"/>
        <item m="1" x="6047"/>
        <item m="1" x="5205"/>
        <item m="1" x="3664"/>
        <item m="1" x="4901"/>
        <item m="1" x="929"/>
        <item m="1" x="3031"/>
        <item m="1" x="5141"/>
        <item m="1" x="737"/>
        <item m="1" x="2846"/>
        <item m="1" x="4272"/>
        <item m="1" x="2413"/>
        <item m="1" x="1909"/>
        <item m="1" x="4045"/>
        <item m="1" x="6178"/>
        <item m="1" x="2182"/>
        <item m="1" x="3602"/>
        <item m="1" x="5999"/>
        <item m="1" x="1284"/>
        <item m="1" x="3410"/>
        <item m="1" x="5519"/>
        <item m="1" x="2308"/>
        <item m="1" x="4447"/>
        <item m="1" x="439"/>
        <item m="1" x="2598"/>
        <item m="1" x="2102"/>
        <item m="1" x="4219"/>
        <item m="1" x="259"/>
        <item m="1" x="1659"/>
        <item m="1" x="3763"/>
        <item m="1" x="4013"/>
        <item m="1" x="5434"/>
        <item m="1" x="1439"/>
        <item m="1" x="3575"/>
        <item m="1" x="5680"/>
        <item m="1" x="5232"/>
        <item m="1" x="1252"/>
        <item m="1" x="3377"/>
        <item m="1" x="4781"/>
        <item m="1" x="817"/>
        <item m="1" x="369"/>
        <item m="1" x="2503"/>
        <item m="1" x="4581"/>
        <item m="1" x="2271"/>
        <item m="1" x="4407"/>
        <item m="1" x="5817"/>
        <item m="1" x="1795"/>
        <item m="1" x="3941"/>
        <item m="1" x="3493"/>
        <item m="1" x="5594"/>
        <item m="1" x="1622"/>
        <item m="1" x="3720"/>
        <item m="1" x="5142"/>
        <item m="1" x="5404"/>
        <item m="1" x="1415"/>
        <item m="1" x="2847"/>
        <item m="1" x="4955"/>
        <item m="1" x="976"/>
        <item m="1" x="513"/>
        <item m="1" x="2672"/>
        <item m="1" x="787"/>
        <item m="1" x="2185"/>
        <item m="1" x="2472"/>
        <item m="1" x="3847"/>
        <item m="1" x="6000"/>
        <item m="1" x="1980"/>
        <item m="1" x="4096"/>
        <item m="1" x="5777"/>
        <item m="1" x="1760"/>
        <item m="1" x="3200"/>
        <item m="1" x="5322"/>
        <item m="1" x="703"/>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45">
      <pivotArea field="0" type="button" dataOnly="0" labelOnly="1" outline="0" axis="axisRow" fieldPosition="0"/>
    </format>
    <format dxfId="444">
      <pivotArea dataOnly="0" labelOnly="1" outline="0" fieldPosition="0">
        <references count="1">
          <reference field="4294967294" count="3">
            <x v="0"/>
            <x v="1"/>
            <x v="2"/>
          </reference>
        </references>
      </pivotArea>
    </format>
    <format dxfId="443">
      <pivotArea field="0" type="button" dataOnly="0" labelOnly="1" outline="0" axis="axisRow" fieldPosition="0"/>
    </format>
    <format dxfId="442">
      <pivotArea dataOnly="0" labelOnly="1" outline="0" fieldPosition="0">
        <references count="1">
          <reference field="4294967294" count="3">
            <x v="0"/>
            <x v="1"/>
            <x v="2"/>
          </reference>
        </references>
      </pivotArea>
    </format>
    <format dxfId="441">
      <pivotArea field="0" type="button" dataOnly="0" labelOnly="1" outline="0" axis="axisRow" fieldPosition="0"/>
    </format>
    <format dxfId="44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480">
        <i x="1" s="1"/>
        <i x="0" s="1"/>
        <i x="2" s="1"/>
        <i x="3945" s="1" nd="1"/>
        <i x="821" s="1" nd="1"/>
        <i x="3617" s="1" nd="1"/>
        <i x="837" s="1" nd="1"/>
        <i x="2860" s="1" nd="1"/>
        <i x="459" s="1" nd="1"/>
        <i x="2514" s="1" nd="1"/>
        <i x="87" s="1" nd="1"/>
        <i x="2157" s="1" nd="1"/>
        <i x="4200" s="1" nd="1"/>
        <i x="1811" s="1" nd="1"/>
        <i x="3928" s="1" nd="1"/>
        <i x="1715" s="1" nd="1"/>
        <i x="479" s="1" nd="1"/>
        <i x="1541" s="1" nd="1"/>
        <i x="1774" s="1" nd="1"/>
        <i x="2543" s="1" nd="1"/>
        <i x="3924" s="1" nd="1"/>
        <i x="3564" s="1" nd="1"/>
        <i x="113" s="1" nd="1"/>
        <i x="4186" s="1" nd="1"/>
        <i x="1174" s="1" nd="1"/>
        <i x="2841" s="1" nd="1"/>
        <i x="2182" s="1" nd="1"/>
        <i x="2913" s="1" nd="1"/>
        <i x="796" s="1" nd="1"/>
        <i x="3185" s="1" nd="1"/>
        <i x="4223" s="1" nd="1"/>
        <i x="782" s="1" nd="1"/>
        <i x="1830" s="1" nd="1"/>
        <i x="985" s="1" nd="1"/>
        <i x="1637" s="1" nd="1"/>
        <i x="2816" s="1" nd="1"/>
        <i x="3847" s="1" nd="1"/>
        <i x="389" s="1" nd="1"/>
        <i x="1446" s="1" nd="1"/>
        <i x="2464" s="1" nd="1"/>
        <i x="3490" s="1" nd="1"/>
        <i x="1733" s="1" nd="1"/>
        <i x="37" s="1" nd="1"/>
        <i x="1229" s="1" nd="1"/>
        <i x="1101" s="1" nd="1"/>
        <i x="2108" s="1" nd="1"/>
        <i x="3107" s="1" nd="1"/>
        <i x="2246" s="1" nd="1"/>
        <i x="4152" s="1" nd="1"/>
        <i x="294" s="1" nd="1"/>
        <i x="803" s="1" nd="1"/>
        <i x="4180" s="1" nd="1"/>
        <i x="1084" s="1" nd="1"/>
        <i x="1758" s="1" nd="1"/>
        <i x="882" s="1" nd="1"/>
        <i x="2995" s="1" nd="1"/>
        <i x="1847" s="1" nd="1"/>
        <i x="2344" s="1" nd="1"/>
        <i x="2092" s="1" nd="1"/>
        <i x="466" s="1" nd="1"/>
        <i x="2834" s="1" nd="1"/>
        <i x="682" s="1" nd="1"/>
        <i x="4054" s="1" nd="1"/>
        <i x="1924" s="1" nd="1"/>
        <i x="3095" s="1" nd="1"/>
        <i x="3078" s="1" nd="1"/>
        <i x="3868" s="1" nd="1"/>
        <i x="4137" s="1" nd="1"/>
        <i x="3921" s="1" nd="1"/>
        <i x="419" s="1" nd="1"/>
        <i x="685" s="1" nd="1"/>
        <i x="140" s="1" nd="1"/>
        <i x="3156" s="1" nd="1"/>
        <i x="1744" s="1" nd="1"/>
        <i x="248" s="1" nd="1"/>
        <i x="3279" s="1" nd="1"/>
        <i x="1470" s="1" nd="1"/>
        <i x="371" s="1" nd="1"/>
        <i x="3409" s="1" nd="1"/>
        <i x="1974" s="1" nd="1"/>
        <i x="516" s="1" nd="1"/>
        <i x="1736" s="1" nd="1"/>
        <i x="3019" s="1" nd="1"/>
        <i x="2110" s="1" nd="1"/>
        <i x="2232" s="1" nd="1"/>
        <i x="2487" s="1" nd="1"/>
        <i x="773" s="1" nd="1"/>
        <i x="3780" s="1" nd="1"/>
        <i x="138" s="1" nd="1"/>
        <i x="2354" s="1" nd="1"/>
        <i x="891" s="1" nd="1"/>
        <i x="2720" s="1" nd="1"/>
        <i x="1038" s="1" nd="1"/>
        <i x="4027" s="1" nd="1"/>
        <i x="3828" s="1" nd="1"/>
        <i x="2584" s="1" nd="1"/>
        <i x="3001" s="1" nd="1"/>
        <i x="1172" s="1" nd="1"/>
        <i x="3510" s="1" nd="1"/>
        <i x="4170" s="1" nd="1"/>
        <i x="3254" s="1" nd="1"/>
        <i x="2823" s="1" nd="1"/>
        <i x="4275" s="1" nd="1"/>
        <i x="1401" s="1" nd="1"/>
        <i x="4396" s="1" nd="1"/>
        <i x="2931" s="1" nd="1"/>
        <i x="1428" s="1" nd="1"/>
        <i x="61" s="1" nd="1"/>
        <i x="4122" s="1" nd="1"/>
        <i x="3077" s="1" nd="1"/>
        <i x="1667" s="1" nd="1"/>
        <i x="2305" s="1" nd="1"/>
        <i x="1433" s="1" nd="1"/>
        <i x="3853" s="1" nd="1"/>
        <i x="835" s="1" nd="1"/>
        <i x="4022" s="1" nd="1"/>
        <i x="953" s="1" nd="1"/>
        <i x="3973" s="1" nd="1"/>
        <i x="1122" s="1" nd="1"/>
        <i x="1111" s="1" nd="1"/>
        <i x="435" s="1" nd="1"/>
        <i x="3016" s="1" nd="1"/>
        <i x="1238" s="1" nd="1"/>
        <i x="1877" s="1" nd="1"/>
        <i x="4224" s="1" nd="1"/>
        <i x="3697" s="1" nd="1"/>
        <i x="2754" s="1" nd="1"/>
        <i x="2201" s="1" nd="1"/>
        <i x="1347" s="1" nd="1"/>
        <i x="4333" s="1" nd="1"/>
        <i x="2126" s="1" nd="1"/>
        <i x="4464" s="1" nd="1"/>
        <i x="694" s="1" nd="1"/>
        <i x="2994" s="1" nd="1"/>
        <i x="1599" s="1" nd="1"/>
        <i x="726" s="1" nd="1"/>
        <i x="124" s="1" nd="1"/>
        <i x="2857" s="1" nd="1"/>
        <i x="3137" s="1" nd="1"/>
        <i x="351" s="1" nd="1"/>
        <i x="4067" s="1" nd="1"/>
        <i x="3252" s="1" nd="1"/>
        <i x="1848" s="1" nd="1"/>
        <i x="3128" s="1" nd="1"/>
        <i x="357" s="1" nd="1"/>
        <i x="3386" s="1" nd="1"/>
        <i x="2322" s="1" nd="1"/>
        <i x="490" s="1" nd="1"/>
        <i x="3635" s="1" nd="1"/>
        <i x="2917" s="1" nd="1"/>
        <i x="3526" s="1" nd="1"/>
        <i x="3903" s="1" nd="1"/>
        <i x="2081" s="1" nd="1"/>
        <i x="624" s="1" nd="1"/>
        <i x="3642" s="1" nd="1"/>
        <i x="2208" s="1" nd="1"/>
        <i x="748" s="1" nd="1"/>
        <i x="4171" s="1" nd="1"/>
        <i x="3933" s="1" nd="1"/>
        <i x="871" s="1" nd="1"/>
        <i x="3918" s="1" nd="1"/>
        <i x="1127" s="1" nd="1"/>
        <i x="3888" s="1" nd="1"/>
        <i x="2452" s="1" nd="1"/>
        <i x="456" s="1" nd="1"/>
        <i x="1011" s="1" nd="1"/>
        <i x="4007" s="1" nd="1"/>
        <i x="2525" s="1" nd="1"/>
        <i x="723" s="1" nd="1"/>
        <i x="2679" s="1" nd="1"/>
        <i x="1282" s="1" nd="1"/>
        <i x="3778" s="1" nd="1"/>
        <i x="4262" s="1" nd="1"/>
        <i x="2807" s="1" nd="1"/>
        <i x="1376" s="1" nd="1"/>
        <i x="1518" s="1" nd="1"/>
        <i x="2911" s="1" nd="1"/>
        <i x="2017" s="1" nd="1"/>
        <i x="553" s="1" nd="1"/>
        <i x="2591" s="1" nd="1"/>
        <i x="3583" s="1" nd="1"/>
        <i x="1768" s="1" nd="1"/>
        <i x="1880" s="1" nd="1"/>
        <i x="2138" s="1" nd="1"/>
        <i x="2264" s="1" nd="1"/>
        <i x="1411" s="1" nd="1"/>
        <i x="815" s="1" nd="1"/>
        <i x="2512" s="1" nd="1"/>
        <i x="3822" s="1" nd="1"/>
        <i x="2387" s="1" nd="1"/>
        <i x="924" s="1" nd="1"/>
        <i x="2751" s="1" nd="1"/>
        <i x="2858" s="1" nd="1"/>
        <i x="4063" s="1" nd="1"/>
        <i x="2615" s="1" nd="1"/>
        <i x="1216" s="1" nd="1"/>
        <i x="3547" s="1" nd="1"/>
        <i x="4004" s="1" nd="1"/>
        <i x="268" s="1" nd="1"/>
        <i x="1437" s="1" nd="1"/>
        <i x="3789" s="1" nd="1"/>
        <i x="4439" s="1" nd="1"/>
        <i x="2969" s="1" nd="1"/>
        <i x="1443" s="1" nd="1"/>
        <i x="3115" s="1" nd="1"/>
        <i x="85" s="1" nd="1"/>
        <i x="3540" s="1" nd="1"/>
        <i x="213" s="1" nd="1"/>
        <i x="3232" s="1" nd="1"/>
        <i x="4269" s="1" nd="1"/>
        <i x="1828" s="1" nd="1"/>
        <i x="3864" s="1" nd="1"/>
        <i x="334" s="1" nd="1"/>
        <i x="470" s="1" nd="1"/>
        <i x="3028" s="1" nd="1"/>
        <i x="3640" s="1" nd="1"/>
        <i x="3891" s="1" nd="1"/>
        <i x="2059" s="1" nd="1"/>
        <i x="1148" s="1" nd="1"/>
        <i x="3958" s="1" nd="1"/>
        <i x="725" s="1" nd="1"/>
        <i x="3738" s="1" nd="1"/>
        <i x="1389" s="1" nd="1"/>
        <i x="2312" s="1" nd="1"/>
        <i x="853" s="1" nd="1"/>
        <i x="3866" s="1" nd="1"/>
        <i x="3643" s="1" nd="1"/>
        <i x="2051" s="1" nd="1"/>
        <i x="179" s="1" nd="1"/>
        <i x="2156" s="1" nd="1"/>
        <i x="3985" s="1" nd="1"/>
        <i x="1293" s="1" nd="1"/>
        <i x="2551" s="1" nd="1"/>
        <i x="261" s="1" nd="1"/>
        <i x="1132" s="1" nd="1"/>
        <i x="156" s="1" nd="1"/>
        <i x="2537" s="1" nd="1"/>
        <i x="3174" s="1" nd="1"/>
        <i x="2411" s="1" nd="1"/>
        <i x="3324" s="1" nd="1"/>
        <i x="178" s="1" nd="1"/>
        <i x="4086" s="1" nd="1"/>
        <i x="1831" s="1" nd="1"/>
        <i x="1883" s="1" nd="1"/>
        <i x="393" s="1" nd="1"/>
        <i x="3163" s="1" nd="1"/>
        <i x="3433" s="1" nd="1"/>
        <i x="1987" s="1" nd="1"/>
        <i x="563" s="1" nd="1"/>
        <i x="2121" s="1" nd="1"/>
        <i x="3429" s="1" nd="1"/>
        <i x="2794" s="1" nd="1"/>
        <i x="2806" s="1" nd="1"/>
        <i x="3931" s="1" nd="1"/>
        <i x="1417" s="1" nd="1"/>
        <i x="4199" s="1" nd="1"/>
        <i x="904" s="1" nd="1"/>
        <i x="2258" s="1" nd="1"/>
        <i x="3929" s="1" nd="1"/>
        <i x="957" s="1" nd="1"/>
        <i x="4447" s="1" nd="1"/>
        <i x="3861" s="1" nd="1"/>
        <i x="4179" s="1" nd="1"/>
        <i x="2714" s="1" nd="1"/>
        <i x="757" s="1" nd="1"/>
        <i x="1307" s="1" nd="1"/>
        <i x="4303" s="1" nd="1"/>
        <i x="3572" s="1" nd="1"/>
        <i x="2838" s="1" nd="1"/>
        <i x="1552" s="1" nd="1"/>
        <i x="272" s="1" nd="1"/>
        <i x="1029" s="1" nd="1"/>
        <i x="1556" s="1" nd="1"/>
        <i x="1672" s="1" nd="1"/>
        <i x="3132" s="1" nd="1"/>
        <i x="2671" s="1" nd="1"/>
        <i x="3092" s="1" nd="1"/>
        <i x="1679" s="1" nd="1"/>
        <i x="1808" s="1" nd="1"/>
        <i x="1740" s="1" nd="1"/>
        <i x="2015" s="1" nd="1"/>
        <i x="3978" s="1" nd="1"/>
        <i x="3517" s="1" nd="1"/>
        <i x="551" s="1" nd="1"/>
        <i x="2145" s="1" nd="1"/>
        <i x="2077" s="1" nd="1"/>
        <i x="3582" s="1" nd="1"/>
        <i x="2431" s="1" nd="1"/>
        <i x="3247" s="1" nd="1"/>
        <i x="3637" s="1" nd="1"/>
        <i x="1073" s="1" nd="1"/>
        <i x="2517" s="1" nd="1"/>
        <i x="678" s="1" nd="1"/>
        <i x="2206" s="1" nd="1"/>
        <i x="741" s="1" nd="1"/>
        <i x="2394" s="1" nd="1"/>
        <i x="636" s="1" nd="1"/>
        <i x="810" s="1" nd="1"/>
        <i x="2334" s="1" nd="1"/>
        <i x="3654" s="1" nd="1"/>
        <i x="4323" s="1" nd="1"/>
        <i x="866" s="1" nd="1"/>
        <i x="2756" s="1" nd="1"/>
        <i x="3066" s="1" nd="1"/>
        <i x="4346" s="1" nd="1"/>
        <i x="2446" s="1" nd="1"/>
        <i x="3949" s="1" nd="1"/>
        <i x="3152" s="1" nd="1"/>
        <i x="3758" s="1" nd="1"/>
        <i x="1007" s="1" nd="1"/>
        <i x="254" s="1" nd="1"/>
        <i x="2500" s="1" nd="1"/>
        <i x="3653" s="1" nd="1"/>
        <i x="4002" s="1" nd="1"/>
        <i x="560" s="1" nd="1"/>
        <i x="387" s="1" nd="1"/>
        <i x="3549" s="1" nd="1"/>
        <i x="4061" s="1" nd="1"/>
        <i x="1143" s="1" nd="1"/>
        <i x="2614" s="1" nd="1"/>
        <i x="4144" s="1" nd="1"/>
        <i x="2375" s="1" nd="1"/>
        <i x="1215" s="1" nd="1"/>
        <i x="3405" s="1" nd="1"/>
        <i x="2485" s="1" nd="1"/>
        <i x="2415" s="1" nd="1"/>
        <i x="1274" s="1" nd="1"/>
        <i x="1333" s="1" nd="1"/>
        <i x="4255" s="1" nd="1"/>
        <i x="3794" s="1" nd="1"/>
        <i x="485" s="1" nd="1"/>
        <i x="1323" s="1" nd="1"/>
        <i x="4415" s="1" nd="1"/>
        <i x="2805" s="1" nd="1"/>
        <i x="996" s="1" nd="1"/>
        <i x="1834" s="1" nd="1"/>
        <i x="2855" s="1" nd="1"/>
        <i x="4185" s="1" nd="1"/>
        <i x="4370" s="1" nd="1"/>
        <i x="2988" s="1" nd="1"/>
        <i x="1436" s="1" nd="1"/>
        <i x="2906" s="1" nd="1"/>
        <i x="3014" s="1" nd="1"/>
        <i x="89" s="1" nd="1"/>
        <i x="930" s="1" nd="1"/>
        <i x="1576" s="1" nd="1"/>
        <i x="1166" s="1" nd="1"/>
        <i x="3226" s="1" nd="1"/>
        <i x="3046" s="1" nd="1"/>
        <i x="92" s="1" nd="1"/>
        <i x="4427" s="1" nd="1"/>
        <i x="1638" s="1" nd="1"/>
        <i x="3151" s="1" nd="1"/>
        <i x="1208" s="1" nd="1"/>
        <i x="1701" s="1" nd="1"/>
        <i x="3175" s="1" nd="1"/>
        <i x="336" s="1" nd="1"/>
        <i x="212" s="1" nd="1"/>
        <i x="817" s="1" nd="1"/>
        <i x="1757" s="1" nd="1"/>
        <i x="3231" s="1" nd="1"/>
        <i x="861" s="1" nd="1"/>
        <i x="740" s="1" nd="1"/>
        <i x="3294" s="1" nd="1"/>
        <i x="332" s="1" nd="1"/>
        <i x="1886" s="1" nd="1"/>
        <i x="181" s="1" nd="1"/>
        <i x="3360" s="1" nd="1"/>
        <i x="3633" s="1" nd="1"/>
        <i x="397" s="1" nd="1"/>
        <i x="1150" s="1" nd="1"/>
        <i x="2811" s="1" nd="1"/>
        <i x="1990" s="1" nd="1"/>
        <i x="3500" s="1" nd="1"/>
        <i x="1013" s="1" nd="1"/>
        <i x="1897" s="1" nd="1"/>
        <i x="533" s="1" nd="1"/>
        <i x="794" s="1" nd="1"/>
        <i x="2417" s="1" nd="1"/>
        <i x="2569" s="1" nd="1"/>
        <i x="2220" s="1" nd="1"/>
        <i x="2611" s="1" nd="1"/>
        <i x="1391" s="1" nd="1"/>
        <i x="443" s="1" nd="1"/>
        <i x="2177" s="1" nd="1"/>
        <i x="4140" s="1" nd="1"/>
        <i x="1210" s="1" nd="1"/>
        <i x="3443" s="1" nd="1"/>
        <i x="2669" s="1" nd="1"/>
        <i x="2136" s="1" nd="1"/>
        <i x="4195" s="1" nd="1"/>
        <i x="1792" s="1" nd="1"/>
        <i x="2508" s="1" nd="1"/>
        <i x="3495" s="1" nd="1"/>
        <i x="1919" s="1" nd="1"/>
        <i x="1319" s="1" nd="1"/>
        <i x="2799" s="1" nd="1"/>
        <i x="785" s="1" nd="1"/>
        <i x="4316" s="1" nd="1"/>
        <i x="2159" s="1" nd="1"/>
        <i x="1366" s="1" nd="1"/>
        <i x="383" s="1" nd="1"/>
        <i x="4088" s="1" nd="1"/>
        <i x="1430" s="1" nd="1"/>
        <i x="2903" s="1" nd="1"/>
        <i x="2031" s="1" nd="1"/>
        <i x="4432" s="1" nd="1"/>
        <i x="4331" s="1" nd="1"/>
        <i x="1507" s="1" nd="1"/>
        <i x="1180" s="1" nd="1"/>
        <i x="2963" s="1" nd="1"/>
        <i x="3479" s="1" nd="1"/>
        <i x="3554" s="1" nd="1"/>
        <i x="3812" s="1" nd="1"/>
        <i x="2414" s="1" nd="1"/>
        <i x="3529" s="1" nd="1"/>
        <i x="3041" s="1" nd="1"/>
        <i x="1709" s="1" nd="1"/>
        <i x="3287" s="1" nd="1"/>
        <i x="642" s="1" nd="1"/>
        <i x="88" s="1" nd="1"/>
        <i x="1635" s="1" nd="1"/>
        <i x="373" s="1" nd="1"/>
        <i x="3109" s="1" nd="1"/>
        <i x="44" s="1" nd="1"/>
        <i x="152" s="1" nd="1"/>
        <i x="2773" s="1" nd="1"/>
        <i x="2744" s="1" nd="1"/>
        <i x="3056" s="1" nd="1"/>
        <i x="207" s="1" nd="1"/>
        <i x="2395" s="1" nd="1"/>
        <i x="3227" s="1" nd="1"/>
        <i x="3167" s="1" nd="1"/>
        <i x="262" s="1" nd="1"/>
        <i x="1822" s="1" nd="1"/>
        <i x="568" s="1" nd="1"/>
        <i x="1353" s="1" nd="1"/>
        <i x="1031" s="1" nd="1"/>
        <i x="1879" s="1" nd="1"/>
        <i x="3029" s="1" nd="1"/>
        <i x="3355" s="1" nd="1"/>
        <i x="390" s="1" nd="1"/>
        <i x="4363" s="1" nd="1"/>
        <i x="75" s="1" nd="1"/>
        <i x="3431" s="1" nd="1"/>
        <i x="974" s="1" nd="1"/>
        <i x="3434" s="1" nd="1"/>
        <i x="395" s="1" nd="1"/>
        <i x="4214" s="1" nd="1"/>
        <i x="3498" s="1" nd="1"/>
        <i x="530" s="1" nd="1"/>
        <i x="4383" s="1" nd="1"/>
        <i x="1486" s="1" nd="1"/>
        <i x="2052" s="1" nd="1"/>
        <i x="3808" s="1" nd="1"/>
        <i x="1030" s="1" nd="1"/>
        <i x="4145" s="1" nd="1"/>
        <i x="3558" s="1" nd="1"/>
        <i x="3485" s="1" nd="1"/>
        <i x="2181" s="1" nd="1"/>
        <i x="4202" s="1" nd="1"/>
        <i x="4243" s="1" nd="1"/>
        <i x="4060" s="1" nd="1"/>
        <i x="3071" s="1" nd="1"/>
        <i x="3795" s="1" nd="1"/>
        <i x="939" s="1" nd="1"/>
        <i x="1980" s="1" nd="1"/>
        <i x="2367" s="1" nd="1"/>
        <i x="822" s="1" nd="1"/>
        <i x="2576" s="1" nd="1"/>
        <i x="4453" s="1" nd="1"/>
        <i x="3652" s="1" nd="1"/>
        <i x="3823" s="1" nd="1"/>
        <i x="2176" s="1" nd="1"/>
        <i x="932" s="1" nd="1"/>
        <i x="2547" s="1" nd="1"/>
        <i x="4348" s="1" nd="1"/>
        <i x="356" s="1" nd="1"/>
        <i x="3919" s="1" nd="1"/>
        <i x="744" s="1" nd="1"/>
        <i x="134" s="1" nd="1"/>
        <i x="867" s="1" nd="1"/>
        <i x="1126" s="1" nd="1"/>
        <i x="1179" s="1" nd="1"/>
        <i x="761" s="1" nd="1"/>
        <i x="2137" s="1" nd="1"/>
        <i x="4116" s="1" nd="1"/>
        <i x="2644" s="1" nd="1"/>
        <i x="1171" s="1" nd="1"/>
        <i x="3426" s="1" nd="1"/>
        <i x="3286" s="1" nd="1"/>
        <i x="2712" s="1" nd="1"/>
        <i x="4241" s="1" nd="1"/>
        <i x="1341" s="1" nd="1"/>
        <i x="2240" s="1" nd="1"/>
        <i x="2602" s="1" nd="1"/>
        <i x="1034" s="1" nd="1"/>
        <i x="4188" s="1" nd="1"/>
        <i x="422" s="1" nd="1"/>
        <i x="801" s="1" nd="1"/>
        <i x="1410" s="1" nd="1"/>
        <i x="1407" s="1" nd="1"/>
        <i x="1003" s="1" nd="1"/>
        <i x="4408" s="1" nd="1"/>
        <i x="526" s="1" nd="1"/>
        <i x="3627" s="1" nd="1"/>
        <i x="6" s="1" nd="1"/>
        <i x="1812" s="1" nd="1"/>
        <i x="2741" s="1" nd="1"/>
        <i x="1226" s="1" nd="1"/>
        <i x="1555" s="1" nd="1"/>
        <i x="3193" s="1" nd="1"/>
        <i x="3068" s="1" nd="1"/>
        <i x="3233" s="1" nd="1"/>
        <i x="590" s="1" nd="1"/>
        <i x="1618" s="1" nd="1"/>
        <i x="139" s="1" nd="1"/>
        <i x="2179" s="1" nd="1"/>
        <i x="107" s="1" nd="1"/>
        <i x="1152" s="1" nd="1"/>
        <i x="3154" s="1" nd="1"/>
        <i x="3636" s="1" nd="1"/>
        <i x="4075" s="1" nd="1"/>
        <i x="3972" s="1" nd="1"/>
        <i x="2049" s="1" nd="1"/>
        <i x="1352" s="1" nd="1"/>
        <i x="202" s="1" nd="1"/>
        <i x="1778" s="1" nd="1"/>
        <i x="2225" s="1" nd="1"/>
        <i x="2429" s="1" nd="1"/>
        <i x="2865" s="1" nd="1"/>
        <i x="898" s="1" nd="1"/>
        <i x="190" s="1" nd="1"/>
        <i x="1626" s="1" nd="1"/>
        <i x="2509" s="1" nd="1"/>
        <i x="1807" s="1" nd="1"/>
        <i x="844" s="1" nd="1"/>
        <i x="791" s="1" nd="1"/>
        <i x="2800" s="1" nd="1"/>
        <i x="4360" s="1" nd="1"/>
        <i x="4270" s="1" nd="1"/>
        <i x="3329" s="1" nd="1"/>
        <i x="2954" s="1" nd="1"/>
        <i x="3182" s="1" nd="1"/>
        <i x="3824" s="1" nd="1"/>
        <i x="4039" s="1" nd="1"/>
        <i x="1224" s="1" nd="1"/>
        <i x="572" s="1" nd="1"/>
        <i x="3528" s="1" nd="1"/>
        <i x="862" s="1" nd="1"/>
        <i x="1184" s="1" nd="1"/>
        <i x="3052" s="1" nd="1"/>
        <i x="1935" s="1" nd="1"/>
        <i x="380" s="1" nd="1"/>
        <i x="1647" s="1" nd="1"/>
        <i x="3450" s="1" nd="1"/>
        <i x="1304" s="1" nd="1"/>
        <i x="3959" s="1" nd="1"/>
        <i x="3586" s="1" nd="1"/>
        <i x="4296" s="1" nd="1"/>
        <i x="2655" s="1" nd="1"/>
        <i x="3768" s="1" nd="1"/>
        <i x="1039" s="1" nd="1"/>
        <i x="3829" s="1" nd="1"/>
        <i x="876" s="1" nd="1"/>
        <i x="2073" s="1" nd="1"/>
        <i x="4047" s="1" nd="1"/>
        <i x="2184" s="1" nd="1"/>
        <i x="4220" s="1" nd="1"/>
        <i x="2269" s="1" nd="1"/>
        <i x="1695" s="1" nd="1"/>
        <i x="3093" s="1" nd="1"/>
        <i x="2539" s="1" nd="1"/>
        <i x="3559" s="1" nd="1"/>
        <i x="1728" s="1" nd="1"/>
        <i x="71" s="1" nd="1"/>
        <i x="4082" s="1" nd="1"/>
        <i x="596" s="1" nd="1"/>
        <i x="1615" s="1" nd="1"/>
        <i x="2403" s="1" nd="1"/>
        <i x="3644" s="1" nd="1"/>
        <i x="1704" s="1" nd="1"/>
        <i x="2373" s="1" nd="1"/>
        <i x="4472" s="1" nd="1"/>
        <i x="1356" s="1" nd="1"/>
        <i x="676" s="1" nd="1"/>
        <i x="1737" s="1" nd="1"/>
        <i x="2609" s="1" nd="1"/>
        <i x="3209" s="1" nd="1"/>
        <i x="766" s="1" nd="1"/>
        <i x="3739" s="1" nd="1"/>
        <i x="142" s="1" nd="1"/>
        <i x="1799" s="1" nd="1"/>
        <i x="368" s="1" nd="1"/>
        <i x="3641" s="1" nd="1"/>
        <i x="420" s="1" nd="1"/>
        <i x="2833" s="1" nd="1"/>
        <i x="3797" s="1" nd="1"/>
        <i x="3339" s="1" nd="1"/>
        <i x="875" s="1" nd="1"/>
        <i x="778" s="1" nd="1"/>
        <i x="3325" s="1" nd="1"/>
        <i x="445" s="1" nd="1"/>
        <i x="15" s="1" nd="1"/>
        <i x="2055" s="1" nd="1"/>
        <i x="2388" s="1" nd="1"/>
        <i x="3049" s="1" nd="1"/>
        <i x="646" s="1" nd="1"/>
        <i x="230" s="1" nd="1"/>
        <i x="4205" s="1" nd="1"/>
        <i x="2032" s="1" nd="1"/>
        <i x="1418" s="1" nd="1"/>
        <i x="3538" s="1" nd="1"/>
        <i x="3435" s="1" nd="1"/>
        <i x="1057" s="1" nd="1"/>
        <i x="1661" s="1" nd="1"/>
        <i x="86" s="1" nd="1"/>
        <i x="2445" s="1" nd="1"/>
        <i x="328" s="1" nd="1"/>
        <i x="2967" s="1" nd="1"/>
        <i x="2854" s="1" nd="1"/>
        <i x="3165" s="1" nd="1"/>
        <i x="32" s="1" nd="1"/>
        <i x="1424" s="1" nd="1"/>
        <i x="792" s="1" nd="1"/>
        <i x="2990" s="1" nd="1"/>
        <i x="931" s="1" nd="1"/>
        <i x="3309" s="1" nd="1"/>
        <i x="3774" s="1" nd="1"/>
        <i x="1826" s="1" nd="1"/>
        <i x="3072" s="1" nd="1"/>
        <i x="828" s="1" nd="1"/>
        <i x="4388" s="1" nd="1"/>
        <i x="2348" s="1" nd="1"/>
        <i x="2598" s="1" nd="1"/>
        <i x="3839" s="1" nd="1"/>
        <i x="1047" s="1" nd="1"/>
        <i x="4345" s="1" nd="1"/>
        <i x="3110" s="1" nd="1"/>
        <i x="883" s="1" nd="1"/>
        <i x="1784" s="1" nd="1"/>
        <i x="2401" s="1" nd="1"/>
        <i x="1698" s="1" nd="1"/>
        <i x="3130" s="1" nd="1"/>
        <i x="1343" s="1" nd="1"/>
        <i x="2091" s="1" nd="1"/>
        <i x="70" s="1" nd="1"/>
        <i x="2458" s="1" nd="1"/>
        <i x="3820" s="1" nd="1"/>
        <i x="3855" s="1" nd="1"/>
        <i x="26" s="1" nd="1"/>
        <i x="3968" s="1" nd="1"/>
        <i x="1024" s="1" nd="1"/>
        <i x="3461" s="1" nd="1"/>
        <i x="2068" s="1" nd="1"/>
        <i x="2521" s="1" nd="1"/>
        <i x="2692" s="1" nd="1"/>
        <i x="216" s="1" nd="1"/>
        <i x="4168" s="1" nd="1"/>
        <i x="2018" s="1" nd="1"/>
        <i x="2764" s="1" nd="1"/>
        <i x="935" s="1" nd="1"/>
        <i x="574" s="1" nd="1"/>
        <i x="1427" s="1" nd="1"/>
        <i x="838" s="1" nd="1"/>
        <i x="4084" s="1" nd="1"/>
        <i x="2449" s="1" nd="1"/>
        <i x="1160" s="1" nd="1"/>
        <i x="2627" s="1" nd="1"/>
        <i x="3938" s="1" nd="1"/>
        <i x="2259" s="1" nd="1"/>
        <i x="4165" s="1" nd="1"/>
        <i x="3263" s="1" nd="1"/>
        <i x="2792" s="1" nd="1"/>
        <i x="2814" s="1" nd="1"/>
        <i x="1021" s="1" nd="1"/>
        <i x="1289" s="1" nd="1"/>
        <i x="4365" s="1" nd="1"/>
        <i x="3392" s="1" nd="1"/>
        <i x="2748" s="1" nd="1"/>
        <i x="1344" s="1" nd="1"/>
        <i x="4190" s="1" nd="1"/>
        <i x="4279" s="1" nd="1"/>
        <i x="1331" s="1" nd="1"/>
        <i x="1342" s="1" nd="1"/>
        <i x="2685" s="1" nd="1"/>
        <i x="2399" s="1" nd="1"/>
        <i x="1131" s="1" nd="1"/>
        <i x="1136" s="1" nd="1"/>
        <i x="3396" s="1" nd="1"/>
        <i x="3623" s="1" nd="1"/>
        <i x="3935" s="1" nd="1"/>
        <i x="3074" s="1" nd="1"/>
        <i x="3186" s="1" nd="1"/>
        <i x="3468" s="1" nd="1"/>
        <i x="3975" s="1" nd="1"/>
        <i x="2492" s="1" nd="1"/>
        <i x="3698" s="1" nd="1"/>
        <i x="3470" s="1" nd="1"/>
        <i x="567" s="1" nd="1"/>
        <i x="3573" s="1" nd="1"/>
        <i x="4005" s="1" nd="1"/>
        <i x="2097" s="1" nd="1"/>
        <i x="2261" s="1" nd="1"/>
        <i x="3597" s="1" nd="1"/>
        <i x="2725" s="1" nd="1"/>
        <i x="3874" s="1" nd="1"/>
        <i x="2554" s="1" nd="1"/>
        <i x="633" s="1" nd="1"/>
        <i x="2530" s="1" nd="1"/>
        <i x="1049" s="1" nd="1"/>
        <i x="3844" s="1" nd="1"/>
        <i x="3017" s="1" nd="1"/>
        <i x="2095" s="1" nd="1"/>
        <i x="4064" s="1" nd="1"/>
        <i x="696" s="1" nd="1"/>
        <i x="710" s="1" nd="1"/>
        <i x="2219" s="1" nd="1"/>
        <i x="1868" s="1" nd="1"/>
        <i x="800" s="1" nd="1"/>
        <i x="3704" s="1" nd="1"/>
        <i x="2167" s="1" nd="1"/>
        <i x="1147" s="1" nd="1"/>
        <i x="760" s="1" nd="1"/>
        <i x="3713" s="1" nd="1"/>
        <i x="2001" s="1" nd="1"/>
        <i x="2277" s="1" nd="1"/>
        <i x="2582" s="1" nd="1"/>
        <i x="4301" s="1" nd="1"/>
        <i x="2196" s="1" nd="1"/>
        <i x="2346" s="1" nd="1"/>
        <i x="928" s="1" nd="1"/>
        <i x="196" s="1" nd="1"/>
        <i x="3835" s="1" nd="1"/>
        <i x="1480" s="1" nd="1"/>
        <i x="4109" s="1" nd="1"/>
        <i x="880" s="1" nd="1"/>
        <i x="955" s="1" nd="1"/>
        <i x="2396" s="1" nd="1"/>
        <i x="4050" s="1" nd="1"/>
        <i x="614" s="1" nd="1"/>
        <i x="3898" s="1" nd="1"/>
        <i x="195" s="1" nd="1"/>
        <i x="4221" s="1" nd="1"/>
        <i x="595" s="1" nd="1"/>
        <i x="933" s="1" nd="1"/>
        <i x="403" s="1" nd="1"/>
        <i x="523" s="1" nd="1"/>
        <i x="3234" s="1" nd="1"/>
        <i x="13" s="1" nd="1"/>
        <i x="3966" s="1" nd="1"/>
        <i x="1794" s="1" nd="1"/>
        <i x="1195" s="1" nd="1"/>
        <i x="1019" s="1" nd="1"/>
        <i x="2552" s="1" nd="1"/>
        <i x="2513" s="1" nd="1"/>
        <i x="1372" s="1" nd="1"/>
        <i x="4015" s="1" nd="1"/>
        <i x="1102" s="1" nd="1"/>
        <i x="386" s="1" nd="1"/>
        <i x="1850" s="1" nd="1"/>
        <i x="3143" s="1" nd="1"/>
        <i x="3298" s="1" nd="1"/>
        <i x="1892" s="1" nd="1"/>
        <i x="2625" s="1" nd="1"/>
        <i x="3515" s="1" nd="1"/>
        <i x="4163" s="1" nd="1"/>
        <i x="3955" s="1" nd="1"/>
        <i x="255" s="1" nd="1"/>
        <i x="1233" s="1" nd="1"/>
        <i x="2690" s="1" nd="1"/>
        <i x="4459" s="1" nd="1"/>
        <i x="1598" s="1" nd="1"/>
        <i x="1653" s="1" nd="1"/>
        <i x="2761" s="1" nd="1"/>
        <i x="2743" s="1" nd="1"/>
        <i x="662" s="1" nd="1"/>
        <i x="4276" s="1" nd="1"/>
        <i x="2237" s="1" nd="1"/>
        <i x="3444" s="1" nd="1"/>
        <i x="3871" s="1" nd="1"/>
        <i x="2815" s="1" nd="1"/>
        <i x="208" s="1" nd="1"/>
        <i x="3269" s="1" nd="1"/>
        <i x="4327" s="1" nd="1"/>
        <i x="161" s="1" nd="1"/>
        <i x="307" s="1" nd="1"/>
        <i x="1077" s="1" nd="1"/>
        <i x="2824" s="1" nd="1"/>
        <i x="4381" s="1" nd="1"/>
        <i x="2533" s="1" nd="1"/>
        <i x="539" s="1" nd="1"/>
        <i x="1243" s="1" nd="1"/>
        <i x="1454" s="1" nd="1"/>
        <i x="1583" s="1" nd="1"/>
        <i x="1864" s="1" nd="1"/>
        <i x="444" s="1" nd="1"/>
        <i x="884" s="1" nd="1"/>
        <i x="4454" s="1" nd="1"/>
        <i x="1440" s="1" nd="1"/>
        <i x="1535" s="1" nd="1"/>
        <i x="4227" s="1" nd="1"/>
        <i x="2604" s="1" nd="1"/>
        <i x="1133" s="1" nd="1"/>
        <i x="554" s="1" nd="1"/>
        <i x="3562" s="1" nd="1"/>
        <i x="378" s="1" nd="1"/>
        <i x="1593" s="1" nd="1"/>
        <i x="2908" s="1" nd="1"/>
        <i x="3069" s="1" nd="1"/>
        <i x="1325" s="1" nd="1"/>
        <i x="1453" s="1" nd="1"/>
        <i x="108" s="1" nd="1"/>
        <i x="1168" s="1" nd="1"/>
        <i x="1654" s="1" nd="1"/>
        <i x="1284" s="1" nd="1"/>
        <i x="3126" s="1" nd="1"/>
        <i x="4148" s="1" nd="1"/>
        <i x="686" s="1" nd="1"/>
        <i x="1065" s="1" nd="1"/>
        <i x="1717" s="1" nd="1"/>
        <i x="3191" s="1" nd="1"/>
        <i x="1444" s="1" nd="1"/>
        <i x="518" s="1" nd="1"/>
        <i x="2532" s="1" nd="1"/>
        <i x="221" s="1" nd="1"/>
        <i x="895" s="1" nd="1"/>
        <i x="3170" s="1" nd="1"/>
        <i x="1773" s="1" nd="1"/>
        <i x="2702" s="1" nd="1"/>
        <i x="3299" s="1" nd="1"/>
        <i x="3245" s="1" nd="1"/>
        <i x="1275" s="1" nd="1"/>
        <i x="290" s="1" nd="1"/>
        <i x="2088" s="1" nd="1"/>
        <i x="2531" s="1" nd="1"/>
        <i x="3907" s="1" nd="1"/>
        <i x="1600" s="1" nd="1"/>
        <i x="115" s="1" nd="1"/>
        <i x="641" s="1" nd="1"/>
        <i x="346" s="1" nd="1"/>
        <i x="503" s="1" nd="1"/>
        <i x="1898" s="1" nd="1"/>
        <i x="2613" s="1" nd="1"/>
        <i x="1312" s="1" nd="1"/>
        <i x="767" s="1" nd="1"/>
        <i x="3377" s="1" nd="1"/>
        <i x="2463" s="1" nd="1"/>
        <i x="418" s="1" nd="1"/>
        <i x="1998" s="1" nd="1"/>
        <i x="831" s="1" nd="1"/>
        <i x="1949" s="1" nd="1"/>
        <i x="3660" s="1" nd="1"/>
        <i x="1782" s="1" nd="1"/>
        <i x="850" s="1" nd="1"/>
        <i x="2830" s="1" nd="1"/>
        <i x="1478" s="1" nd="1"/>
        <i x="3513" s="1" nd="1"/>
        <i x="242" s="1" nd="1"/>
        <i x="548" s="1" nd="1"/>
        <i x="2922" s="1" nd="1"/>
        <i x="547" s="1" nd="1"/>
        <i x="2072" s="1" nd="1"/>
        <i x="3575" s="1" nd="1"/>
        <i x="919" s="1" nd="1"/>
        <i x="401" s="1" nd="1"/>
        <i x="2700" s="1" nd="1"/>
        <i x="1097" s="1" nd="1"/>
        <i x="3605" s="1" nd="1"/>
        <i x="3634" s="1" nd="1"/>
        <i x="1135" s="1" nd="1"/>
        <i x="2489" s="1" nd="1"/>
        <i x="674" s="1" nd="1"/>
        <i x="1942" s="1" nd="1"/>
        <i x="980" s="1" nd="1"/>
        <i x="2202" s="1" nd="1"/>
        <i x="2330" s="1" nd="1"/>
        <i x="4341" s="1" nd="1"/>
        <i x="3687" s="1" nd="1"/>
        <i x="3087" s="1" nd="1"/>
        <i x="1997" s="1" nd="1"/>
        <i x="737" s="1" nd="1"/>
        <i x="506" s="1" nd="1"/>
        <i x="4399" s="1" nd="1"/>
        <i x="806" s="1" nd="1"/>
        <i x="3296" s="1" nd="1"/>
        <i x="2328" s="1" nd="1"/>
        <i x="3487" s="1" nd="1"/>
        <i x="3148" s="1" nd="1"/>
        <i x="561" s="1" nd="1"/>
        <i x="3815" s="1" nd="1"/>
        <i x="1447" s="1" nd="1"/>
        <i x="1901" s="1" nd="1"/>
        <i x="2596" s="1" nd="1"/>
        <i x="610" s="1" nd="1"/>
        <i x="1648" s="1" nd="1"/>
        <i x="3865" s="1" nd="1"/>
        <i x="2209" s="1" nd="1"/>
        <i x="3266" s="1" nd="1"/>
        <i x="91" s="1" nd="1"/>
        <i x="1604" s="1" nd="1"/>
        <i x="1056" s="1" nd="1"/>
        <i x="3801" s="1" nd="1"/>
        <i x="1529" s="1" nd="1"/>
        <i x="3858" s="1" nd="1"/>
        <i x="1756" s="1" nd="1"/>
        <i x="2981" s="1" nd="1"/>
        <i x="46" s="1" nd="1"/>
        <i x="3731" s="1" nd="1"/>
        <i x="804" s="1" nd="1"/>
        <i x="4431" s="1" nd="1"/>
        <i x="188" s="1" nd="1"/>
        <i x="2681" s="1" nd="1"/>
        <i x="1816" s="1" nd="1"/>
        <i x="103" s="1" nd="1"/>
        <i x="1241" s="1" nd="1"/>
        <i x="1076" s="1" nd="1"/>
        <i x="105" s="1" nd="1"/>
        <i x="1650" s="1" nd="1"/>
        <i x="1554" s="1" nd="1"/>
        <i x="3375" s="1" nd="1"/>
        <i x="3121" s="1" nd="1"/>
        <i x="316" s="1" nd="1"/>
        <i x="4130" s="1" nd="1"/>
        <i x="96" s="1" nd="1"/>
        <i x="165" s="1" nd="1"/>
        <i x="968" s="1" nd="1"/>
        <i x="1614" s="1" nd="1"/>
        <i x="1714" s="1" nd="1"/>
        <i x="1788" s="1" nd="1"/>
        <i x="154" s="1" nd="1"/>
        <i x="282" s="1" nd="1"/>
        <i x="3418" s="1" nd="1"/>
        <i x="3658" s="1" nd="1"/>
        <i x="1770" s="1" nd="1"/>
        <i x="35" s="1" nd="1"/>
        <i x="3244" s="1" nd="1"/>
        <i x="283" s="1" nd="1"/>
        <i x="325" s="1" nd="1"/>
        <i x="4093" s="1" nd="1"/>
        <i x="1705" s="1" nd="1"/>
        <i x="1835" s="1" nd="1"/>
        <i x="3963" s="1" nd="1"/>
        <i x="3307" s="1" nd="1"/>
        <i x="1712" s="1" nd="1"/>
        <i x="340" s="1" nd="1"/>
        <i x="412" s="1" nd="1"/>
        <i x="3246" s="1" nd="1"/>
        <i x="4343" s="1" nd="1"/>
        <i x="3372" s="1" nd="1"/>
        <i x="3568" s="1" nd="1"/>
        <i x="2102" s="1" nd="1"/>
        <i x="3104" s="1" nd="1"/>
        <i x="411" s="1" nd="1"/>
        <i x="1944" s="1" nd="1"/>
        <i x="3058" s="1" nd="1"/>
        <i x="3447" s="1" nd="1"/>
        <i x="2333" s="1" nd="1"/>
        <i x="273" s="1" nd="1"/>
        <i x="480" s="1" nd="1"/>
        <i x="4150" s="1" nd="1"/>
        <i x="1298" s="1" nd="1"/>
        <i x="2357" s="1" nd="1"/>
        <i x="2529" s="1" nd="1"/>
        <i x="575" s="1" nd="1"/>
        <i x="1475" s="1" nd="1"/>
        <i x="544" s="1" nd="1"/>
        <i x="4448" s="1" nd="1"/>
        <i x="4161" s="1" nd="1"/>
        <i x="2069" s="1" nd="1"/>
        <i x="679" s="1" nd="1"/>
        <i x="3570" s="1" nd="1"/>
        <i x="604" s="1" nd="1"/>
        <i x="2997" s="1" nd="1"/>
        <i x="2130" s="1" nd="1"/>
        <i x="2730" s="1" nd="1"/>
        <i x="1379" s="1" nd="1"/>
        <i x="540" s="1" nd="1"/>
        <i x="1099" s="1" nd="1"/>
        <i x="2200" s="1" nd="1"/>
        <i x="2053" s="1" nd="1"/>
        <i x="4032" s="1" nd="1"/>
        <i x="3684" s="1" nd="1"/>
        <i x="481" s="1" nd="1"/>
        <i x="733" s="1" nd="1"/>
        <i x="854" s="1" nd="1"/>
        <i x="1052" s="1" nd="1"/>
        <i x="2251" s="1" nd="1"/>
        <i x="3594" s="1" nd="1"/>
        <i x="3367" s="1" nd="1"/>
        <i x="3750" s="1" nd="1"/>
        <i x="1462" s="1" nd="1"/>
        <i x="399" s="1" nd="1"/>
        <i x="967" s="1" nd="1"/>
        <i x="2426" s="1" nd="1"/>
        <i x="858" s="1" nd="1"/>
        <i x="4146" s="1" nd="1"/>
        <i x="99" s="1" nd="1"/>
        <i x="2382" s="1" nd="1"/>
        <i x="1345" s="1" nd="1"/>
        <i x="3837" s="1" nd="1"/>
        <i x="3878" s="1" nd="1"/>
        <i x="2356" s="1" nd="1"/>
        <i x="912" s="1" nd="1"/>
        <i x="3565" s="1" nd="1"/>
        <i x="4340" s="1" nd="1"/>
        <i x="2438" s="1" nd="1"/>
        <i x="4174" s="1" nd="1"/>
        <i x="2687" s="1" nd="1"/>
        <i x="1002" s="1" nd="1"/>
        <i x="1729" s="1" nd="1"/>
        <i x="2493" s="1" nd="1"/>
        <i x="3720" s="1" nd="1"/>
        <i x="3994" s="1" nd="1"/>
        <i x="2420" s="1" nd="1"/>
        <i x="1843" s="1" nd="1"/>
        <i x="1072" s="1" nd="1"/>
        <i x="2559" s="1" nd="1"/>
        <i x="2451" s="1" nd="1"/>
        <i x="2276" s="1" nd="1"/>
        <i x="2107" s="1" nd="1"/>
        <i x="2522" s="1" nd="1"/>
        <i x="644" s="1" nd="1"/>
        <i x="3242" s="1" nd="1"/>
        <i x="2607" s="1" nd="1"/>
        <i x="4257" s="1" nd="1"/>
        <i x="4136" s="1" nd="1"/>
        <i x="2221" s="1" nd="1"/>
        <i x="718" s="1" nd="1"/>
        <i x="1207" s="1" nd="1"/>
        <i x="3825" s="1" nd="1"/>
        <i x="2664" s="1" nd="1"/>
        <i x="2827" s="1" nd="1"/>
        <i x="2479" s="1" nd="1"/>
        <i x="429" s="1" nd="1"/>
        <i x="4189" s="1" nd="1"/>
        <i x="2040" s="1" nd="1"/>
        <i x="2727" s="1" nd="1"/>
        <i x="998" s="1" nd="1"/>
        <i x="1749" s="1" nd="1"/>
        <i x="1659" s="1" nd="1"/>
        <i x="747" s="1" nd="1"/>
        <i x="1316" s="1" nd="1"/>
        <i x="3322" s="1" nd="1"/>
        <i x="2359" s="1" nd="1"/>
        <i x="2791" s="1" nd="1"/>
        <i x="3407" s="1" nd="1"/>
        <i x="4311" s="1" nd="1"/>
        <i x="1450" s="1" nd="1"/>
        <i x="3651" s="1" nd="1"/>
        <i x="1365" s="1" nd="1"/>
        <i x="133" s="1" nd="1"/>
        <i x="2943" s="1" nd="1"/>
        <i x="2140" s="1" nd="1"/>
        <i x="2717" s="1" nd="1"/>
        <i x="2355" s="1" nd="1"/>
        <i x="311" s="1" nd="1"/>
        <i x="1139" s="1" nd="1"/>
        <i x="2899" s="1" nd="1"/>
        <i x="2949" s="1" nd="1"/>
        <i x="4013" s="1" nd="1"/>
        <i x="1146" s="1" nd="1"/>
        <i x="4425" s="1" nd="1"/>
        <i x="4092" s="1" nd="1"/>
        <i x="1505" s="1" nd="1"/>
        <i x="3520" s="1" nd="1"/>
        <i x="3188" s="1" nd="1"/>
        <i x="2958" s="1" nd="1"/>
        <i x="3106" s="1" nd="1"/>
        <i x="1741" s="1" nd="1"/>
        <i x="3036" s="1" nd="1"/>
        <i x="1856" s="1" nd="1"/>
        <i x="3979" s="1" nd="1"/>
        <i x="80" s="1" nd="1"/>
        <i x="2993" s="1" nd="1"/>
        <i x="3335" s="1" nd="1"/>
        <i x="2105" s="1" nd="1"/>
        <i x="3220" s="1" nd="1"/>
        <i x="849" s="1" nd="1"/>
        <i x="1632" s="1" nd="1"/>
        <i x="3022" s="1" nd="1"/>
        <i x="4277" s="1" nd="1"/>
        <i x="585" s="1" nd="1"/>
        <i x="3338" s="1" nd="1"/>
        <i x="2054" s="1" nd="1"/>
        <i x="1911" s="1" nd="1"/>
        <i x="3473" s="1" nd="1"/>
        <i x="2436" s="1" nd="1"/>
        <i x="2704" s="1" nd="1"/>
        <i x="4016" s="1" nd="1"/>
        <i x="3395" s="1" nd="1"/>
        <i x="3613" s="1" nd="1"/>
        <i x="1693" s="1" nd="1"/>
        <i x="513" s="1" nd="1"/>
        <i x="4248" s="1" nd="1"/>
        <i x="438" s="1" nd="1"/>
        <i x="890" s="1" nd="1"/>
        <i x="3399" s="1" nd="1"/>
        <i x="2241" s="1" nd="1"/>
        <i x="203" s="1" nd="1"/>
        <i x="3759" s="1" nd="1"/>
        <i x="1760" s="1" nd="1"/>
        <i x="1212" s="1" nd="1"/>
        <i x="128" s="1" nd="1"/>
        <i x="1751" s="1" nd="1"/>
        <i x="3566" s="1" nd="1"/>
        <i x="2389" s="1" nd="1"/>
        <i x="3851" s="1" nd="1"/>
        <i x="3406" s="1" nd="1"/>
        <i x="3223" s="1" nd="1"/>
        <i x="21" s="1" nd="1"/>
        <i x="942" s="1" nd="1"/>
        <i x="1528" s="1" nd="1"/>
        <i x="2928" s="1" nd="1"/>
        <i x="3532" s="1" nd="1"/>
        <i x="3202" s="1" nd="1"/>
        <i x="2294" s="1" nd="1"/>
        <i x="1466" s="1" nd="1"/>
        <i x="1820" s="1" nd="1"/>
        <i x="3781" s="1" nd="1"/>
        <i x="564" s="1" nd="1"/>
        <i x="670" s="1" nd="1"/>
        <i x="2093" s="1" nd="1"/>
        <i x="3661" s="1" nd="1"/>
        <i x="475" s="1" nd="1"/>
        <i x="239" s="1" nd="1"/>
        <i x="4462" s="1" nd="1"/>
        <i x="3715" s="1" nd="1"/>
        <i x="945" s="1" nd="1"/>
        <i x="1875" s="1" nd="1"/>
        <i x="3678" s="1" nd="1"/>
        <i x="2345" s="1" nd="1"/>
        <i x="630" s="1" nd="1"/>
        <i x="2398" s="1" nd="1"/>
        <i x="4057" s="1" nd="1"/>
        <i x="514" s="1" nd="1"/>
        <i x="3351" s="1" nd="1"/>
        <i x="1532" s="1" nd="1"/>
        <i x="413" s="1" nd="1"/>
        <i x="1976" s="1" nd="1"/>
        <i x="2662" s="1" nd="1"/>
        <i x="2150" s="1" nd="1"/>
        <i x="3656" s="1" nd="1"/>
        <i x="384" s="1" nd="1"/>
        <i x="4175" s="1" nd="1"/>
        <i x="3751" s="1" nd="1"/>
        <i x="2306" s="1" nd="1"/>
        <i x="527" s="1" nd="1"/>
        <i x="3551" s="1" nd="1"/>
        <i x="693" s="1" nd="1"/>
        <i x="1163" s="1" nd="1"/>
        <i x="3424" s="1" nd="1"/>
        <i x="1890" s="1" nd="1"/>
        <i x="2215" s="1" nd="1"/>
        <i x="4355" s="1" nd="1"/>
        <i x="872" s="1" nd="1"/>
        <i x="4112" s="1" nd="1"/>
        <i x="462" s="1" nd="1"/>
        <i x="3020" s="1" nd="1"/>
        <i x="1579" s="1" nd="1"/>
        <i x="3701" s="1" nd="1"/>
        <i x="1445" s="1" nd="1"/>
        <i x="4394" s="1" nd="1"/>
        <i x="2371" s="1" nd="1"/>
        <i x="3394" s="1" nd="1"/>
        <i x="577" s="1" nd="1"/>
        <i x="3560" s="1" nd="1"/>
        <i x="4410" s="1" nd="1"/>
        <i x="4038" s="1" nd="1"/>
        <i x="865" s="1" nd="1"/>
        <i x="2347" s="1" nd="1"/>
        <i x="1265" s="1" nd="1"/>
        <i x="3584" s="1" nd="1"/>
        <i x="1908" s="1" nd="1"/>
        <i x="2216" s="1" nd="1"/>
        <i x="3238" s="1" nd="1"/>
        <i x="1623" s="1" nd="1"/>
        <i x="3766" s="1" nd="1"/>
        <i x="17" s="1" nd="1"/>
        <i x="628" s="1" nd="1"/>
        <i x="1643" s="1" nd="1"/>
        <i x="587" s="1" nd="1"/>
        <i x="4289" s="1" nd="1"/>
        <i x="4192" s="1" nd="1"/>
        <i x="3832" s="1" nd="1"/>
        <i x="3400" s="1" nd="1"/>
        <i x="592" s="1" nd="1"/>
        <i x="1970" s="1" nd="1"/>
        <i x="2600" s="1" nd="1"/>
        <i x="1609" s="1" nd="1"/>
        <i x="4416" s="1" nd="1"/>
        <i x="3667" s="1" nd="1"/>
        <i x="879" s="1" nd="1"/>
        <i x="3626" s="1" nd="1"/>
        <i x="3289" s="1" nd="1"/>
        <i x="1070" s="1" nd="1"/>
        <i x="1766" s="1" nd="1"/>
        <i x="1204" s="1" nd="1"/>
        <i x="160" s="1" nd="1"/>
        <i x="2673" s="1" nd="1"/>
        <i x="3897" s="1" nd="1"/>
        <i x="986" s="1" nd="1"/>
        <i x="391" s="1" nd="1"/>
        <i x="2657" s="1" nd="1"/>
        <i x="2846" s="1" nd="1"/>
        <i x="941" s="1" nd="1"/>
        <i x="2839" s="1" nd="1"/>
        <i x="1950" s="1" nd="1"/>
        <i x="4187" s="1" nd="1"/>
        <i x="1776" s="1" nd="1"/>
        <i x="2768" s="1" nd="1"/>
        <i x="182" s="1" nd="1"/>
        <i x="3040" s="1" nd="1"/>
        <i x="326" s="1" nd="1"/>
        <i x="1219" s="1" nd="1"/>
        <i x="3964" s="1" nd="1"/>
        <i x="2971" s="1" nd="1"/>
        <i x="2722" s="1" nd="1"/>
        <i x="2274" s="1" nd="1"/>
        <i x="1018" s="1" nd="1"/>
        <i x="2944" s="1" nd="1"/>
        <i x="779" s="1" nd="1"/>
        <i x="3947" s="1" nd="1"/>
        <i x="3690" s="1" nd="1"/>
        <i x="4250" s="1" nd="1"/>
        <i x="3849" s="1" nd="1"/>
        <i x="1582" s="1" nd="1"/>
        <i x="2511" s="1" nd="1"/>
        <i x="2307" s="1" nd="1"/>
        <i x="256" s="1" nd="1"/>
        <i x="2442" s="1" nd="1"/>
        <i x="3393" s="1" nd="1"/>
        <i x="3805" s="1" nd="1"/>
        <i x="49" s="1" nd="1"/>
        <i x="1763" s="1" nd="1"/>
        <i x="2787" s="1" nd="1"/>
        <i x="4198" s="1" nd="1"/>
        <i x="1098" s="1" nd="1"/>
        <i x="3736" s="1" nd="1"/>
        <i x="243" s="1" nd="1"/>
        <i x="3501" s="1" nd="1"/>
        <i x="4310" s="1" nd="1"/>
        <i x="361" s="1" nd="1"/>
        <i x="729" s="1" nd="1"/>
        <i x="4226" s="1" nd="1"/>
        <i x="2574" s="1" nd="1"/>
        <i x="1628" s="1" nd="1"/>
        <i x="1363" s="1" nd="1"/>
        <i x="1753" s="1" nd="1"/>
        <i x="2633" s="1" nd="1"/>
        <i x="432" s="1" nd="1"/>
        <i x="2101" s="1" nd="1"/>
        <i x="1838" s="1" nd="1"/>
        <i x="298" s="1" nd="1"/>
        <i x="3007" s="1" nd="1"/>
        <i x="1154" s="1" nd="1"/>
        <i x="2912" s="1" nd="1"/>
        <i x="3480" s="1" nd="1"/>
        <i x="665" s="1" nd="1"/>
        <i x="4281" s="1" nd="1"/>
        <i x="4283" s="1" nd="1"/>
        <i x="4359" s="1" nd="1"/>
        <i x="1855" s="1" nd="1"/>
        <i x="1252" s="1" nd="1"/>
        <i x="297" s="1" nd="1"/>
        <i x="2624" s="1" nd="1"/>
        <i x="1322" s="1" nd="1"/>
        <i x="1423" s="1" nd="1"/>
        <i x="1686" s="1" nd="1"/>
        <i x="3516" s="1" nd="1"/>
        <i x="4158" s="1" nd="1"/>
        <i x="1677" s="1" nd="1"/>
        <i x="2338" s="1" nd="1"/>
        <i x="598" s="1" nd="1"/>
        <i x="1225" s="1" nd="1"/>
        <i x="2955" s="1" nd="1"/>
        <i x="4421" s="1" nd="1"/>
        <i x="2688" s="1" nd="1"/>
        <i x="2384" s="1" nd="1"/>
        <i x="3936" s="1" nd="1"/>
        <i x="3806" s="1" nd="1"/>
        <i x="66" s="1" nd="1"/>
        <i x="1501" s="1" nd="1"/>
        <i x="4320" s="1" nd="1"/>
        <i x="4211" s="1" nd="1"/>
        <i x="1633" s="1" nd="1"/>
        <i x="1081" s="1" nd="1"/>
        <i x="2956" s="1" nd="1"/>
        <i x="1104" s="1" nd="1"/>
        <i x="608" s="1" nd="1"/>
        <i x="4337" s="1" nd="1"/>
        <i x="3867" s="1" nd="1"/>
        <i x="1588" s="1" nd="1"/>
        <i x="2851" s="1" nd="1"/>
        <i x="3601" s="1" nd="1"/>
        <i x="4284" s="1" nd="1"/>
        <i x="2742" s="1" nd="1"/>
        <i x="1566" s="1" nd="1"/>
        <i x="1425" s="1" nd="1"/>
        <i x="1006" s="1" nd="1"/>
        <i x="150" s="1" nd="1"/>
        <i x="3108" s="1" nd="1"/>
        <i x="4272" s="1" nd="1"/>
        <i x="3197" s="1" nd="1"/>
        <i x="3023" s="1" nd="1"/>
        <i x="4357" s="1" nd="1"/>
        <i x="3030" s="1" nd="1"/>
        <i x="2804" s="1" nd="1"/>
        <i x="327" s="1" nd="1"/>
        <i x="4104" s="1" nd="1"/>
        <i x="1448" s="1" nd="1"/>
        <i x="2197" s="1" nd="1"/>
        <i x="63" s="1" nd="1"/>
        <i x="1625" s="1" nd="1"/>
        <i x="4325" s="1" nd="1"/>
        <i x="4216" s="1" nd="1"/>
        <i x="769" s="1" nd="1"/>
        <i x="3102" s="1" nd="1"/>
        <i x="377" s="1" nd="1"/>
        <i x="1088" s="1" nd="1"/>
        <i x="1387" s="1" nd="1"/>
        <i x="4406" s="1" nd="1"/>
        <i x="1581" s="1" nd="1"/>
        <i x="3587" s="1" nd="1"/>
        <i x="147" s="1" nd="1"/>
        <i x="1382" s="1" nd="1"/>
        <i x="2280" s="1" nd="1"/>
        <i x="2478" s="1" nd="1"/>
        <i x="3934" s="1" nd="1"/>
        <i x="1310" s="1" nd="1"/>
        <i x="102" s="1" nd="1"/>
        <i x="4379" s="1" nd="1"/>
        <i x="2297" s="1" nd="1"/>
        <i x="2783" s="1" nd="1"/>
        <i x="3103" s="1" nd="1"/>
        <i x="3166" s="1" nd="1"/>
        <i x="3741" s="1" nd="1"/>
        <i x="3576" s="1" nd="1"/>
        <i x="1451" s="1" nd="1"/>
        <i x="2936" s="1" nd="1"/>
        <i x="1329" s="1" nd="1"/>
        <i x="201" s="1" nd="1"/>
        <i x="4467" s="1" nd="1"/>
        <i x="2918" s="1" nd="1"/>
        <i x="3169" s="1" nd="1"/>
        <i x="3210" s="1" nd="1"/>
        <i x="2957" s="1" nd="1"/>
        <i x="4373" s="1" nd="1"/>
        <i x="3070" s="1" nd="1"/>
        <i x="3033" s="1" nd="1"/>
        <i x="4314" s="1" nd="1"/>
        <i x="3219" s="1" nd="1"/>
        <i x="1781" s="1" nd="1"/>
        <i x="1530" s="1" nd="1"/>
        <i x="3160" s="1" nd="1"/>
        <i x="1574" s="1" nd="1"/>
        <i x="252" s="1" nd="1"/>
        <i x="852" s="1" nd="1"/>
        <i x="2507" s="1" nd="1"/>
        <i x="4212" s="1" nd="1"/>
        <i x="2982" s="1" nd="1"/>
        <i x="4217" s="1" nd="1"/>
        <i x="2985" s="1" nd="1"/>
        <i x="1817" s="1" nd="1"/>
        <i x="1938" s="1" nd="1"/>
        <i x="3997" s="1" nd="1"/>
        <i x="2164" s="1" nd="1"/>
        <i x="4245" s="1" nd="1"/>
        <i x="3567" s="1" nd="1"/>
        <i x="1904" s="1" nd="1"/>
        <i x="1722" s="1" nd="1"/>
        <i x="3013" s="1" nd="1"/>
        <i x="1397" s="1" nd="1"/>
        <i x="2154" s="1" nd="1"/>
        <i x="827" s="1" nd="1"/>
        <i x="322" s="1" nd="1"/>
        <i x="1823" s="1" nd="1"/>
        <i x="450" s="1" nd="1"/>
        <i x="1315" s="1" nd="1"/>
        <i x="3044" s="1" nd="1"/>
        <i x="3064" s="1" nd="1"/>
        <i x="2710" s="1" nd="1"/>
        <i x="51" s="1" nd="1"/>
        <i x="1870" s="1" nd="1"/>
        <i x="2151" s="1" nd="1"/>
        <i x="106" s="1" nd="1"/>
        <i x="135" s="1" nd="1"/>
        <i x="4048" s="1" nd="1"/>
        <i x="2007" s="1" nd="1"/>
        <i x="81" s="1" nd="1"/>
        <i x="1703" s="1" nd="1"/>
        <i x="1567" s="1" nd="1"/>
        <i x="379" s="1" nd="1"/>
        <i x="969" s="1" nd="1"/>
        <i x="918" s="1" nd="1"/>
        <i x="2210" s="1" nd="1"/>
        <i x="3124" s="1" nd="1"/>
        <i x="1213" s="1" nd="1"/>
        <i x="2090" s="1" nd="1"/>
        <i x="1926" s="1" nd="1"/>
        <i x="2444" s="1" nd="1"/>
        <i x="3011" s="1" nd="1"/>
        <i x="168" s="1" nd="1"/>
        <i x="1649" s="1" nd="1"/>
        <i x="965" s="1" nd="1"/>
        <i x="4461" s="1" nd="1"/>
        <i x="977" s="1" nd="1"/>
        <i x="1500" s="1" nd="1"/>
        <i x="3419" s="1" nd="1"/>
        <i x="2876" s="1" nd="1"/>
        <i x="4110" s="1" nd="1"/>
        <i x="2022" s="1" nd="1"/>
        <i x="3189" s="1" nd="1"/>
        <i x="47" s="1" nd="1"/>
        <i x="1977" s="1" nd="1"/>
        <i x="987" s="1" nd="1"/>
        <i x="959" s="1" nd="1"/>
        <i x="1557" s="1" nd="1"/>
        <i x="220" s="1" nd="1"/>
        <i x="3610" s="1" nd="1"/>
        <i x="2965" s="1" nd="1"/>
        <i x="1842" s="1" nd="1"/>
        <i x="350" s="1" nd="1"/>
        <i x="3488" s="1" nd="1"/>
        <i x="494" s="1" nd="1"/>
        <i x="2329" s="1" nd="1"/>
        <i x="158" s="1" nd="1"/>
        <i x="2467" s="1" nd="1"/>
        <i x="622" s="1" nd="1"/>
        <i x="1565" s="1" nd="1"/>
        <i x="583" s="1" nd="1"/>
        <i x="4167" s="1" nd="1"/>
        <i x="944" s="1" nd="1"/>
        <i x="1045" s="1" nd="1"/>
        <i x="341" s="1" nd="1"/>
        <i x="3662" s="1" nd="1"/>
        <i x="1051" s="1" nd="1"/>
        <i x="557" s="1" nd="1"/>
        <i x="3000" s="1" nd="1"/>
        <i x="3925" s="1" nd="1"/>
        <i x="210" s="1" nd="1"/>
        <i x="2406" s="1" nd="1"/>
        <i x="1234" s="1" nd="1"/>
        <i x="2374" s="1" nd="1"/>
        <i x="1108" s="1" nd="1"/>
        <i x="42" s="1" nd="1"/>
        <i x="3730" s="1" nd="1"/>
        <i x="3987" s="1" nd="1"/>
        <i x="3685" s="1" nd="1"/>
        <i x="2962" s="1" nd="1"/>
        <i x="343" s="1" nd="1"/>
        <i x="2349" s="1" nd="1"/>
        <i x="2585" s="1" nd="1"/>
        <i x="3612" s="1" nd="1"/>
        <i x="2147" s="1" nd="1"/>
        <i x="1896" s="1" nd="1"/>
        <i x="219" s="1" nd="1"/>
        <i x="2735" s="1" nd="1"/>
        <i x="1559" s="1" nd="1"/>
        <i x="650" s="1" nd="1"/>
        <i x="2309" s="1" nd="1"/>
        <i x="2422" s="1" nd="1"/>
        <i x="1496" s="1" nd="1"/>
        <i x="2763" s="1" nd="1"/>
        <i x="2014" s="1" nd="1"/>
        <i x="2497" s="1" nd="1"/>
        <i x="3544" s="1" nd="1"/>
        <i x="3740" s="1" nd="1"/>
        <i x="446" s="1" nd="1"/>
        <i x="3522" s="1" nd="1"/>
        <i x="609" s="1" nd="1"/>
        <i x="3956" s="1" nd="1"/>
        <i x="3692" s="1" nd="1"/>
        <i x="3833" s="1" nd="1"/>
        <i x="2705" s="1" nd="1"/>
        <i x="550" s="1" nd="1"/>
        <i x="2238" s="1" nd="1"/>
        <i x="4402" s="1" nd="1"/>
        <i x="1815" s="1" nd="1"/>
        <i x="491" s="1" nd="1"/>
        <i x="3508" s="1" nd="1"/>
        <i x="2465" s="1" nd="1"/>
        <i x="4233" s="1" nd="1"/>
        <i x="291" s="1" nd="1"/>
        <i x="3787" s="1" nd="1"/>
        <i x="780" s="1" nd="1"/>
        <i x="3155" s="1" nd="1"/>
        <i x="4010" s="1" nd="1"/>
        <i x="101" s="1" nd="1"/>
        <i x="3578" s="1" nd="1"/>
        <i x="2301" s="1" nd="1"/>
        <i x="1106" s="1" nd="1"/>
        <i x="659" s="1" nd="1"/>
        <i x="3463" s="1" nd="1"/>
        <i x="1094" s="1" nd="1"/>
        <i x="994" s="1" nd="1"/>
        <i x="264" s="1" nd="1"/>
        <i x="3788" s="1" nd="1"/>
        <i x="2006" s="1" nd="1"/>
        <i x="2779" s="1" nd="1"/>
        <i x="3810" s="1" nd="1"/>
        <i x="675" s="1" nd="1"/>
        <i x="3090" s="1" nd="1"/>
        <i x="841" s="1" nd="1"/>
        <i x="4260" s="1" nd="1"/>
        <i x="4072" s="1" nd="1"/>
        <i x="3842" s="1" nd="1"/>
        <i x="546" s="1" nd="1"/>
        <i x="2358" s="1" nd="1"/>
        <i x="1719" s="1" nd="1"/>
        <i x="1969" s="1" nd="1"/>
        <i x="1149" s="1" nd="1"/>
        <i x="2766" s="1" nd="1"/>
        <i x="714" s="1" nd="1"/>
        <i x="763" s="1" nd="1"/>
        <i x="3854" s="1" nd="1"/>
        <i x="3813" s="1" nd="1"/>
        <i x="3221" s="1" nd="1"/>
        <i x="3018" s="1" nd="1"/>
        <i x="2620" s="1" nd="1"/>
        <i x="885" s="1" nd="1"/>
        <i x="529" s="1" nd="1"/>
        <i x="2048" s="1" nd="1"/>
        <i x="2056" s="1" nd="1"/>
        <i x="1876" s="1" nd="1"/>
        <i x="3038" s="1" nd="1"/>
        <i x="1968" s="1" nd="1"/>
        <i x="4154" s="1" nd="1"/>
        <i x="2062" s="1" nd="1"/>
        <i x="2883" s="1" nd="1"/>
        <i x="4367" s="1" nd="1"/>
        <i x="2418" s="1" nd="1"/>
        <i x="2273" s="1" nd="1"/>
        <i x="3373" s="1" nd="1"/>
        <i x="1220" s="1" nd="1"/>
        <i x="3491" s="1" nd="1"/>
        <i x="2776" s="1" nd="1"/>
        <i x="3533" s="1" nd="1"/>
        <i x="3920" s="1" nd="1"/>
        <i x="1956" s="1" nd="1"/>
        <i x="2683" s="1" nd="1"/>
        <i x="764" s="1" nd="1"/>
        <i x="4176" s="1" nd="1"/>
        <i x="1674" s="1" nd="1"/>
        <i x="3913" s="1" nd="1"/>
        <i x="4142" s="1" nd="1"/>
        <i x="2397" s="1" nd="1"/>
        <i x="2557" s="1" nd="1"/>
        <i x="542" s="1" nd="1"/>
        <i x="2476" s="1" nd="1"/>
        <i x="3420" s="1" nd="1"/>
        <i x="1285" s="1" nd="1"/>
        <i x="338" s="1" nd="1"/>
        <i x="3981" s="1" nd="1"/>
        <i x="3436" s="1" nd="1"/>
        <i x="4412" s="1" nd="1"/>
        <i x="971" s="1" nd="1"/>
        <i x="2740" s="1" nd="1"/>
        <i x="359" s="1" nd="1"/>
        <i x="2046" s="1" nd="1"/>
        <i x="1046" s="1" nd="1"/>
        <i x="284" s="1" nd="1"/>
        <i x="1175" s="1" nd="1"/>
        <i x="59" s="1" nd="1"/>
        <i x="31" s="1" nd="1"/>
        <i x="3347" s="1" nd="1"/>
        <i x="1434" s="1" nd="1"/>
        <i x="1932" s="1" nd="1"/>
        <i x="1662" s="1" nd="1"/>
        <i x="2064" s="1" nd="1"/>
        <i x="1900" s="1" nd="1"/>
        <i x="4036" s="1" nd="1"/>
        <i x="1248" s="1" nd="1"/>
        <i x="1622" s="1" nd="1"/>
        <i x="2810" s="1" nd="1"/>
        <i x="2491" s="1" nd="1"/>
        <i x="3483" s="1" nd="1"/>
        <i x="2115" s="1" nd="1"/>
        <i x="1118" s="1" nd="1"/>
        <i x="1381" s="1" nd="1"/>
        <i x="3799" s="1" nd="1"/>
        <i x="4322" s="1" nd="1"/>
        <i x="329" s="1" nd="1"/>
        <i x="400" s="1" nd="1"/>
        <i x="1510" s="1" nd="1"/>
        <i x="2325" s="1" nd="1"/>
        <i x="3905" s="1" nd="1"/>
        <i x="4107" s="1" nd="1"/>
        <i x="1713" s="1" nd="1"/>
        <i x="1800" s="1" nd="1"/>
        <i x="2861" s="1" nd="1"/>
        <i x="3735" s="1" nd="1"/>
        <i x="1178" s="1" nd="1"/>
        <i x="1747" s="1" nd="1"/>
        <i x="369" s="1" nd="1"/>
        <i x="4375" s="1" nd="1"/>
        <i x="2992" s="1" nd="1"/>
        <i x="159" s="1" nd="1"/>
        <i x="1983" s="1" nd="1"/>
        <i x="2103" s="1" nd="1"/>
        <i x="2638" s="1" nd="1"/>
        <i x="510" s="1" nd="1"/>
        <i x="3536" s="1" nd="1"/>
        <i x="54" s="1" nd="1"/>
        <i x="3524" s="1" nd="1"/>
        <i x="1491" s="1" nd="1"/>
        <i x="774" s="1" nd="1"/>
        <i x="1093" s="1" nd="1"/>
        <i x="4191" s="1" nd="1"/>
        <i x="2915" s="1" nd="1"/>
        <i x="149" s="1" nd="1"/>
        <i x="1247" s="1" nd="1"/>
        <i x="4451" s="1" nd="1"/>
        <i x="260" s="1" nd="1"/>
        <i x="535" s="1" nd="1"/>
        <i x="2707" s="1" nd="1"/>
        <i x="3059" s="1" nd="1"/>
        <i x="1395" s="1" nd="1"/>
        <i x="215" s="1" nd="1"/>
        <i x="1526" s="1" nd="1"/>
        <i x="4135" s="1" nd="1"/>
        <i x="3135" s="1" nd="1"/>
        <i x="3818" s="1" nd="1"/>
        <i x="4102" s="1" nd="1"/>
        <i x="4389" s="1" nd="1"/>
        <i x="1153" s="1" nd="1"/>
        <i x="2036" s="1" nd="1"/>
        <i x="1010" s="1" nd="1"/>
        <i x="45" s="1" nd="1"/>
        <i x="569" s="1" nd="1"/>
        <i x="1813" s="1" nd="1"/>
        <i x="4053" s="1" nd="1"/>
        <i x="1591" s="1" nd="1"/>
        <i x="4100" s="1" nd="1"/>
        <i x="3518" s="1" nd="1"/>
        <i x="552" s="1" nd="1"/>
        <i x="4291" s="1" nd="1"/>
        <i x="3111" s="1" nd="1"/>
        <i x="3293" s="1" nd="1"/>
        <i x="1080" s="1" nd="1"/>
        <i x="3869" s="1" nd="1"/>
        <i x="2230" s="1" nd="1"/>
        <i x="3458" s="1" nd="1"/>
        <i x="4449" s="1" nd="1"/>
        <i x="3718" s="1" nd="1"/>
        <i x="39" s="1" nd="1"/>
        <i x="531" s="1" nd="1"/>
        <i x="3045" s="1" nd="1"/>
        <i x="3291" s="1" nd="1"/>
        <i x="3845" s="1" nd="1"/>
        <i x="3379" s="1" nd="1"/>
        <i x="4404" s="1" nd="1"/>
        <i x="2583" s="1" nd="1"/>
        <i x="2284" s="1" nd="1"/>
        <i x="2895" s="1" nd="1"/>
        <i x="1209" s="1" nd="1"/>
        <i x="3159" s="1" nd="1"/>
        <i x="3032" s="1" nd="1"/>
        <i x="4440" s="1" nd="1"/>
        <i x="192" s="1" nd="1"/>
        <i x="27" s="1" nd="1"/>
        <i x="2362" s="1" nd="1"/>
        <i x="1710" s="1" nd="1"/>
        <i x="1837" s="1" nd="1"/>
        <i x="4162" s="1" nd="1"/>
        <i x="3514" s="1" nd="1"/>
        <i x="144" s="1" nd="1"/>
        <i x="4401" s="1" nd="1"/>
        <i x="515" s="1" nd="1"/>
        <i x="3793" s="1" nd="1"/>
        <i x="1380" s="1" nd="1"/>
        <i x="3250" s="1" nd="1"/>
        <i x="3184" s="1" nd="1"/>
        <i x="719" s="1" nd="1"/>
        <i x="4371" s="1" nd="1"/>
        <i x="2695" s="1" nd="1"/>
        <i x="2480" s="1" nd="1"/>
        <i x="525" s="1" nd="1"/>
        <i x="1658" s="1" nd="1"/>
        <i x="899" s="1" nd="1"/>
        <i x="77" s="1" nd="1"/>
        <i x="2019" s="1" nd="1"/>
        <i x="2708" s="1" nd="1"/>
        <i x="2691" s="1" nd="1"/>
        <i x="4477" s="1" nd="1"/>
        <i x="1699" s="1" nd="1"/>
        <i x="4328" s="1" nd="1"/>
        <i x="344" s="1" nd="1"/>
        <i x="1281" s="1" nd="1"/>
        <i x="2027" s="1" nd="1"/>
        <i x="3168" s="1" nd="1"/>
        <i x="1546" s="1" nd="1"/>
        <i x="275" s="1" nd="1"/>
        <i x="1787" s="1" nd="1"/>
        <i x="1641" s="1" nd="1"/>
        <i x="2320" s="1" nd="1"/>
        <i x="1509" s="1" nd="1"/>
        <i x="2738" s="1" nd="1"/>
        <i x="981" s="1" nd="1"/>
        <i x="285" s="1" nd="1"/>
        <i x="3511" s="1" nd="1"/>
        <i x="69" s="1" nd="1"/>
        <i x="3694" s="1" nd="1"/>
        <i x="1771" s="1" nd="1"/>
        <i x="3304" s="1" nd="1"/>
        <i x="4087" s="1" nd="1"/>
        <i x="3042" s="1" nd="1"/>
        <i x="1610" s="1" nd="1"/>
        <i x="1114" s="1" nd="1"/>
        <i x="1078" s="1" nd="1"/>
        <i x="2821" s="1" nd="1"/>
        <i x="1497" s="1" nd="1"/>
        <i x="339" s="1" nd="1"/>
        <i x="3988" s="1" nd="1"/>
        <i x="2558" s="1" nd="1"/>
        <i x="1489" s="1" nd="1"/>
        <i x="1062" s="1" nd="1"/>
        <i x="3084" s="1" nd="1"/>
        <i x="749" s="1" nd="1"/>
        <i x="3675" s="1" nd="1"/>
        <i x="1295" s="1" nd="1"/>
        <i x="2795" s="1" nd="1"/>
        <i x="1337" s="1" nd="1"/>
        <i x="4405" s="1" nd="1"/>
        <i x="3371" s="1" nd="1"/>
        <i x="3552" s="1" nd="1"/>
        <i x="1670" s="1" nd="1"/>
        <i x="4147" s="1" nd="1"/>
        <i x="3404" s="1" nd="1"/>
        <i x="408" s="1" nd="1"/>
        <i x="683" s="1" nd="1"/>
        <i x="2360" s="1" nd="1"/>
        <i x="3150" s="1" nd="1"/>
        <i x="717" s="1" nd="1"/>
        <i x="1943" s="1" nd="1"/>
        <i x="1022" s="1" nd="1"/>
        <i x="3659" s="1" nd="1"/>
        <i x="280" s="1" nd="1"/>
        <i x="2840" s="1" nd="1"/>
        <i x="1730" s="1" nd="1"/>
        <i x="619" s="1" nd="1"/>
        <i x="477" s="1" nd="1"/>
        <i x="1059" s="1" nd="1"/>
        <i x="3721" s="1" nd="1"/>
        <i x="3764" s="1" nd="1"/>
        <i x="409" s="1" nd="1"/>
        <i x="2002" s="1" nd="1"/>
        <i x="1547" s="1" nd="1"/>
        <i x="775" s="1" nd="1"/>
        <i x="209" s="1" nd="1"/>
        <i x="1392" s="1" nd="1"/>
        <i x="3368" s="1" nd="1"/>
        <i x="873" s="1" nd="1"/>
        <i x="1103" s="1" nd="1"/>
        <i x="2526" s="1" nd="1"/>
        <i x="180" s="1" nd="1"/>
        <i x="2808" s="1" nd="1"/>
        <i x="3086" s="1" nd="1"/>
        <i x="2400" s="1" nd="1"/>
        <i x="4352" s="1" nd="1"/>
        <i x="3782" s="1" nd="1"/>
        <i x="2275" s="1" nd="1"/>
        <i x="2874" s="1" nd="1"/>
        <i x="2245" s="1" nd="1"/>
        <i x="2066" s="1" nd="1"/>
        <i x="3998" s="1" nd="1"/>
        <i x="4244" s="1" nd="1"/>
        <i x="4129" s="1" nd="1"/>
        <i x="839" s="1" nd="1"/>
        <i x="2390" s="1" nd="1"/>
        <i x="2645" s="1" nd="1"/>
        <i x="1020" s="1" nd="1"/>
        <i x="3569" s="1" nd="1"/>
        <i x="689" s="1" nd="1"/>
        <i x="3843" s="1" nd="1"/>
        <i x="1137" s="1" nd="1"/>
        <i x="3157" s="1" nd="1"/>
        <i x="78" s="1" nd="1"/>
        <i x="1055" s="1" nd="1"/>
        <i x="3451" s="1" nd="1"/>
        <i x="3852" s="1" nd="1"/>
        <i x="1173" s="1" nd="1"/>
        <i x="765" s="1" nd="1"/>
        <i x="2129" s="1" nd="1"/>
        <i x="186" s="1" nd="1"/>
        <i x="940" s="1" nd="1"/>
        <i x="1965" s="1" nd="1"/>
        <i x="3628" s="1" nd="1"/>
        <i x="892" s="1" nd="1"/>
        <i x="4400" s="1" nd="1"/>
        <i x="3313" s="1" nd="1"/>
        <i x="3630" s="1" nd="1"/>
        <i x="4478" s="1" nd="1"/>
        <i x="2518" s="1" nd="1"/>
        <i x="2412" s="1" nd="1"/>
        <i x="1492" s="1" nd="1"/>
        <i x="4172" s="1" nd="1"/>
        <i x="65" s="1" nd="1"/>
        <i x="3340" s="1" nd="1"/>
        <i x="4098" s="1" nd="1"/>
        <i x="2288" s="1" nd="1"/>
        <i x="3717" s="1" nd="1"/>
        <i x="1398" s="1" nd="1"/>
        <i x="1276" s="1" nd="1"/>
        <i x="3302" s="1" nd="1"/>
        <i x="962" s="1" nd="1"/>
        <i x="1483" s="1" nd="1"/>
        <i x="3681" s="1" nd="1"/>
        <i x="2158" s="1" nd="1"/>
        <i x="909" s="1" nd="1"/>
        <i x="1791" s="1" nd="1"/>
        <i x="347" s="1" nd="1"/>
        <i x="3914" s="1" nd="1"/>
        <i x="1620" s="1" nd="1"/>
        <i x="1348" s="1" nd="1"/>
        <i x="2586" s="1" nd="1"/>
        <i x="2778" s="1" nd="1"/>
        <i x="2719" s="1" nd="1"/>
        <i x="522" s="1" nd="1"/>
        <i x="3912" s="1" nd="1"/>
        <i x="697" s="1" nd="1"/>
        <i x="455" s="1" nd="1"/>
        <i x="3506" s="1" nd="1"/>
        <i x="805" s="1" nd="1"/>
        <i x="1655" s="1" nd="1"/>
        <i x="2548" s="1" nd="1"/>
        <i x="1801" s="1" nd="1"/>
        <i x="2285" s="1" nd="1"/>
        <i x="4308" s="1" nd="1"/>
        <i x="4222" s="1" nd="1"/>
        <i x="1840" s="1" nd="1"/>
        <i x="304" s="1" nd="1"/>
        <i x="3875" s="1" nd="1"/>
        <i x="1270" s="1" nd="1"/>
        <i x="3326" s="1" nd="1"/>
        <i x="3989" s="1" nd="1"/>
        <i x="2835" s="1" nd="1"/>
        <i x="1096" s="1" nd="1"/>
        <i x="2852" s="1" nd="1"/>
        <i x="3274" s="1" nd="1"/>
        <i x="2271" s="1" nd="1"/>
        <i x="3455" s="1" nd="1"/>
        <i x="1732" s="1" nd="1"/>
        <i x="1191" s="1" nd="1"/>
        <i x="793" s="1" nd="1"/>
        <i x="2096" s="1" nd="1"/>
        <i x="1043" s="1" nd="1"/>
        <i x="4070" s="1" nd="1"/>
        <i x="4058" s="1" nd="1"/>
        <i x="3927" s="1" nd="1"/>
        <i x="1617" s="1" nd="1"/>
        <i x="1762" s="1" nd="1"/>
        <i x="1671" s="1" nd="1"/>
        <i x="1502" s="1" nd="1"/>
        <i x="424" s="1" nd="1"/>
        <i x="816" s="1" nd="1"/>
        <i x="2510" s="1" nd="1"/>
        <i x="2647" s="1" nd="1"/>
        <i x="3356" s="1" nd="1"/>
        <i x="1539" s="1" nd="1"/>
        <i x="296" s="1" nd="1"/>
        <i x="2218" s="1" nd="1"/>
        <i x="1257" s="1" nd="1"/>
        <i x="2141" s="1" nd="1"/>
        <i x="1069" s="1" nd="1"/>
        <i x="2490" s="1" nd="1"/>
        <i x="2111" s="1" nd="1"/>
        <i x="1063" s="1" nd="1"/>
        <i x="3467" s="1" nd="1"/>
        <i x="1954" s="1" nd="1"/>
        <i x="3206" s="1" nd="1"/>
        <i x="3525" s="1" nd="1"/>
        <i x="2636" s="1" nd="1"/>
        <i x="1561" s="1" nd="1"/>
        <i x="700" s="1" nd="1"/>
        <i x="631" s="1" nd="1"/>
        <i x="1511" s="1" nd="1"/>
        <i x="2560" s="1" nd="1"/>
        <i x="851" s="1" nd="1"/>
        <i x="1231" s="1" nd="1"/>
        <i x="2039" s="1" nd="1"/>
        <i x="1888" s="1" nd="1"/>
        <i x="2198" s="1" nd="1"/>
        <i x="687" s="1" nd="1"/>
        <i x="2252" s="1" nd="1"/>
        <i x="1953" s="1" nd="1"/>
        <i x="1793" s="1" nd="1"/>
        <i x="2313" s="1" nd="1"/>
        <i x="511" s="1" nd="1"/>
        <i x="2484" s="1" nd="1"/>
        <i x="4166" s="1" nd="1"/>
        <i x="4215" s="1" nd="1"/>
        <i x="2716" s="1" nd="1"/>
        <i x="3471" s="1" nd="1"/>
        <i x="1267" s="1" nd="1"/>
        <i x="2242" s="1" nd="1"/>
        <i x="3969" s="1" nd="1"/>
        <i x="2423" s="1" nd="1"/>
        <i x="2634" s="1" nd="1"/>
        <i x="4114" s="1" nd="1"/>
        <i x="205" s="1" nd="1"/>
        <i x="2260" s="1" nd="1"/>
        <i x="1291" s="1" nd="1"/>
        <i x="425" s="1" nd="1"/>
        <i x="512" s="1" nd="1"/>
        <i x="3950" s="1" nd="1"/>
        <i x="2501" s="1" nd="1"/>
        <i x="2364" s="1" nd="1"/>
        <i x="2231" s="1" nd="1"/>
        <i x="1087" s="1" nd="1"/>
        <i x="3943" s="1" nd="1"/>
        <i x="3076" s="1" nd="1"/>
        <i x="146" s="1" nd="1"/>
        <i x="4414" s="1" nd="1"/>
        <i x="495" s="1" nd="1"/>
        <i x="4097" s="1" nd="1"/>
        <i x="1181" s="1" nd="1"/>
        <i x="929" s="1" nd="1"/>
        <i x="2292" s="1" nd="1"/>
        <i x="3983" s="1" nd="1"/>
        <i x="3282" s="1" nd="1"/>
        <i x="2785" s="1" nd="1"/>
        <i x="231" s="1" nd="1"/>
        <i x="3585" s="1" nd="1"/>
        <i x="692" s="1" nd="1"/>
        <i x="185" s="1" nd="1"/>
        <i x="1023" s="1" nd="1"/>
        <i x="2166" s="1" nd="1"/>
        <i x="4045" s="1" nd="1"/>
        <i x="4119" s="1" nd="1"/>
        <i x="1844" s="1" nd="1"/>
        <i x="1743" s="1" nd="1"/>
        <i x="2902" s="1" nd="1"/>
        <i x="3430" s="1" nd="1"/>
        <i x="2718" s="1" nd="1"/>
        <i x="594" s="1" nd="1"/>
        <i x="3561" s="1" nd="1"/>
        <i x="2340" s="1" nd="1"/>
        <i x="3043" s="1" nd="1"/>
        <i x="3350" s="1" nd="1"/>
        <i x="3144" s="1" nd="1"/>
        <i x="2822" s="1" nd="1"/>
        <i x="2850" s="1" nd="1"/>
        <i x="4436" s="1" nd="1"/>
        <i x="528" s="1" nd="1"/>
        <i x="67" s="1" nd="1"/>
        <i x="3830" s="1" nd="1"/>
        <i x="111" s="1" nd="1"/>
        <i x="2652" s="1" nd="1"/>
        <i x="3790" s="1" nd="1"/>
        <i x="3211" s="1" nd="1"/>
        <i x="2365" s="1" nd="1"/>
        <i x="2832" s="1" nd="1"/>
        <i x="2599" s="1" nd="1"/>
        <i x="1893" s="1" nd="1"/>
        <i x="3270" s="1" nd="1"/>
        <i x="4079" s="1" nd="1"/>
        <i x="488" s="1" nd="1"/>
        <i x="3709" s="1" nd="1"/>
        <i x="3195" s="1" nd="1"/>
        <i x="2405" s="1" nd="1"/>
        <i x="1544" s="1" nd="1"/>
        <i x="3112" s="1" nd="1"/>
        <i x="4132" s="1" nd="1"/>
        <i x="1138" s="1" nd="1"/>
        <i x="2536" s="1" nd="1"/>
        <i x="2866" s="1" nd="1"/>
        <i x="2628" s="1" nd="1"/>
        <i x="4164" s="1" nd="1"/>
        <i x="4151" s="1" nd="1"/>
        <i x="846" s="1" nd="1"/>
        <i x="1809" s="1" nd="1"/>
        <i x="1930" s="1" nd="1"/>
        <i x="3039" s="1" nd="1"/>
        <i x="4332" s="1" nd="1"/>
        <i x="109" s="1" nd="1"/>
        <i x="3239" s="1" nd="1"/>
        <i x="1941" s="1" nd="1"/>
        <i x="2882" s="1" nd="1"/>
        <i x="3281" s="1" nd="1"/>
        <i x="14" s="1" nd="1"/>
        <i x="2668" s="1" nd="1"/>
        <i x="1577" s="1" nd="1"/>
        <i x="1979" s="1" nd="1"/>
        <i x="3203" s="1" nd="1"/>
        <i x="114" s="1" nd="1"/>
        <i x="3280" s="1" nd="1"/>
        <i x="2082" s="1" nd="1"/>
        <i x="2905" s="1" nd="1"/>
        <i x="1369" s="1" nd="1"/>
        <i x="3509" s="1" nd="1"/>
        <i x="3638" s="1" nd="1"/>
        <i x="949" s="1" nd="1"/>
        <i x="1642" s="1" nd="1"/>
        <i x="1469" s="1" nd="1"/>
        <i x="1542" s="1" nd="1"/>
        <i x="3073" s="1" nd="1"/>
        <i x="3591" s="1" nd="1"/>
        <i x="2753" s="1" nd="1"/>
        <i x="464" s="1" nd="1"/>
        <i x="3290" s="1" nd="1"/>
        <i x="121" s="1" nd="1"/>
        <i x="2469" s="1" nd="1"/>
        <i x="972" s="1" nd="1"/>
        <i x="1455" s="1" nd="1"/>
        <i x="3445" s="1" nd="1"/>
        <i x="1873" s="1" nd="1"/>
        <i x="2577" s="1" nd="1"/>
        <i x="1177" s="1" nd="1"/>
        <i x="2970" s="1" nd="1"/>
        <i x="1278" s="1" nd="1"/>
        <i x="162" s="1" nd="1"/>
        <i x="629" s="1" nd="1"/>
        <i x="496" s="1" nd="1"/>
        <i x="2952" s="1" nd="1"/>
        <i x="3482" s="1" nd="1"/>
        <i x="1606" s="1" nd="1"/>
        <i x="41" s="1" nd="1"/>
        <i x="952" s="1" nd="1"/>
        <i x="1537" s="1" nd="1"/>
        <i x="847" s="1" nd="1"/>
        <i x="3366" s="1" nd="1"/>
        <i x="2828" s="1" nd="1"/>
        <i x="2736" s="1" nd="1"/>
        <i x="2650" s="1" nd="1"/>
        <i x="1089" s="1" nd="1"/>
        <i x="2152" s="1" nd="1"/>
        <i x="270" s="1" nd="1"/>
        <i x="832" s="1" nd="1"/>
        <i x="1041" s="1" nd="1"/>
        <i x="2580" s="1" nd="1"/>
        <i x="2978" s="1" nd="1"/>
        <i x="388" s="1" nd="1"/>
        <i x="423" s="1" nd="1"/>
        <i x="2249" s="1" nd="1"/>
        <i x="4265" s="1" nd="1"/>
        <i x="3816" s="1" nd="1"/>
        <i x="750" s="1" nd="1"/>
        <i x="1123" s="1" nd="1"/>
        <i x="4391" s="1" nd="1"/>
        <i x="1584" s="1" nd="1"/>
        <i x="3083" s="1" nd="1"/>
        <i x="1936" s="1" nd="1"/>
        <i x="1334" s="1" nd="1"/>
        <i x="4366" s="1" nd="1"/>
        <i x="1474" s="1" nd="1"/>
        <i x="1218" s="1" nd="1"/>
        <i x="2869" s="1" nd="1"/>
        <i x="703" s="1" nd="1"/>
        <i x="3756" s="1" nd="1"/>
        <i x="79" s="1" nd="1"/>
        <i x="2227" s="1" nd="1"/>
        <i x="1992" s="1" nd="1"/>
        <i x="3439" s="1" nd="1"/>
        <i x="4228" s="1" nd="1"/>
        <i x="4" s="1" nd="1"/>
        <i x="1923" s="1" nd="1"/>
        <i x="654" s="1" nd="1"/>
        <i x="4351" s="1" nd="1"/>
        <i x="2183" s="1" nd="1"/>
        <i x="2820" s="1" nd="1"/>
        <i x="1631" s="1" nd="1"/>
        <i x="3688" s="1" nd="1"/>
        <i x="474" s="1" nd="1"/>
        <i x="3892" s="1" nd="1"/>
        <i x="4329" s="1" nd="1"/>
        <i x="1564" s="1" nd="1"/>
        <i x="3716" s="1" nd="1"/>
        <i x="3105" s="1" nd="1"/>
        <i x="3381" s="1" nd="1"/>
        <i x="3748" s="1" nd="1"/>
        <i x="2131" s="1" nd="1"/>
        <i x="811" s="1" nd="1"/>
        <i x="2960" s="1" nd="1"/>
        <i x="4155" s="1" nd="1"/>
        <i x="776" s="1" nd="1"/>
        <i x="1090" s="1" nd="1"/>
        <i x="1169" s="1" nd="1"/>
        <i x="153" s="1" nd="1"/>
        <i x="24" s="1" nd="1"/>
        <i x="276" s="1" nd="1"/>
        <i x="4430" s="1" nd="1"/>
        <i x="4095" s="1" nd="1"/>
        <i x="1912" s="1" nd="1"/>
        <i x="2875" s="1" nd="1"/>
        <i x="1413" s="1" nd="1"/>
        <i x="4071" s="1" nd="1"/>
        <i x="3387" s="1" nd="1"/>
        <i x="2300" s="1" nd="1"/>
        <i x="193" s="1" nd="1"/>
        <i x="2790" s="1" nd="1"/>
        <i x="172" s="1" nd="1"/>
        <i x="4393" s="1" nd="1"/>
        <i x="2968" s="1" nd="1"/>
        <i x="856" s="1" nd="1"/>
        <i x="2715" s="1" nd="1"/>
        <i x="3792" s="1" nd="1"/>
        <i x="1227" s="1" nd="1"/>
        <i x="2706" s="1" nd="1"/>
        <i x="57" s="1" nd="1"/>
        <i x="3177" s="1" nd="1"/>
        <i x="698" s="1" nd="1"/>
        <i x="3705" s="1" nd="1"/>
        <i x="1798" s="1" nd="1"/>
        <i x="2571" s="1" nd="1"/>
        <i x="2253" s="1" nd="1"/>
        <i x="2774" s="1" nd="1"/>
        <i x="1467" s="1" nd="1"/>
        <i x="3683" s="1" nd="1"/>
        <i x="2089" s="1" nd="1"/>
        <i x="751" s="1" nd="1"/>
        <i x="1524" s="1" nd="1"/>
        <i x="68" s="1" nd="1"/>
        <i x="4458" s="1" nd="1"/>
        <i x="4081" s="1" nd="1"/>
        <i x="2665" s="1" nd="1"/>
        <i x="309" s="1" nd="1"/>
        <i x="2676" s="1" nd="1"/>
        <i x="4473" s="1" nd="1"/>
        <i x="486" s="1" nd="1"/>
        <i x="2938" s="1" nd="1"/>
        <i x="2282" s="1" nd="1"/>
        <i x="1277" s="1" nd="1"/>
        <i x="3796" s="1" nd="1"/>
        <i x="2369" s="1" nd="1"/>
        <i x="4297" s="1" nd="1"/>
        <i x="1764" s="1" nd="1"/>
        <i x="3224" s="1" nd="1"/>
        <i x="2769" s="1" nd="1"/>
        <i x="2595" s="1" nd="1"/>
        <i x="1162" s="1" nd="1"/>
        <i x="2211" s="1" nd="1"/>
        <i x="2572" s="1" nd="1"/>
        <i x="1525" s="1" nd="1"/>
        <i x="4386" s="1" nd="1"/>
        <i x="3465" s="1" nd="1"/>
        <i x="4455" s="1" nd="1"/>
        <i x="4282" s="1" nd="1"/>
        <i x="1772" s="1" nd="1"/>
        <i x="3732" s="1" nd="1"/>
        <i x="3908" s="1" nd="1"/>
        <i x="3243" s="1" nd="1"/>
        <i x="627" s="1" nd="1"/>
        <i x="857" s="1" nd="1"/>
        <i x="2632" s="1" nd="1"/>
        <i x="3996" s="1" nd="1"/>
        <i x="2950" s="1" nd="1"/>
        <i x="1549" s="1" nd="1"/>
        <i x="1313" s="1" nd="1"/>
        <i x="122" s="1" nd="1"/>
        <i x="364" s="1" nd="1"/>
        <i x="907" s="1" nd="1"/>
        <i x="1761" s="1" nd="1"/>
        <i x="1738" s="1" nd="1"/>
        <i x="287" s="1" nd="1"/>
        <i x="2925" s="1" nd="1"/>
        <i x="50" s="1" nd="1"/>
        <i x="4353" s="1" nd="1"/>
        <i x="4468" s="1" nd="1"/>
        <i x="232" s="1" nd="1"/>
        <i x="3012" s="1" nd="1"/>
        <i x="2430" s="1" nd="1"/>
        <i x="2863" s="1" nd="1"/>
        <i x="1199" s="1" nd="1"/>
        <i x="4302" s="1" nd="1"/>
        <i x="299" s="1" nd="1"/>
        <i x="1841" s="1" nd="1"/>
        <i x="3382" s="1" nd="1"/>
        <i x="668" s="1" nd="1"/>
        <i x="3840" s="1" nd="1"/>
        <i x="1806" s="1" nd="1"/>
        <i x="3819" s="1" nd="1"/>
        <i x="1240" s="1" nd="1"/>
        <i x="833" s="1" nd="1"/>
        <i x="1521" s="1" nd="1"/>
        <i x="588" s="1" nd="1"/>
        <i x="2813" s="1" nd="1"/>
        <i x="1972" s="1" nd="1"/>
        <i x="3941" s="1" nd="1"/>
        <i x="1493" s="1" nd="1"/>
        <i x="3817" s="1" nd="1"/>
        <i x="3318" s="1" nd="1"/>
        <i x="2934" s="1" nd="1"/>
        <i x="427" s="1" nd="1"/>
        <i x="235" s="1" nd="1"/>
        <i x="447" s="1" nd="1"/>
        <i x="3665" s="1" nd="1"/>
        <i x="549" s="1" nd="1"/>
        <i x="4000" s="1" nd="1"/>
        <i x="1000" s="1" nd="1"/>
        <i x="2656" s="1" nd="1"/>
        <i x="3742" s="1" nd="1"/>
        <i x="2124" s="1" nd="1"/>
        <i x="355" s="1" nd="1"/>
        <i x="4335" s="1" nd="1"/>
        <i x="2682" s="1" nd="1"/>
        <i x="4236" s="1" nd="1"/>
        <i x="640" s="1" nd="1"/>
        <i x="878" s="1" nd="1"/>
        <i x="2368" s="1" nd="1"/>
        <i x="3620" s="1" nd="1"/>
        <i x="706" s="1" nd="1"/>
        <i x="3354" s="1" nd="1"/>
        <i x="4183" s="1" nd="1"/>
        <i x="2998" s="1" nd="1"/>
        <i x="2228" s="1" nd="1"/>
        <i x="3369" s="1" nd="1"/>
        <i x="1302" s="1" nd="1"/>
        <i x="914" s="1" nd="1"/>
        <i x="1406" s="1" nd="1"/>
        <i x="3397" s="1" nd="1"/>
        <i x="2008" s="1" nd="1"/>
        <i x="661" s="1" nd="1"/>
        <i x="157" s="1" nd="1"/>
        <i x="3334" s="1" nd="1"/>
        <i x="4049" s="1" nd="1"/>
        <i x="3428" s="1" nd="1"/>
        <i x="3999" s="1" nd="1"/>
        <i x="637" s="1" nd="1"/>
        <i x="4096" s="1" nd="1"/>
        <i x="3391" s="1" nd="1"/>
        <i x="4382" s="1" nd="1"/>
        <i x="920" s="1" nd="1"/>
        <i x="2771" s="1" nd="1"/>
        <i x="3993" s="1" nd="1"/>
        <i x="1054" s="1" nd="1"/>
        <i x="2658" s="1" nd="1"/>
        <i x="3494" s="1" nd="1"/>
        <i x="4113" s="1" nd="1"/>
        <i x="151" s="1" nd="1"/>
        <i x="681" s="1" nd="1"/>
        <i x="4065" s="1" nd="1"/>
        <i x="1611" s="1" nd="1"/>
        <i x="437" s="1" nd="1"/>
        <i x="1119" s="1" nd="1"/>
        <i x="1613" s="1" nd="1"/>
        <i x="1937" s="1" nd="1"/>
        <i x="4300" s="1" nd="1"/>
        <i x="2407" s="1" nd="1"/>
        <i x="499" s="1" nd="1"/>
        <i x="3679" s="1" nd="1"/>
        <i x="1439" s="1" nd="1"/>
        <i x="4003" s="1" nd="1"/>
        <i x="2973" s="1" nd="1"/>
        <i x="1595" s="1" nd="1"/>
        <i x="3595" s="1" nd="1"/>
        <i x="869" s="1" nd="1"/>
        <i x="4426" s="1" nd="1"/>
        <i x="990" s="1" nd="1"/>
        <i x="1383" s="1" nd="1"/>
        <i x="3862" s="1" nd="1"/>
        <i x="1044" s="1" nd="1"/>
        <i x="4240" s="1" nd="1"/>
        <i x="2004" s="1" nd="1"/>
        <i x="410" s="1" nd="1"/>
        <i x="2331" s="1" nd="1"/>
        <i x="3275" s="1" nd="1"/>
        <i x="3474" s="1" nd="1"/>
        <i x="3055" s="1" nd="1"/>
        <i x="2106" s="1" nd="1"/>
        <i x="3200" s="1" nd="1"/>
        <i x="2845" s="1" nd="1"/>
        <i x="3021" s="1" nd="1"/>
        <i x="3075" s="1" nd="1"/>
        <i x="3486" s="1" nd="1"/>
        <i x="2254" s="1" nd="1"/>
        <i x="966" s="1" nd="1"/>
        <i x="324" s="1" nd="1"/>
        <i x="4080" s="1" nd="1"/>
        <i x="1665" s="1" nd="1"/>
        <i x="1951" s="1" nd="1"/>
        <i x="2648" s="1" nd="1"/>
        <i x="507" s="1" nd="1"/>
        <i x="2189" s="1" nd="1"/>
        <i x="3378" s="1" nd="1"/>
        <i x="1940" s="1" nd="1"/>
        <i x="2299" s="1" nd="1"/>
        <i x="2788" s="1" nd="1"/>
        <i x="18" s="1" nd="1"/>
        <i x="783" s="1" nd="1"/>
        <i x="3757" s="1" nd="1"/>
        <i x="2087" s="1" nd="1"/>
        <i x="2376" s="1" nd="1"/>
        <i x="3140" s="1" nd="1"/>
        <i x="1412" s="1" nd="1"/>
        <i x="649" s="1" nd="1"/>
        <i x="2621" s="1" nd="1"/>
        <i x="2037" s="1" nd="1"/>
        <i x="2351" s="1" nd="1"/>
        <i x="1426" s="1" nd="1"/>
        <i x="175" s="1" nd="1"/>
        <i x="1249" s="1" nd="1"/>
        <i x="813" s="1" nd="1"/>
        <i x="4251" s="1" nd="1"/>
        <i x="1906" s="1" nd="1"/>
        <i x="4014" s="1" nd="1"/>
        <i x="2976" s="1" nd="1"/>
        <i x="1720" s="1" nd="1"/>
        <i x="559" s="1" nd="1"/>
        <i x="1303" s="1" nd="1"/>
        <i x="3548" s="1" nd="1"/>
        <i x="1355" s="1" nd="1"/>
        <i x="2900" s="1" nd="1"/>
        <i x="982" s="1" nd="1"/>
        <i x="2667" s="1" nd="1"/>
        <i x="1159" s="1" nd="1"/>
        <i x="251" s="1" nd="1"/>
        <i x="2339" s="1" nd="1"/>
        <i x="2024" s="1" nd="1"/>
        <i x="1916" s="1" nd="1"/>
        <i x="3556" s="1" nd="1"/>
        <i x="584" s="1" nd="1"/>
        <i x="129" s="1" nd="1"/>
        <i x="1731" s="1" nd="1"/>
        <i x="975" s="1" nd="1"/>
        <i x="784" s="1" nd="1"/>
        <i x="580" s="1" nd="1"/>
        <i x="362" s="1" nd="1"/>
        <i x="3743" s="1" nd="1"/>
        <i x="4433" s="1" nd="1"/>
        <i x="1306" s="1" nd="1"/>
        <i x="3260" s="1" nd="1"/>
        <i x="2520" s="1" nd="1"/>
        <i x="3025" s="1" nd="1"/>
        <i x="4229" s="1" nd="1"/>
        <i x="492" s="1" nd="1"/>
        <i x="3827" s="1" nd="1"/>
        <i x="2116" s="1" nd="1"/>
        <i x="1377" s="1" nd="1"/>
        <i x="2016" s="1" nd="1"/>
        <i x="1359" s="1" nd="1"/>
        <i x="611" s="1" nd="1"/>
        <i x="226" s="1" nd="1"/>
        <i x="2114" s="1" nd="1"/>
        <i x="1512" s="1" nd="1"/>
        <i x="1961" s="1" nd="1"/>
        <i x="1553" s="1" nd="1"/>
        <i x="877" s="1" nd="1"/>
        <i x="1993" s="1" nd="1"/>
        <i x="1750" s="1" nd="1"/>
        <i x="3477" s="1" nd="1"/>
        <i x="1687" s="1" nd="1"/>
        <i x="241" s="1" nd="1"/>
        <i x="504" s="1" nd="1"/>
        <i x="1396" s="1" nd="1"/>
        <i x="4128" s="1" nd="1"/>
        <i x="3267" s="1" nd="1"/>
        <i x="4380" s="1" nd="1"/>
        <i x="452" s="1" nd="1"/>
        <i x="2361" s="1" nd="1"/>
        <i x="1934" s="1" nd="1"/>
        <i x="1711" s="1" nd="1"/>
        <i x="1570" s="1" nd="1"/>
        <i x="2587" s="1" nd="1"/>
        <i x="3476" s="1" nd="1"/>
        <i x="2698" s="1" nd="1"/>
        <i x="4315" s="1" nd="1"/>
        <i x="2527" s="1" nd="1"/>
        <i x="660" s="1" nd="1"/>
        <i x="1805" s="1" nd="1"/>
        <i x="1689" s="1" nd="1"/>
        <i x="2888" s="1" nd="1"/>
        <i x="3889" s="1" nd="1"/>
        <i x="1205" s="1" nd="1"/>
        <i x="2684" s="1" nd="1"/>
        <i x="1863" s="1" nd="1"/>
        <i x="40" s="1" nd="1"/>
        <i x="672" s="1" nd="1"/>
        <i x="3899" s="1" nd="1"/>
        <i x="487" s="1" nd="1"/>
        <i x="2224" s="1" nd="1"/>
        <i x="4418" s="1" nd="1"/>
        <i x="978" s="1" nd="1"/>
        <i x="3277" s="1" nd="1"/>
        <i x="3746" s="1" nd="1"/>
        <i x="3414" s="1" nd="1"/>
        <i x="3328" s="1" nd="1"/>
        <i x="688" s="1" nd="1"/>
        <i x="1629" s="1" nd="1"/>
        <i x="2289" s="1" nd="1"/>
        <i x="2125" s="1" nd="1"/>
        <i x="3951" s="1" nd="1"/>
        <i x="4001" s="1" nd="1"/>
        <i x="3725" s="1" nd="1"/>
        <i x="947" s="1" nd="1"/>
        <i x="189" s="1" nd="1"/>
        <i x="321" s="1" nd="1"/>
        <i x="4413" s="1" nd="1"/>
        <i x="319" s="1" nd="1"/>
        <i x="3904" s="1" nd="1"/>
        <i x="4193" s="1" nd="1"/>
        <i x="2212" s="1" nd="1"/>
        <i x="164" s="1" nd="1"/>
        <i x="2058" s="1" nd="1"/>
        <i x="2005" s="1" nd="1"/>
        <i x="3141" s="1" nd="1"/>
        <i x="3062" s="1" nd="1"/>
        <i x="2057" s="1" nd="1"/>
        <i x="4073" s="1" nd="1"/>
        <i x="90" s="1" nd="1"/>
        <i x="1373" s="1" nd="1"/>
        <i x="1336" s="1" nd="1"/>
        <i x="2466" s="1" nd="1"/>
        <i x="824" s="1" nd="1"/>
        <i x="2474" s="1" nd="1"/>
        <i x="4254" s="1" nd="1"/>
        <i x="2617" s="1" nd="1"/>
        <i x="1619" s="1" nd="1"/>
        <i x="3807" s="1" nd="1"/>
        <i x="1404" s="1" nd="1"/>
        <i x="233" s="1" nd="1"/>
        <i x="3974" s="1" nd="1"/>
        <i x="484" s="1" nd="1"/>
        <i x="1988" s="1" nd="1"/>
        <i x="224" s="1" nd="1"/>
        <i x="3348" s="1" nd="1"/>
        <i x="25" s="1" nd="1"/>
        <i x="3050" s="1" nd="1"/>
        <i x="2859" s="1" nd="1"/>
        <i x="3557" s="1" nd="1"/>
        <i x="2733" s="1" nd="1"/>
        <i x="3710" s="1" nd="1"/>
        <i x="1656" s="1" nd="1"/>
        <i x="3133" s="1" nd="1"/>
        <i x="1036" s="1" nd="1"/>
        <i x="2120" s="1" nd="1"/>
        <i x="2916" s="1" nd="1"/>
        <i x="2332" s="1" nd="1"/>
        <i x="1014" s="1" nd="1"/>
        <i x="2731" s="1" nd="1"/>
        <i x="476" s="1" nd="1"/>
        <i x="4376" s="1" nd="1"/>
        <i x="2439" s="1" nd="1"/>
        <i x="2065" s="1" nd="1"/>
        <i x="2672" s="1" nd="1"/>
        <i x="4261" s="1" nd="1"/>
        <i x="2927" s="1" nd="1"/>
        <i x="3136" s="1" nd="1"/>
        <i x="3648" s="1" nd="1"/>
        <i x="286" s="1" nd="1"/>
        <i x="1399" s="1" nd="1"/>
        <i x="441" s="1" nd="1"/>
        <i x="2540" s="1" nd="1"/>
        <i x="1884" s="1" nd="1"/>
        <i x="3876" s="1" nd="1"/>
        <i x="1933" s="1" nd="1"/>
        <i x="3416" s="1" nd="1"/>
        <i x="1682" s="1" nd="1"/>
        <i x="2302" s="1" nd="1"/>
        <i x="3315" s="1" nd="1"/>
        <i x="3841" s="1" nd="1"/>
        <i x="1663" s="1" nd="1"/>
        <i x="3457" s="1" nd="1"/>
        <i x="1330" s="1" nd="1"/>
        <i x="2045" s="1" nd="1"/>
        <i x="2380" s="1" nd="1"/>
        <i x="818" s="1" nd="1"/>
        <i x="2223" s="1" nd="1"/>
        <i x="2579" s="1" nd="1"/>
        <i x="1245" s="1" nd="1"/>
        <i x="3336" s="1" nd="1"/>
        <i x="3437" s="1" nd="1"/>
        <i x="1441" s="1" nd="1"/>
        <i x="3618" s="1" nd="1"/>
        <i x="946" s="1" nd="1"/>
        <i x="55" s="1" nd="1"/>
        <i x="4099" s="1" nd="1"/>
        <i x="2482" s="1" nd="1"/>
        <i x="3311" s="1" nd="1"/>
        <i x="2812" s="1" nd="1"/>
        <i x="2726" s="1" nd="1"/>
        <i x="4025" s="1" nd="1"/>
        <i x="1602" s="1" nd="1"/>
        <i x="331" s="1" nd="1"/>
        <i x="2226" s="1" nd="1"/>
        <i x="2318" s="1" nd="1"/>
        <i x="1124" s="1" nd="1"/>
        <i x="3769" s="1" nd="1"/>
        <i x="473" s="1" nd="1"/>
        <i x="1725" s="1" nd="1"/>
        <i x="3229" s="1" nd="1"/>
        <i x="3923" s="1" nd="1"/>
        <i x="4326" s="1" nd="1"/>
        <i x="1158" s="1" nd="1"/>
        <i x="3009" s="1" nd="1"/>
        <i x="797" s="1" nd="1"/>
        <i x="36" s="1" nd="1"/>
        <i x="3686" s="1" nd="1"/>
        <i x="2734" s="1" nd="1"/>
        <i x="820" s="1" nd="1"/>
        <i x="1996" s="1" nd="1"/>
        <i x="3599" s="1" nd="1"/>
        <i x="1390" s="1" nd="1"/>
        <i x="2133" s="1" nd="1"/>
        <i x="3762" s="1" nd="1"/>
        <i x="4344" s="1" nd="1"/>
        <i x="2011" s="1" nd="1"/>
        <i x="3763" s="1" nd="1"/>
        <i x="772" s="1" nd="1"/>
        <i x="2295" s="1" nd="1"/>
        <i x="4083" s="1" nd="1"/>
        <i x="755" s="1" nd="1"/>
        <i x="2185" s="1" nd="1"/>
        <i x="3034" s="1" nd="1"/>
        <i x="4118" s="1" nd="1"/>
        <i x="4138" s="1" nd="1"/>
        <i x="1403" s="1" nd="1"/>
        <i x="2025" s="1" nd="1"/>
        <i x="118" s="1" nd="1"/>
        <i x="3944" s="1" nd="1"/>
        <i x="1755" s="1" nd="1"/>
        <i x="667" s="1" nd="1"/>
        <i x="2674" s="1" nd="1"/>
        <i x="984" s="1" nd="1"/>
        <i x="1592" s="1" nd="1"/>
        <i x="3061" s="1" nd="1"/>
        <i x="1697" s="1" nd="1"/>
        <i x="1326" s="1" nd="1"/>
        <i x="2488" s="1" nd="1"/>
        <i x="177" s="1" nd="1"/>
        <i x="318" s="1" nd="1"/>
        <i x="770" s="1" nd="1"/>
        <i x="543" s="1" nd="1"/>
        <i x="4358" s="1" nd="1"/>
        <i x="2711" s="1" nd="1"/>
        <i x="4390" s="1" nd="1"/>
        <i x="501" s="1" nd="1"/>
        <i x="3125" s="1" nd="1"/>
        <i x="3785" s="1" nd="1"/>
        <i x="5" s="1" nd="1"/>
        <i x="3600" s="1" nd="1"/>
        <i x="3970" s="1" nd="1"/>
        <i x="1190" s="1" nd="1"/>
        <i x="1299" s="1" nd="1"/>
        <i x="3886" s="1" nd="1"/>
        <i x="1459" s="1" nd="1"/>
        <i x="82" s="1" nd="1"/>
        <i x="859" s="1" nd="1"/>
        <i x="1463" s="1" nd="1"/>
        <i x="3948" s="1" nd="1"/>
        <i x="3726" s="1" nd="1"/>
        <i x="1064" s="1" nd="1"/>
        <i x="845" s="1" nd="1"/>
        <i x="3113" s="1" nd="1"/>
        <i x="2608" s="1" nd="1"/>
        <i x="2416" s="1" nd="1"/>
        <i x="3065" s="1" nd="1"/>
        <i x="1571" s="1" nd="1"/>
        <i x="4020" s="1" nd="1"/>
        <i x="2842" s="1" nd="1"/>
        <i x="214" s="1" nd="1"/>
        <i x="1314" s="1" nd="1"/>
        <i x="234" s="1" nd="1"/>
        <i x="2078" s="1" nd="1"/>
        <i x="3580" s="1" nd="1"/>
        <i x="1263" s="1" nd="1"/>
        <i x="1745" s="1" nd="1"/>
        <i x="4452" s="1" nd="1"/>
        <i x="2932" s="1" nd="1"/>
        <i x="1194" s="1" nd="1"/>
        <i x="353" s="1" nd="1"/>
        <i x="176" s="1" nd="1"/>
        <i x="4204" s="1" nd="1"/>
        <i x="394" s="1" nd="1"/>
        <i x="2979" s="1" nd="1"/>
        <i x="2243" s="1" nd="1"/>
        <i x="868" s="1" nd="1"/>
        <i x="616" s="1" nd="1"/>
        <i x="916" s="1" nd="1"/>
        <i x="1522" s="1" nd="1"/>
        <i x="1254" s="1" nd="1"/>
        <i x="4474" s="1" nd="1"/>
        <i x="2637" s="1" nd="1"/>
        <i x="802" s="1" nd="1"/>
        <i x="2629" s="1" nd="1"/>
        <i x="1092" s="1" nd="1"/>
        <i x="812" s="1" nd="1"/>
        <i x="3859" s="1" nd="1"/>
        <i x="2250" s="1" nd="1"/>
        <i x="3240" s="1" nd="1"/>
        <i x="2659" s="1" nd="1"/>
        <i x="1415" s="1" nd="1"/>
        <i x="2901" s="1" nd="1"/>
        <i x="2144" s="1" nd="1"/>
        <i x="28" s="1" nd="1"/>
        <i x="3930" s="1" nd="1"/>
        <i x="3456" s="1" nd="1"/>
        <i x="1624" s="1" nd="1"/>
        <i x="4239" s="1" nd="1"/>
        <i x="3571" s="1" nd="1"/>
        <i x="695" s="1" nd="1"/>
        <i x="3589" s="1" nd="1"/>
        <i x="3097" s="1" nd="1"/>
        <i x="727" s="1" nd="1"/>
        <i x="1384" s="1" nd="1"/>
        <i x="281" s="1" nd="1"/>
        <i x="2257" s="1" nd="1"/>
        <i x="3262" s="1" nd="1"/>
        <i x="236" s="1" nd="1"/>
        <i x="48" s="1" nd="1"/>
        <i x="38" s="1" nd="1"/>
        <i x="3196" s="1" nd="1"/>
        <i x="2618" s="1" nd="1"/>
        <i x="4434" s="1" nd="1"/>
        <i x="3010" s="1" nd="1"/>
        <i x="2061" s="1" nd="1"/>
        <i x="2696" s="1" nd="1"/>
        <i x="222" s="1" nd="1"/>
        <i x="3453" s="1" nd="1"/>
        <i x="1196" s="1" nd="1"/>
        <i x="3385" s="1" nd="1"/>
        <i x="163" s="1" nd="1"/>
        <i x="3264" s="1" nd="1"/>
        <i x="1839" s="1" nd="1"/>
        <i x="1408" s="1" nd="1"/>
        <i x="3629" s="1" nd="1"/>
        <i x="2920" s="1" nd="1"/>
        <i x="4196" s="1" nd="1"/>
        <i x="4033" s="1" nd="1"/>
        <i x="3682" s="1" nd="1"/>
        <i x="1594" s="1" nd="1"/>
        <i x="4312" s="1" nd="1"/>
        <i x="73" s="1" nd="1"/>
        <i x="1115" s="1" nd="1"/>
        <i x="3337" s="1" nd="1"/>
        <i x="3937" s="1" nd="1"/>
        <i x="3838" s="1" nd="1"/>
        <i x="2909" s="1" nd="1"/>
        <i x="10" s="1" nd="1"/>
        <i x="4124" s="1" nd="1"/>
        <i x="1676" s="1" nd="1"/>
        <i x="3314" s="1" nd="1"/>
        <i x="1167" s="1" nd="1"/>
        <i x="2287" s="1" nd="1"/>
        <i x="3965" s="1" nd="1"/>
        <i x="1237" s="1" nd="1"/>
        <i x="1927" s="1" nd="1"/>
        <i x="2699" s="1" nd="1"/>
        <i x="2894" s="1" nd="1"/>
        <i x="183" s="1" nd="1"/>
        <i x="72" s="1" nd="1"/>
        <i x="2186" s="1" nd="1"/>
        <i x="4307" s="1" nd="1"/>
        <i x="855" s="1" nd="1"/>
        <i x="2119" s="1" nd="1"/>
        <i x="2205" s="1" nd="1"/>
        <i x="4203" s="1" nd="1"/>
        <i x="995" s="1" nd="1"/>
        <i x="352" s="1" nd="1"/>
        <i x="83" s="1" nd="1"/>
        <i x="4089" s="1" nd="1"/>
        <i x="997" s="1" nd="1"/>
        <i x="3770" s="1" nd="1"/>
        <i x="2000" s="1" nd="1"/>
        <i x="541" s="1" nd="1"/>
        <i x="1959" s="1" nd="1"/>
        <i x="2732" s="1" nd="1"/>
        <i x="3096" s="1" nd="1"/>
        <i x="3783" s="1" nd="1"/>
        <i x="3728" s="1" nd="1"/>
        <i x="3553" s="1" nd="1"/>
        <i x="2494" s="1" nd="1"/>
        <i x="1269" s="1" nd="1"/>
        <i x="2777" s="1" nd="1"/>
        <i x="1905" s="1" nd="1"/>
        <i x="2475" s="1" nd="1"/>
        <i x="814" s="1" nd="1"/>
        <i x="1300" s="1" nd="1"/>
        <i x="1235" s="1" nd="1"/>
        <i x="2797" s="1" nd="1"/>
        <i x="3703" s="1" nd="1"/>
        <i x="1157" s="1" nd="1"/>
        <i x="141" s="1" nd="1"/>
        <i x="1575" s="1" nd="1"/>
        <i x="1513" s="1" nd="1"/>
        <i x="1608" s="1" nd="1"/>
        <i x="1236" s="1" nd="1"/>
        <i x="1005" s="1" nd="1"/>
        <i x="2160" s="1" nd="1"/>
        <i x="1913" s="1" nd="1"/>
        <i x="4149" s="1" nd="1"/>
        <i x="3472" s="1" nd="1"/>
        <i x="4103" s="1" nd="1"/>
        <i x="3957" s="1" nd="1"/>
        <i x="367" s="1" nd="1"/>
        <i x="1780" s="1" nd="1"/>
        <i x="3158" s="1" nd="1"/>
        <i x="2767" s="1" nd="1"/>
        <i x="2319" s="1" nd="1"/>
        <i x="1506" s="1" nd="1"/>
        <i x="524" s="1" nd="1"/>
        <i x="3890" s="1" nd="1"/>
        <i x="2038" s="1" nd="1"/>
        <i x="3053" s="1" nd="1"/>
        <i x="1688" s="1" nd="1"/>
        <i x="4435" s="1" nd="1"/>
        <i x="1025" s="1" nd="1"/>
        <i x="1939" s="1" nd="1"/>
        <i x="4169" s="1" nd="1"/>
        <i x="1082" s="1" nd="1"/>
        <i x="2553" s="1" nd="1"/>
        <i x="433" s="1" nd="1"/>
        <i x="2605" s="1" nd="1"/>
        <i x="991" s="1" nd="1"/>
        <i x="2745" s="1" nd="1"/>
        <i x="4441" s="1" nd="1"/>
        <i x="2502" s="1" nd="1"/>
        <i x="3402" s="1" nd="1"/>
        <i x="917" s="1" nd="1"/>
        <i x="3380" s="1" nd="1"/>
        <i x="3271" s="1" nd="1"/>
        <i x="2550" s="1" nd="1"/>
        <i x="1534" s="1" nd="1"/>
        <i x="3235" s="1" nd="1"/>
        <i x="471" s="1" nd="1"/>
        <i x="3670" s="1" nd="1"/>
        <i x="3228" s="1" nd="1"/>
        <i x="900" s="1" nd="1"/>
        <i x="4094" s="1" nd="1"/>
        <i x="2939" s="1" nd="1"/>
        <i x="84" s="1" nd="1"/>
        <i x="2640" s="1" nd="1"/>
        <i x="1378" s="1" nd="1"/>
        <i x="1091" s="1" nd="1"/>
        <i x="730" s="1" nd="1"/>
        <i x="2630" s="1" nd="1"/>
        <i x="2541" s="1" nd="1"/>
        <i x="3446" s="1" nd="1"/>
        <i x="467" s="1" nd="1"/>
        <i x="1925" s="1" nd="1"/>
        <i x="3960" s="1" nd="1"/>
        <i x="3401" s="1" nd="1"/>
        <i x="2402" s="1" nd="1"/>
        <i x="954" s="1" nd="1"/>
        <i x="4019" s="1" nd="1"/>
        <i x="3990" s="1" nd="1"/>
        <i x="288" s="1" nd="1"/>
        <i x="1457" s="1" nd="1"/>
        <i x="3895" s="1" nd="1"/>
        <i x="1192" s="1" nd="1"/>
        <i x="3722" s="1" nd="1"/>
        <i x="2326" s="1" nd="1"/>
        <i x="4177" s="1" nd="1"/>
        <i x="2021" s="1" nd="1"/>
        <i x="505" s="1" nd="1"/>
        <i x="1321" s="1" nd="1"/>
        <i x="2984" s="1" nd="1"/>
        <i x="2746" s="1" nd="1"/>
        <i x="2255" s="1" nd="1"/>
        <i x="715" s="1" nd="1"/>
        <i x="4354" s="1" nd="1"/>
        <i x="4336" s="1" nd="1"/>
        <i x="2441" s="1" nd="1"/>
        <i x="591" s="1" nd="1"/>
        <i x="3" s="1" nd="1"/>
        <i x="3535" s="1" nd="1"/>
        <i x="3754" s="1" nd="1"/>
        <i x="2278" s="1" nd="1"/>
        <i x="2610" s="1" nd="1"/>
        <i x="2477" s="1" nd="1"/>
        <i x="52" s="1" nd="1"/>
        <i x="4207" s="1" nd="1"/>
        <i x="2622" s="1" nd="1"/>
        <i x="320" s="1" nd="1"/>
        <i x="4209" s="1" nd="1"/>
        <i x="2335" s="1" nd="1"/>
        <i x="2904" s="1" nd="1"/>
        <i x="2468" s="1" nd="1"/>
        <i x="1519" s="1" nd="1"/>
        <i x="217" s="1" nd="1"/>
        <i x="1640" s="1" nd="1"/>
        <i x="4127" s="1" nd="1"/>
        <i x="4160" s="1" nd="1"/>
        <i x="2889" s="1" nd="1"/>
        <i x="253" s="1" nd="1"/>
        <i x="1431" s="1" nd="1"/>
        <i x="808" s="1" nd="1"/>
        <i x="2868" s="1" nd="1"/>
        <i x="3772" s="1" nd="1"/>
        <i x="4403" s="1" nd="1"/>
        <i x="4159" s="1" nd="1"/>
        <i x="1586" s="1" nd="1"/>
        <i x="3358" s="1" nd="1"/>
        <i x="3546" s="1" nd="1"/>
        <i x="29" s="1" nd="1"/>
        <i x="3707" s="1" nd="1"/>
        <i x="2896" s="1" nd="1"/>
        <i x="2802" s="1" nd="1"/>
        <i x="3449" s="1" nd="1"/>
        <i x="1128" s="1" nd="1"/>
        <i x="2336" s="1" nd="1"/>
        <i x="1294" s="1" nd="1"/>
        <i x="2606" s="1" nd="1"/>
        <i x="2631" s="1" nd="1"/>
        <i x="2977" s="1" nd="1"/>
        <i x="374" s="1" nd="1"/>
        <i x="1456" s="1" nd="1"/>
        <i x="4321" s="1" nd="1"/>
        <i x="2670" s="1" nd="1"/>
        <i x="3882" s="1" nd="1"/>
        <i x="983" s="1" nd="1"/>
        <i x="3608" s="1" nd="1"/>
        <i x="4428" s="1" nd="1"/>
        <i x="848" s="1" nd="1"/>
        <i x="4285" s="1" nd="1"/>
        <i x="4364" s="1" nd="1"/>
        <i x="1644" s="1" nd="1"/>
        <i x="1891" s="1" nd="1"/>
        <i x="3826" s="1" nd="1"/>
        <i x="2080" s="1" nd="1"/>
        <i x="573" s="1" nd="1"/>
        <i x="2693" s="1" nd="1"/>
        <i x="1678" s="1" nd="1"/>
        <i x="2317" s="1" nd="1"/>
        <i x="2112" s="1" nd="1"/>
        <i x="3345" s="1" nd="1"/>
        <i x="3760" s="1" nd="1"/>
        <i x="699" s="1" nd="1"/>
        <i x="2459" s="1" nd="1"/>
        <i x="317" s="1" nd="1"/>
        <i x="1508" s="1" nd="1"/>
        <i x="2483" s="1" nd="1"/>
        <i x="2844" s="1" nd="1"/>
        <i x="874" s="1" nd="1"/>
        <i x="430" s="1" nd="1"/>
        <i x="126" s="1" nd="1"/>
        <i x="623" s="1" nd="1"/>
        <i x="2041" s="1" nd="1"/>
        <i x="881" s="1" nd="1"/>
        <i x="888" s="1" nd="1"/>
        <i x="3922" s="1" nd="1"/>
        <i x="3357" s="1" nd="1"/>
        <i x="3611" s="1" nd="1"/>
        <i x="3410" s="1" nd="1"/>
        <i x="1253" s="1" nd="1"/>
        <i x="3596" s="1" nd="1"/>
        <i x="999" s="1" nd="1"/>
        <i x="2966" s="1" nd="1"/>
        <i x="100" s="1" nd="1"/>
        <i x="3353" s="1" nd="1"/>
        <i x="1978" s="1" nd="1"/>
        <i x="3541" s="1" nd="1"/>
        <i x="2393" s="1" nd="1"/>
        <i x="246" s="1" nd="1"/>
        <i x="4313" s="1" nd="1"/>
        <i x="4069" s="1" nd="1"/>
        <i x="1803" s="1" nd="1"/>
        <i x="4369" s="1" nd="1"/>
        <i x="3236" s="1" nd="1"/>
        <i x="2321" s="1" nd="1"/>
        <i x="653" s="1" nd="1"/>
        <i x="3883" s="1" nd="1"/>
        <i x="53" s="1" nd="1"/>
        <i x="3677" s="1" nd="1"/>
        <i x="3005" s="1" nd="1"/>
        <i x="2739" s="1" nd="1"/>
        <i x="2377" s="1" nd="1"/>
        <i x="3316" s="1" nd="1"/>
        <i x="1185" s="1" nd="1"/>
        <i x="1351" s="1" nd="1"/>
        <i x="2880" s="1" nd="1"/>
        <i x="1878" s="1" nd="1"/>
        <i x="3857" s="1" nd="1"/>
        <i x="1186" s="1" nd="1"/>
        <i x="3272" s="1" nd="1"/>
        <i x="721" s="1" nd="1"/>
        <i x="2780" s="1" nd="1"/>
        <i x="4361" s="1" nd="1"/>
        <i x="2178" s="1" nd="1"/>
        <i x="4024" s="1" nd="1"/>
        <i x="2937" s="1" nd="1"/>
        <i x="1239" s="1" nd="1"/>
        <i x="2573" s="1" nd="1"/>
        <i x="1587" s="1" nd="1"/>
        <i x="3408" s="1" nd="1"/>
        <i x="2556" s="1" nd="1"/>
        <i x="943" s="1" nd="1"/>
        <i x="4213" s="1" nd="1"/>
        <i x="4419" s="1" nd="1"/>
        <i x="314" s="1" nd="1"/>
        <i x="2050" s="1" nd="1"/>
        <i x="257" s="1" nd="1"/>
        <i x="3863" s="1" nd="1"/>
        <i x="1468" s="1" nd="1"/>
        <i x="1851" s="1" nd="1"/>
        <i x="655" s="1" nd="1"/>
        <i x="1503" s="1" nd="1"/>
        <i x="3848" s="1" nd="1"/>
        <i x="4445" s="1" nd="1"/>
        <i x="3176" s="1" nd="1"/>
        <i x="2713" s="1" nd="1"/>
        <i x="3530" s="1" nd="1"/>
        <i x="2460" s="1" nd="1"/>
        <i x="2142" s="1" nd="1"/>
        <i x="375" s="1" nd="1"/>
        <i x="3496" s="1" nd="1"/>
        <i x="1109" s="1" nd="1"/>
        <i x="1865" s="1" nd="1"/>
        <i x="2921" s="1" nd="1"/>
        <i x="2188" s="1" nd="1"/>
        <i x="787" s="1" nd="1"/>
        <i x="724" s="1" nd="1"/>
        <i x="277" s="1" nd="1"/>
        <i x="3248" s="1" nd="1"/>
        <i x="223" s="1" nd="1"/>
        <i x="1495" s="1" nd="1"/>
        <i x="3469" s="1" nd="1"/>
        <i x="104" s="1" nd="1"/>
        <i x="586" s="1" nd="1"/>
        <i x="2128" s="1" nd="1"/>
        <i x="958" s="1" nd="1"/>
        <i x="4304" s="1" nd="1"/>
        <i x="302" s="1" nd="1"/>
        <i x="3971" s="1" nd="1"/>
        <i x="3607" s="1" nd="1"/>
        <i x="752" s="1" nd="1"/>
        <i x="312" s="1" nd="1"/>
        <i x="376" s="1" nd="1"/>
        <i x="605" s="1" nd="1"/>
        <i x="3615" s="1" nd="1"/>
        <i x="2930" s="1" nd="1"/>
        <i x="1767" s="1" nd="1"/>
        <i x="4298" s="1" nd="1"/>
        <i x="4026" s="1" nd="1"/>
        <i x="1652" s="1" nd="1"/>
        <i x="3976" s="1" nd="1"/>
        <i x="482" s="1" nd="1"/>
        <i x="756" s="1" nd="1"/>
        <i x="3308" s="1" nd="1"/>
        <i x="404" s="1" nd="1"/>
        <i x="1035" s="1" nd="1"/>
        <i x="1066" s="1" nd="1"/>
        <i x="2660" s="1" nd="1"/>
        <i x="1580" s="1" nd="1"/>
        <i x="1105" s="1" nd="1"/>
        <i x="381" s="1" nd="1"/>
        <i x="342" s="1" nd="1"/>
        <i x="1724" s="1" nd="1"/>
        <i x="2972" s="1" nd="1"/>
        <i x="3285" s="1" nd="1"/>
        <i x="4258" s="1" nd="1"/>
        <i x="3521" s="1" nd="1"/>
        <i x="738" s="1" nd="1"/>
        <i x="4443" s="1" nd="1"/>
        <i x="2942" s="1" nd="1"/>
        <i x="2366" s="1" nd="1"/>
        <i x="2279" s="1" nd="1"/>
        <i x="1821" s="1" nd="1"/>
        <i x="1222" s="1" nd="1"/>
        <i x="1849" s="1" nd="1"/>
        <i x="4247" s="1" nd="1"/>
        <i x="1569" s="1" nd="1"/>
        <i x="728" s="1" nd="1"/>
        <i x="1266" s="1" nd="1"/>
        <i x="2786" s="1" nd="1"/>
        <i x="365" s="1" nd="1"/>
        <i x="3027" s="1" nd="1"/>
        <i x="988" s="1" nd="1"/>
        <i x="1328" s="1" nd="1"/>
        <i x="174" s="1" nd="1"/>
        <i x="1742" s="1" nd="1"/>
        <i x="1394" s="1" nd="1"/>
        <i x="3464" s="1" nd="1"/>
        <i x="4030" s="1" nd="1"/>
        <i x="2310" s="1" nd="1"/>
        <i x="2303" s="1" nd="1"/>
        <i x="3081" s="1" nd="1"/>
        <i x="3192" s="1" nd="1"/>
        <i x="922" s="1" nd="1"/>
        <i x="292" s="1" nd="1"/>
        <i x="3432" s="1" nd="1"/>
        <i x="4299" s="1" nd="1"/>
        <i x="2293" s="1" nd="1"/>
        <i x="4219" s="1" nd="1"/>
        <i x="1963" s="1" nd="1"/>
        <i x="836" s="1" nd="1"/>
        <i x="3037" s="1" nd="1"/>
        <i x="4349" s="1" nd="1"/>
        <i x="2809" s="1" nd="1"/>
        <i x="1432" s="1" nd="1"/>
        <i x="3363" s="1" nd="1"/>
        <i x="4234" s="1" nd="1"/>
        <i x="1568" s="1" nd="1"/>
        <i x="658" s="1" nd="1"/>
        <i x="1120" s="1" nd="1"/>
        <i x="426" s="1" nd="1"/>
        <i x="1948" s="1" nd="1"/>
        <i x="468" s="1" nd="1"/>
        <i x="2286" s="1" nd="1"/>
        <i x="1779" s="1" nd="1"/>
        <i x="3714" s="1" nd="1"/>
        <i x="4324" s="1" nd="1"/>
        <i x="798" s="1" nd="1"/>
        <i x="3205" s="1" nd="1"/>
        <i x="2760" s="1" nd="1"/>
        <i x="1727" s="1" nd="1"/>
        <i x="2642" s="1" nd="1"/>
        <i x="4438" s="1" nd="1"/>
        <i x="1796" s="1" nd="1"/>
        <i x="3204" s="1" nd="1"/>
        <i x="1889" s="1" nd="1"/>
        <i x="112" s="1" nd="1"/>
        <i x="1367" s="1" nd="1"/>
        <i x="2592" s="1" nd="1"/>
        <i x="809" s="1" nd="1"/>
        <i x="1994" s="1" nd="1"/>
        <i x="34" s="1" nd="1"/>
        <i x="2180" s="1" nd="1"/>
        <i x="3094" s="1" nd="1"/>
        <i x="2020" s="1" nd="1"/>
        <i x="1881" s="1" nd="1"/>
        <i x="2495" s="1" nd="1"/>
        <i x="2067" s="1" nd="1"/>
        <i x="1769" s="1" nd="1"/>
        <i x="4029" s="1" nd="1"/>
        <i x="1915" s="1" nd="1"/>
        <i x="1481" s="1" nd="1"/>
        <i x="3616" s="1" nd="1"/>
        <i x="1928" s="1" nd="1"/>
        <i x="269" s="1" nd="1"/>
        <i x="3880" s="1" nd="1"/>
        <i x="790" s="1" nd="1"/>
        <i x="4115" s="1" nd="1"/>
        <i x="3752" s="1" nd="1"/>
        <i x="4237" s="1" nd="1"/>
        <i x="3744" s="1" nd="1"/>
        <i x="1318" s="1" nd="1"/>
        <i x="3870" s="1" nd="1"/>
        <i x="3507" s="1" nd="1"/>
        <i x="3376" s="1" nd="1"/>
        <i x="132" s="1" nd="1"/>
        <i x="458" s="1" nd="1"/>
        <i x="3834" s="1" nd="1"/>
        <i x="2871" s="1" nd="1"/>
        <i x="1420" s="1" nd="1"/>
        <i x="2919" s="1" nd="1"/>
        <i x="2296" s="1" nd="1"/>
        <i x="638" s="1" nd="1"/>
        <i x="1262" s="1" nd="1"/>
        <i x="3117" s="1" nd="1"/>
        <i x="94" s="1" nd="1"/>
        <i x="1193" s="1" nd="1"/>
        <i x="2194" s="1" nd="1"/>
        <i x="1802" s="1" nd="1"/>
        <i x="2190" s="1" nd="1"/>
        <i x="120" s="1" nd="1"/>
        <i x="3147" s="1" nd="1"/>
        <i x="823" s="1" nd="1"/>
        <i x="896" s="1" nd="1"/>
        <i x="1765" s="1" nd="1"/>
        <i x="3241" s="1" nd="1"/>
        <i x="2262" s="1" nd="1"/>
        <i x="1531" s="1" nd="1"/>
        <i x="948" s="1" nd="1"/>
        <i x="8" s="1" nd="1"/>
        <i x="3655" s="1" nd="1"/>
        <i x="707" s="1" nd="1"/>
        <i x="2047" s="1" nd="1"/>
        <i x="2649" s="1" nd="1"/>
        <i x="3800" s="1" nd="1"/>
        <i x="1560" s="1" nd="1"/>
        <i x="1048" s="1" nd="1"/>
        <i x="2070" s="1" nd="1"/>
        <i x="1533" s="1" nd="1"/>
        <i x="1357" s="1" nd="1"/>
        <i x="2803" s="1" nd="1"/>
        <i x="2191" s="1" nd="1"/>
        <i x="1364" s="1" nd="1"/>
        <i x="12" s="1" nd="1"/>
        <i x="1461" s="1" nd="1"/>
        <i x="936" s="1" nd="1"/>
        <i x="1707" s="1" nd="1"/>
        <i x="1477" s="1" nd="1"/>
        <i x="842" s="1" nd="1"/>
        <i x="3577" s="1" nd="1"/>
        <i x="2263" s="1" nd="1"/>
        <i x="753" s="1" nd="1"/>
        <i x="2035" s="1" nd="1"/>
        <i x="2233" s="1" nd="1"/>
        <i x="3198" s="1" nd="1"/>
        <i x="363" s="1" nd="1"/>
        <i x="2948" s="1" nd="1"/>
        <i x="1999" s="1" nd="1"/>
        <i x="2929" s="1" nd="1"/>
        <i x="1681" s="1" nd="1"/>
        <i x="2214" s="1" nd="1"/>
        <i x="1012" s="1" nd="1"/>
        <i x="1746" s="1" nd="1"/>
        <i x="2565" s="1" nd="1"/>
        <i x="1246" s="1" nd="1"/>
        <i x="2363" s="1" nd="1"/>
        <i x="4460" s="1" nd="1"/>
        <i x="1645" s="1" nd="1"/>
        <i x="2723" s="1" nd="1"/>
        <i x="2862" s="1" nd="1"/>
        <i x="1264" s="1" nd="1"/>
        <i x="3699" s="1" nd="1"/>
        <i x="615" s="1" nd="1"/>
        <i x="1754" s="1" nd="1"/>
        <i x="973" s="1" nd="1"/>
        <i x="3047" s="1" nd="1"/>
        <i x="2793" s="1" nd="1"/>
        <i x="4125" s="1" nd="1"/>
        <i x="4471" s="1" nd="1"/>
        <i x="3706" s="1" nd="1"/>
        <i x="1100" s="1" nd="1"/>
        <i x="493" s="1" nd="1"/>
        <i x="1250" s="1" nd="1"/>
        <i x="2503" s="1" nd="1"/>
        <i x="2881" s="1" nd="1"/>
        <i x="22" s="1" nd="1"/>
        <i x="3217" s="1" nd="1"/>
        <i x="3259" s="1" nd="1"/>
        <i x="1804" s="1" nd="1"/>
        <i x="2724" s="1" nd="1"/>
        <i x="2873" s="1" nd="1"/>
        <i x="2075" s="1" nd="1"/>
        <i x="2139" s="1" nd="1"/>
        <i x="2933" s="1" nd="1"/>
        <i x="3035" s="1" nd="1"/>
        <i x="1004" s="1" nd="1"/>
        <i x="4123" s="1" nd="1"/>
        <i x="1545" s="1" nd="1"/>
        <i x="116" s="1" nd="1"/>
        <i x="1042" s="1" nd="1"/>
        <i x="1473" s="1" nd="1"/>
        <i x="902" s="1" nd="1"/>
        <i x="483" s="1" nd="1"/>
        <i x="1590" s="1" nd="1"/>
        <i x="4252" s="1" nd="1"/>
        <i x="3114" s="1" nd="1"/>
        <i x="194" s="1" nd="1"/>
        <i x="23" s="1" nd="1"/>
        <i x="4271" s="1" nd="1"/>
        <i x="3389" s="1" nd="1"/>
        <i x="4267" s="1" nd="1"/>
        <i x="1471" s="1" nd="1"/>
        <i x="2074" s="1" nd="1"/>
        <i x="2012" s="1" nd="1"/>
        <i x="2161" s="1" nd="1"/>
        <i x="3604" s="1" nd="1"/>
        <i x="4437" s="1" nd="1"/>
        <i x="2914" s="1" nd="1"/>
        <i x="1476" s="1" nd="1"/>
        <i x="3563" s="1" nd="1"/>
        <i x="229" s="1" nd="1"/>
        <i x="3916" s="1" nd="1"/>
        <i x="2772" s="1" nd="1"/>
        <i x="3261" s="1" nd="1"/>
        <i x="1836" s="1" nd="1"/>
        <i x="293" s="1" nd="1"/>
        <i x="602" s="1" nd="1"/>
        <i x="3305" s="1" nd="1"/>
        <i x="143" s="1" nd="1"/>
        <i x="742" s="1" nd="1"/>
        <i x="4131" s="1" nd="1"/>
        <i x="712" s="1" nd="1"/>
        <i x="2455" s="1" nd="1"/>
        <i x="305" s="1" nd="1"/>
        <i x="3145" s="1" nd="1"/>
        <i x="2372" s="1" nd="1"/>
        <i x="1327" s="1" nd="1"/>
        <i x="3593" s="1" nd="1"/>
        <i x="3442" s="1" nd="1"/>
        <i x="4091" s="1" nd="1"/>
        <i x="148" s="1" nd="1"/>
        <i x="3747" s="1" nd="1"/>
        <i x="3216" s="1" nd="1"/>
        <i x="4409" s="1" nd="1"/>
        <i x="4318" s="1" nd="1"/>
        <i x="4052" s="1" nd="1"/>
        <i x="807" s="1" nd="1"/>
        <i x="1690" s="1" nd="1"/>
        <i x="1221" s="1" nd="1"/>
        <i x="3602" s="1" nd="1"/>
        <i x="1971" s="1" nd="1"/>
        <i x="1465" s="1" nd="1"/>
        <i x="992" s="1" nd="1"/>
        <i x="2825" s="1" nd="1"/>
        <i x="2392" s="1" nd="1"/>
        <i x="3051" s="1" nd="1"/>
        <i x="657" s="1" nd="1"/>
        <i x="1370" s="1" nd="1"/>
        <i x="348" s="1" nd="1"/>
        <i x="3663" s="1" nd="1"/>
        <i x="2155" s="1" nd="1"/>
        <i x="3702" s="1" nd="1"/>
        <i x="3700" s="1" nd="1"/>
        <i x="1684" s="1" nd="1"/>
        <i x="1562" s="1" nd="1"/>
        <i x="3091" s="1" nd="1"/>
        <i x="1272" s="1" nd="1"/>
        <i x="2890" s="1" nd="1"/>
        <i x="1734" s="1" nd="1"/>
        <i x="204" s="1" nd="1"/>
        <i x="3178" s="1" nd="1"/>
        <i x="1902" s="1" nd="1"/>
        <i x="1067" s="1" nd="1"/>
        <i x="2168" s="1" nd="1"/>
        <i x="2549" s="1" nd="1"/>
        <i x="2341" s="1" nd="1"/>
        <i x="2666" s="1" nd="1"/>
        <i x="4288" s="1" nd="1"/>
        <i x="3906" s="1" nd="1"/>
        <i x="625" s="1" nd="1"/>
        <i x="1907" s="1" nd="1"/>
        <i x="1585" s="1" nd="1"/>
        <i x="2268" s="1" nd="1"/>
        <i x="2870" s="1" nd="1"/>
        <i x="1165" s="1" nd="1"/>
        <i x="2148" s="1" nd="1"/>
        <i x="2567" s="1" nd="1"/>
        <i x="3172" s="1" nd="1"/>
        <i x="4017" s="1" nd="1"/>
        <i x="3695" s="1" nd="1"/>
        <i x="1675" s="1" nd="1"/>
        <i x="3946" s="1" nd="1"/>
        <i x="2408" s="1" nd="1"/>
        <i x="4055" s="1" nd="1"/>
        <i x="3139" s="1" nd="1"/>
        <i x="3896" s="1" nd="1"/>
        <i x="2283" s="1" nd="1"/>
        <i x="2728" s="1" nd="1"/>
        <i x="4230" s="1" nd="1"/>
        <i x="2750" s="1" nd="1"/>
        <i x="1685" s="1" nd="1"/>
        <i x="618" s="1" nd="1"/>
        <i x="4457" s="1" nd="1"/>
        <i x="1125" s="1" nd="1"/>
        <i x="245" s="1" nd="1"/>
        <i x="127" s="1" nd="1"/>
        <i x="927" s="1" nd="1"/>
        <i x="1735" s="1" nd="1"/>
        <i x="3952" s="1" nd="1"/>
        <i x="745" s="1" nd="1"/>
        <i x="2471" s="1" nd="1"/>
        <i x="652" s="1" nd="1"/>
        <i x="3164" s="1" nd="1"/>
        <i x="3088" s="1" nd="1"/>
        <i x="2443" s="1" nd="1"/>
        <i x="2433" s="1" nd="1"/>
        <i x="645" s="1" nd="1"/>
        <i x="2694" s="1" nd="1"/>
        <i x="3251" s="1" nd="1"/>
        <i x="4046" s="1" nd="1"/>
        <i x="2907" s="1" nd="1"/>
        <i x="2563" s="1" nd="1"/>
        <i x="417" s="1" nd="1"/>
        <i x="1964" s="1" nd="1"/>
        <i x="3953" s="1" nd="1"/>
        <i x="1759" s="1" nd="1"/>
        <i x="901" s="1" nd="1"/>
        <i x="1354" s="1" nd="1"/>
        <i x="4139" s="1" nd="1"/>
        <i x="581" s="1" nd="1"/>
        <i x="1368" s="1" nd="1"/>
        <i x="463" s="1" nd="1"/>
        <i x="330" s="1" nd="1"/>
        <i x="1288" s="1" nd="1"/>
        <i x="1170" s="1" nd="1"/>
        <i x="2626" s="1" nd="1"/>
        <i x="1748" s="1" nd="1"/>
        <i x="2758" s="1" nd="1"/>
        <i x="3466" s="1" nd="1"/>
        <i x="3349" s="1" nd="1"/>
        <i x="4305" s="1" nd="1"/>
        <i x="3811" s="1" nd="1"/>
        <i x="3779" s="1" nd="1"/>
        <i x="3579" s="1" nd="1"/>
        <i x="2837" s="1" nd="1"/>
        <i x="98" s="1" nd="1"/>
        <i x="3384" s="1" nd="1"/>
        <i x="2506" s="1" nd="1"/>
        <i x="2481" s="1" nd="1"/>
        <i x="743" s="1" nd="1"/>
        <i x="4479" s="1" nd="1"/>
        <i x="1752" s="1" nd="1"/>
        <i x="3098" s="1" nd="1"/>
        <i x="1882" s="1" nd="1"/>
        <i x="2663" s="1" nd="1"/>
        <i x="789" s="1" nd="1"/>
        <i x="1967" s="1" nd="1"/>
        <i x="1145" s="1" nd="1"/>
        <i x="979" s="1" nd="1"/>
        <i x="2270" s="1" nd="1"/>
        <i x="2581" s="1" nd="1"/>
        <i x="500" s="1" nd="1"/>
        <i x="3802" s="1" nd="1"/>
        <i x="2686" s="1" nd="1"/>
        <i x="3080" s="1" nd="1"/>
        <i x="1498" s="1" nd="1"/>
        <i x="2084" s="1" nd="1"/>
        <i x="4350" s="1" nd="1"/>
        <i x="3893" s="1" nd="1"/>
        <i x="1027" s="1" nd="1"/>
        <i x="889" s="1" nd="1"/>
        <i x="4294" s="1" nd="1"/>
        <i x="1636" s="1" nd="1"/>
        <i x="4372" s="1" nd="1"/>
        <i x="708" s="1" nd="1"/>
        <i x="1230" s="1" nd="1"/>
        <i x="2619" s="1" nd="1"/>
        <i x="3448" s="1" nd="1"/>
        <i x="1910" s="1" nd="1"/>
        <i x="963" s="1" nd="1"/>
        <i x="1982" s="1" nd="1"/>
        <i x="2033" s="1" nd="1"/>
        <i x="440" s="1" nd="1"/>
        <i x="1110" s="1" nd="1"/>
        <i x="1416" s="1" nd="1"/>
        <i x="3798" s="1" nd="1"/>
        <i x="2386" s="1" nd="1"/>
        <i x="1259" s="1" nd="1"/>
        <i x="2535" s="1" nd="1"/>
        <i x="2999" s="1" nd="1"/>
        <i x="705" s="1" nd="1"/>
        <i x="265" s="1" nd="1"/>
        <i x="1164" s="1" nd="1"/>
        <i x="274" s="1" nd="1"/>
        <i x="1273" s="1" nd="1"/>
        <i x="4157" s="1" nd="1"/>
        <i x="457" s="1" nd="1"/>
        <i x="1405" s="1" nd="1"/>
        <i x="1885" s="1" nd="1"/>
        <i x="556" s="1" nd="1"/>
        <i x="1255" s="1" nd="1"/>
        <i x="829" s="1" nd="1"/>
        <i x="428" s="1" nd="1"/>
        <i x="2593" s="1" nd="1"/>
        <i x="2236" s="1" nd="1"/>
        <i x="1597" s="1" nd="1"/>
        <i x="366" s="1" nd="1"/>
        <i x="2117" s="1" nd="1"/>
        <i x="1957" s="1" nd="1"/>
        <i x="1829" s="1" nd="1"/>
        <i x="43" s="1" nd="1"/>
        <i x="3475" s="1" nd="1"/>
        <i x="2265" s="1" nd="1"/>
        <i x="2836" s="1" nd="1"/>
        <i x="1228" s="1" nd="1"/>
        <i x="1385" s="1" nd="1"/>
        <i x="3542" s="1" nd="1"/>
        <i x="576" s="1" nd="1"/>
        <i x="1033" s="1" nd="1"/>
        <i x="4043" s="1" nd="1"/>
        <i x="4101" s="1" nd="1"/>
        <i x="173" s="1" nd="1"/>
        <i x="2440" s="1" nd="1"/>
        <i x="2575" s="1" nd="1"/>
        <i x="4368" s="1" nd="1"/>
        <i x="4423" s="1" nd="1"/>
        <i x="56" s="1" nd="1"/>
        <i x="1523" s="1" nd="1"/>
        <i x="3887" s="1" nd="1"/>
        <i x="3300" s="1" nd="1"/>
        <i x="3982" s="1" nd="1"/>
        <i x="1296" s="1" nd="1"/>
        <i x="3344" s="1" nd="1"/>
        <i x="3911" s="1" nd="1"/>
        <i x="3403" s="1" nd="1"/>
        <i x="2109" s="1" nd="1"/>
        <i x="2762" s="1" nd="1"/>
        <i x="603" s="1" nd="1"/>
        <i x="1716" s="1" nd="1"/>
        <i x="3362" s="1" nd="1"/>
        <i x="1421" s="1" nd="1"/>
        <i x="795" s="1" nd="1"/>
        <i x="3333" s="1" nd="1"/>
        <i x="3856" s="1" nd="1"/>
        <i x="786" s="1" nd="1"/>
        <i x="1718" s="1" nd="1"/>
        <i x="870" s="1" nd="1"/>
        <i x="2923" s="1" nd="1"/>
        <i x="2594" s="1" nd="1"/>
        <i x="2379" s="1" nd="1"/>
        <i x="3519" s="1" nd="1"/>
        <i x="1286" s="1" nd="1"/>
        <i x="4218" s="1" nd="1"/>
        <i x="826" s="1" nd="1"/>
        <i x="454" s="1" nd="1"/>
        <i x="3527" s="1" nd="1"/>
        <i x="1603" s="1" nd="1"/>
        <i x="3639" s="1" nd="1"/>
        <i x="1472" s="1" nd="1"/>
        <i x="3609" s="1" nd="1"/>
        <i x="1981" s="1" nd="1"/>
        <i x="2127" s="1" nd="1"/>
        <i x="1414" s="1" nd="1"/>
        <i x="3341" s="1" nd="1"/>
        <i x="2964" s="1" nd="1"/>
        <i x="1867" s="1" nd="1"/>
        <i x="819" s="1" nd="1"/>
        <i x="3809" s="1" nd="1"/>
        <i x="3619" s="1" nd="1"/>
        <i x="3961" s="1" nd="1"/>
        <i x="1958" s="1" nd="1"/>
        <i x="3984" s="1" nd="1"/>
        <i x="651" s="1" nd="1"/>
        <i x="2118" s="1" nd="1"/>
        <i x="3187" s="1" nd="1"/>
        <i x="1129" s="1" nd="1"/>
        <i x="2996" s="1" nd="1"/>
        <i x="3711" s="1" nd="1"/>
        <i x="33" s="1" nd="1"/>
        <i x="2298" s="1" nd="1"/>
        <i x="656" s="1" nd="1"/>
        <i x="3194" s="1" nd="1"/>
        <i x="2010" s="1" nd="1"/>
        <i x="519" s="1" nd="1"/>
        <i x="3786" s="1" nd="1"/>
        <i x="2945" s="1" nd="1"/>
        <i x="3894" s="1" nd="1"/>
        <i x="2775" s="1" nd="1"/>
        <i x="2470" s="1" nd="1"/>
        <i x="3321" s="1" nd="1"/>
        <i x="2757" s="1" nd="1"/>
        <i x="612" s="1" nd="1"/>
        <i x="3441" s="1" nd="1"/>
        <i x="2304" s="1" nd="1"/>
        <i x="2175" s="1" nd="1"/>
        <i x="3729" s="1" nd="1"/>
        <i x="2217" s="1" nd="1"/>
        <i x="555" s="1" nd="1"/>
        <i x="799" s="1" nd="1"/>
        <i x="4407" s="1" nd="1"/>
        <i x="3505" s="1" nd="1"/>
        <i x="3724" s="1" nd="1"/>
        <i x="732" s="1" nd="1"/>
        <i x="1161" s="1" nd="1"/>
        <i x="4287" s="1" nd="1"/>
        <i x="453" s="1" nd="1"/>
        <i x="2342" s="1" nd="1"/>
        <i x="1009" s="1" nd="1"/>
        <i x="2798" s="1" nd="1"/>
        <i x="3666" s="1" nd="1"/>
        <i x="3085" s="1" nd="1"/>
        <i x="1871" s="1" nd="1"/>
        <i x="903" s="1" nd="1"/>
        <i x="1516" s="1" nd="1"/>
        <i x="1287" s="1" nd="1"/>
        <i x="3054" s="1" nd="1"/>
        <i x="3295" s="1" nd="1"/>
        <i x="711" s="1" nd="1"/>
        <i x="2457" s="1" nd="1"/>
        <i x="1739" s="1" nd="1"/>
        <i x="3523" s="1" nd="1"/>
        <i x="1116" s="1" nd="1"/>
        <i x="2486" s="1" nd="1"/>
        <i x="1694" s="1" nd="1"/>
        <i x="1350" s="1" nd="1"/>
        <i x="1955" s="1" nd="1"/>
        <i x="663" s="1" nd="1"/>
        <i x="2229" s="1" nd="1"/>
        <i x="4181" s="1" nd="1"/>
        <i x="2784" s="1" nd="1"/>
        <i x="1797" s="1" nd="1"/>
        <i x="2561" s="1" nd="1"/>
        <i x="4450" s="1" nd="1"/>
        <i x="4041" s="1" nd="1"/>
        <i x="3850" s="1" nd="1"/>
        <i x="2623" s="1" nd="1"/>
        <i x="3555" s="1" nd="1"/>
        <i x="2568" s="1" nd="1"/>
        <i x="3208" s="1" nd="1"/>
        <i x="1630" s="1" nd="1"/>
        <i x="3346" s="1" nd="1"/>
        <i x="3142" s="1" nd="1"/>
        <i x="4292" s="1" nd="1"/>
        <i x="1833" s="1" nd="1"/>
        <i x="1015" s="1" nd="1"/>
        <i x="2935" s="1" nd="1"/>
        <i x="2247" s="1" nd="1"/>
        <i x="2959" s="1" nd="1"/>
        <i x="1909" s="1" nd="1"/>
        <i x="398" s="1" nd="1"/>
        <i x="908" s="1" nd="1"/>
        <i x="4120" s="1" nd="1"/>
        <i x="2290" s="1" nd="1"/>
        <i x="1651" s="1" nd="1"/>
        <i x="910" s="1" nd="1"/>
        <i x="1032" s="1" nd="1"/>
        <i x="1071" s="1" nd="1"/>
        <i x="1085" s="1" nd="1"/>
        <i x="893" s="1" nd="1"/>
        <i x="2272" s="1" nd="1"/>
        <i x="4076" s="1" nd="1"/>
        <i x="2472" s="1" nd="1"/>
        <i x="1946" s="1" nd="1"/>
        <i x="2884" s="1" nd="1"/>
        <i x="3821" s="1" nd="1"/>
        <i x="4085" s="1" nd="1"/>
        <i x="1995" s="1" nd="1"/>
        <i x="1188" s="1" nd="1"/>
        <i x="3489" s="1" nd="1"/>
        <i x="3502" s="1" nd="1"/>
        <i x="263" s="1" nd="1"/>
        <i x="2590" s="1" nd="1"/>
        <i x="289" s="1" nd="1"/>
        <i x="3149" s="1" nd="1"/>
        <i x="562" s="1" nd="1"/>
        <i x="1777" s="1" nd="1"/>
        <i x="4042" s="1" nd="1"/>
        <i x="3412" s="1" nd="1"/>
        <i x="3932" s="1" nd="1"/>
        <i x="2281" s="1" nd="1"/>
        <i x="1952" s="1" nd="1"/>
        <i x="3319" s="1" nd="1"/>
        <i x="3342" s="1" nd="1"/>
        <i x="460" s="1" nd="1"/>
        <i x="4009" s="1" nd="1"/>
        <i x="1818" s="1" nd="1"/>
        <i x="2448" s="1" nd="1"/>
        <i x="3331" s="1" nd="1"/>
        <i x="3624" s="1" nd="1"/>
        <i x="578" s="1" nd="1"/>
        <i x="1680" s="1" nd="1"/>
        <i x="3814" s="1" nd="1"/>
        <i x="4031" s="1" nd="1"/>
        <i x="1827" s="1" nd="1"/>
        <i x="664" s="1" nd="1"/>
        <i x="396" s="1" nd="1"/>
        <i x="20" s="1" nd="1"/>
        <i x="406" s="1" nd="1"/>
        <i x="1340" s="1" nd="1"/>
        <i x="4378" s="1" nd="1"/>
        <i x="3249" s="1" nd="1"/>
        <i x="1053" s="1" nd="1"/>
        <i x="1141" s="1" nd="1"/>
        <i x="2980" s="1" nd="1"/>
        <i x="2192" s="1" nd="1"/>
        <i x="1723" s="1" nd="1"/>
        <i x="3646" s="1" nd="1"/>
        <i x="3621" s="1" nd="1"/>
        <i x="1117" s="1" nd="1"/>
        <i x="937" s="1" nd="1"/>
        <i x="3885" s="1" nd="1"/>
        <i x="3003" s="1" nd="1"/>
        <i x="3939" s="1" nd="1"/>
        <i x="465" s="1" nd="1"/>
        <i x="3693" s="1" nd="1"/>
        <i x="442" s="1" nd="1"/>
        <i x="3581" s="1" nd="1"/>
        <i x="60" s="1" nd="1"/>
        <i x="3180" s="1" nd="1"/>
        <i x="1657" s="1" nd="1"/>
        <i x="913" s="1" nd="1"/>
        <i x="4422" s="1" nd="1"/>
        <i x="3320" s="1" nd="1"/>
        <i x="3676" s="1" nd="1"/>
        <i x="4235" s="1" nd="1"/>
        <i x="2076" s="1" nd="1"/>
        <i x="2323" s="1" nd="1"/>
        <i x="1335" s="1" nd="1"/>
        <i x="2291" s="1" nd="1"/>
        <i x="4266" s="1" nd="1"/>
        <i x="1058" s="1" nd="1"/>
        <i x="2350" s="1" nd="1"/>
        <i x="1960" s="1" nd="1"/>
        <i x="1872" s="1" nd="1"/>
        <i x="2847" s="1" nd="1"/>
        <i x="405" s="1" nd="1"/>
        <i x="227" s="1" nd="1"/>
        <i x="4143" s="1" nd="1"/>
        <i x="4398" s="1" nd="1"/>
        <i x="1947" s="1" nd="1"/>
        <i x="704" s="1" nd="1"/>
        <i x="1374" s="1" nd="1"/>
        <i x="864" s="1" nd="1"/>
        <i x="3592" s="1" nd="1"/>
        <i x="589" s="1" nd="1"/>
        <i x="1550" s="1" nd="1"/>
        <i x="1309" s="1" nd="1"/>
        <i x="4356" s="1" nd="1"/>
        <i x="136" s="1" nd="1"/>
        <i x="1324" s="1" nd="1"/>
        <i x="1922" s="1" nd="1"/>
        <i x="4253" s="1" nd="1"/>
        <i x="771" s="1" nd="1"/>
        <i x="4111" s="1" nd="1"/>
        <i x="739" s="1" nd="1"/>
        <i x="497" s="1" nd="1"/>
        <i x="956" s="1" nd="1"/>
        <i x="1201" s="1" nd="1"/>
        <i x="3680" s="1" nd="1"/>
        <i x="3504" s="1" nd="1"/>
        <i x="3417" s="1" nd="1"/>
        <i x="3253" s="1" nd="1"/>
        <i x="3421" s="1" nd="1"/>
        <i x="777" s="1" nd="1"/>
        <i x="2701" s="1" nd="1"/>
        <i x="1810" s="1" nd="1"/>
        <i x="3622" s="1" nd="1"/>
        <i x="2867" s="1" nd="1"/>
        <i x="171" s="1" nd="1"/>
        <i x="247" s="1" nd="1"/>
        <i x="3749" s="1" nd="1"/>
        <i x="3645" s="1" nd="1"/>
        <i x="840" s="1" nd="1"/>
        <i x="2505" s="1" nd="1"/>
        <i x="1917" s="1" nd="1"/>
        <i x="1189" s="1" nd="1"/>
        <i x="333" s="1" nd="1"/>
        <i x="1887" s="1" nd="1"/>
        <i x="11" s="1" nd="1"/>
        <i x="2603" s="1" nd="1"/>
        <i x="1142" s="1" nd="1"/>
        <i x="537" s="1" nd="1"/>
        <i x="1832" s="1" nd="1"/>
        <i x="489" s="1" nd="1"/>
        <i x="3696" s="1" nd="1"/>
        <i x="3365" s="1" nd="1"/>
        <i x="4384" s="1" nd="1"/>
        <i x="1422" s="1" nd="1"/>
        <i x="3218" s="1" nd="1"/>
        <i x="4074" s="1" nd="1"/>
        <i x="2752" s="1" nd="1"/>
        <i x="300" s="1" nd="1"/>
        <i x="4133" s="1" nd="1"/>
        <i x="599" s="1" nd="1"/>
        <i x="3257" s="1" nd="1"/>
        <i x="825" s="1" nd="1"/>
        <i x="1920" s="1" nd="1"/>
        <i x="2646" s="1" nd="1"/>
        <i x="4397" s="1" nd="1"/>
        <i x="3207" s="1" nd="1"/>
        <i x="93" s="1" nd="1"/>
        <i x="1914" s="1" nd="1"/>
        <i x="266" s="1" nd="1"/>
        <i x="2165" s="1" nd="1"/>
        <i x="2661" s="1" nd="1"/>
        <i x="3942" s="1" nd="1"/>
        <i x="2826" s="1" nd="1"/>
        <i x="303" s="1" nd="1"/>
        <i x="1962" s="1" nd="1"/>
        <i x="414" s="1" nd="1"/>
        <i x="4121" s="1" nd="1"/>
        <i x="2381" s="1" nd="1"/>
        <i x="4263" s="1" nd="1"/>
        <i x="360" s="1" nd="1"/>
        <i x="4184" s="1" nd="1"/>
        <i x="2987" s="1" nd="1"/>
        <i x="2498" s="1" nd="1"/>
        <i x="3574" s="1" nd="1"/>
        <i x="3415" s="1" nd="1"/>
        <i x="2248" s="1" nd="1"/>
        <i x="3459" s="1" nd="1"/>
        <i x="4424" s="1" nd="1"/>
        <i x="2926" s="1" nd="1"/>
        <i x="736" s="1" nd="1"/>
        <i x="746" s="1" nd="1"/>
        <i x="19" s="1" nd="1"/>
        <i x="1479" s="1" nd="1"/>
        <i x="1859" s="1" nd="1"/>
        <i x="1607" s="1" nd="1"/>
        <i x="3082" s="1" nd="1"/>
        <i x="278" s="1" nd="1"/>
        <i x="1155" s="1" nd="1"/>
        <i x="4051" s="1" nd="1"/>
        <i x="469" s="1" nd="1"/>
        <i x="570" s="1" nd="1"/>
        <i x="3603" s="1" nd="1"/>
        <i x="3120" s="1" nd="1"/>
        <i x="565" s="1" nd="1"/>
        <i x="613" s="1" nd="1"/>
        <i x="951" s="1" nd="1"/>
        <i x="1449" s="1" nd="1"/>
        <i x="4465" s="1" nd="1"/>
        <i x="1371" s="1" nd="1"/>
        <i x="2887" s="1" nd="1"/>
        <i x="677" s="1" nd="1"/>
        <i x="1514" s="1" nd="1"/>
        <i x="2153" s="1" nd="1"/>
        <i x="2789" s="1" nd="1"/>
        <i x="3343" s="1" nd="1"/>
        <i x="3881" s="1" nd="1"/>
        <i x="669" s="1" nd="1"/>
        <i x="3712" s="1" nd="1"/>
        <i x="731" s="1" nd="1"/>
        <i x="4066" s="1" nd="1"/>
        <i x="4338" s="1" nd="1"/>
        <i x="2721" s="1" nd="1"/>
        <i x="4231" s="1" nd="1"/>
        <i x="3531" s="1" nd="1"/>
        <i x="3413" s="1" nd="1"/>
        <i x="2843" s="1" nd="1"/>
        <i x="1361" s="1" nd="1"/>
        <i x="3273" s="1" nd="1"/>
        <i x="1442" s="1" nd="1"/>
        <i x="2135" s="1" nd="1"/>
        <i x="1634" s="1" nd="1"/>
        <i x="2447" s="1" nd="1"/>
        <i x="250" s="1" nd="1"/>
        <i x="639" s="1" nd="1"/>
        <i x="2951" s="1" nd="1"/>
        <i x="1543" s="1" nd="1"/>
        <i x="4442" s="1" nd="1"/>
        <i x="3543" s="1" nd="1"/>
        <i x="4011" s="1" nd="1"/>
        <i x="3190" s="1" nd="1"/>
        <i x="886" s="1" nd="1"/>
        <i x="1973" s="1" nd="1"/>
        <i x="2034" s="1" nd="1"/>
        <i x="95" s="1" nd="1"/>
        <i x="1921" s="1" nd="1"/>
        <i x="191" s="1" nd="1"/>
        <i x="4309" s="1" nd="1"/>
        <i x="601" s="1" nd="1"/>
        <i x="3884" s="1" nd="1"/>
        <i x="2149" s="1" nd="1"/>
        <i x="1332" s="1" nd="1"/>
        <i x="4206" s="1" nd="1"/>
        <i x="3926" s="1" nd="1"/>
        <i x="3689" s="1" nd="1"/>
        <i x="4006" s="1" nd="1"/>
        <i x="2308" s="1" nd="1"/>
        <i x="3006" s="1" nd="1"/>
        <i x="1075" s="1" nd="1"/>
        <i x="781" s="1" nd="1"/>
        <i x="1563" s="1" nd="1"/>
        <i x="392" s="1" nd="1"/>
        <i x="571" s="1" nd="1"/>
        <i x="4068" s="1" nd="1"/>
        <i x="3359" s="1" nd="1"/>
        <i x="2424" s="1" nd="1"/>
        <i x="1121" s="1" nd="1"/>
        <i x="4018" s="1" nd="1"/>
        <i x="2343" s="1" nd="1"/>
        <i x="2337" s="1" nd="1"/>
        <i x="993" s="1" nd="1"/>
        <i x="1317" s="1" nd="1"/>
        <i x="3873" s="1" nd="1"/>
        <i x="2515" s="1" nd="1"/>
        <i x="3116" s="1" nd="1"/>
        <i x="964" s="1" nd="1"/>
        <i x="684" s="1" nd="1"/>
        <i x="1086" s="1" nd="1"/>
        <i x="1494" s="1" nd="1"/>
        <i x="3398" s="1" nd="1"/>
        <i x="1242" s="1" nd="1"/>
        <i x="3310" s="1" nd="1"/>
        <i x="3292" s="1" nd="1"/>
        <i x="2391" s="1" nd="1"/>
        <i x="1464" s="1" nd="1"/>
        <i x="1548" s="1" nd="1"/>
        <i x="1339" s="1" nd="1"/>
        <i x="2680" s="1" nd="1"/>
        <i x="2849" s="1" nd="1"/>
        <i x="2207" s="1" nd="1"/>
        <i x="1050" s="1" nd="1"/>
        <i x="626" s="1" nd="1"/>
        <i x="211" s="1" nd="1"/>
        <i x="2801" s="1" nd="1"/>
        <i x="2083" s="1" nd="1"/>
        <i x="2098" s="1" nd="1"/>
        <i x="3303" s="1" nd="1"/>
        <i x="2195" s="1" nd="1"/>
        <i x="434" s="1" nd="1"/>
        <i x="1520" s="1" nd="1"/>
        <i x="1789" s="1" nd="1"/>
        <i x="2213" s="1" nd="1"/>
        <i x="3179" s="1" nd="1"/>
        <i x="1696" s="1" nd="1"/>
        <i x="3719" s="1" nd="1"/>
        <i x="3831" s="1" nd="1"/>
        <i x="1616" s="1" nd="1"/>
        <i x="1008" s="1" nd="1"/>
        <i x="279" s="1" nd="1"/>
        <i x="1458" s="1" nd="1"/>
        <i x="1691" s="1" nd="1"/>
        <i x="3784" s="1" nd="1"/>
        <i x="2029" s="1" nd="1"/>
        <i x="989" s="1" nd="1"/>
        <i x="2864" s="1" nd="1"/>
        <i x="1869" s="1" nd="1"/>
        <i x="1639" s="1" nd="1"/>
        <i x="3877" s="1" nd="1"/>
        <i x="4319" s="1" nd="1"/>
        <i x="2504" s="1" nd="1"/>
        <i x="722" s="1" nd="1"/>
        <i x="2311" s="1" nd="1"/>
        <i x="1862" s="1" nd="1"/>
        <i x="3484" s="1" nd="1"/>
        <i x="1060" s="1" nd="1"/>
        <i x="117" s="1" nd="1"/>
        <i x="3775" s="1" nd="1"/>
        <i x="691" s="1" nd="1"/>
        <i x="2079" s="1" nd="1"/>
        <i x="76" s="1" nd="1"/>
        <i x="2597" s="1" nd="1"/>
        <i x="2042" s="1" nd="1"/>
        <i x="4475" s="1" nd="1"/>
        <i x="1899" s="1" nd="1"/>
        <i x="2534" s="1" nd="1"/>
        <i x="582" s="1" nd="1"/>
        <i x="3060" s="1" nd="1"/>
        <i x="923" s="1" nd="1"/>
        <i x="3631" s="1" nd="1"/>
        <i x="1527" s="1" nd="1"/>
        <i x="1706" s="1" nd="1"/>
        <i x="145" s="1" nd="1"/>
        <i x="1375" s="1" nd="1"/>
        <i x="2538" s="1" nd="1"/>
        <i x="4392" s="1" nd="1"/>
        <i x="2132" s="1" nd="1"/>
        <i x="758" s="1" nd="1"/>
        <i x="1664" s="1" nd="1"/>
        <i x="3383" s="1" nd="1"/>
        <i x="267" s="1" nd="1"/>
        <i x="137" s="1" nd="1"/>
        <i x="1824" s="1" nd="1"/>
        <i x="1866" s="1" nd="1"/>
        <i x="1311" s="1" nd="1"/>
        <i x="2085" s="1" nd="1"/>
        <i x="1845" s="1" nd="1"/>
        <i x="532" s="1" nd="1"/>
        <i x="1860" s="1" nd="1"/>
        <i x="3991" s="1" nd="1"/>
        <i x="1536" s="1" nd="1"/>
        <i x="3057" s="1" nd="1"/>
        <i x="4268" s="1" nd="1"/>
        <i x="3650" s="1" nd="1"/>
        <i x="3031" s="1" nd="1"/>
        <i x="1320" s="1" nd="1"/>
        <i x="1515" s="1" nd="1"/>
        <i x="1388" s="1" nd="1"/>
        <i x="2892" s="1" nd="1"/>
        <i x="4470" s="1" nd="1"/>
        <i x="2437" s="1" nd="1"/>
        <i x="3213" s="1" nd="1"/>
        <i x="509" s="1" nd="1"/>
        <i x="2244" s="1" nd="1"/>
        <i x="1989" s="1" nd="1"/>
        <i x="1683" s="1" nd="1"/>
        <i x="2003" s="1" nd="1"/>
        <i x="1589" s="1" nd="1"/>
        <i x="4306" s="1" nd="1"/>
        <i x="2878" s="1" nd="1"/>
        <i x="1074" s="1" nd="1"/>
        <i x="2589" s="1" nd="1"/>
        <i x="3161" s="1" nd="1"/>
        <i x="2729" s="1" nd="1"/>
        <i x="3909" s="1" nd="1"/>
        <i x="4374" s="1" nd="1"/>
        <i x="4156" s="1" nd="1"/>
        <i x="4008" s="1" nd="1"/>
        <i x="4242" s="1" nd="1"/>
        <i x="1874" s="1" nd="1"/>
        <i x="1708" s="1" nd="1"/>
        <i x="2564" s="1" nd="1"/>
        <i x="3425" s="1" nd="1"/>
        <i x="2570" s="1" nd="1"/>
        <i x="2524" s="1" nd="1"/>
        <i x="3776" s="1" nd="1"/>
        <i x="1217" s="1" nd="1"/>
        <i x="1211" s="1" nd="1"/>
        <i x="2519" s="1" nd="1"/>
        <i x="3390" s="1" nd="1"/>
        <i x="1338" s="1" nd="1"/>
        <i x="4078" s="1" nd="1"/>
        <i x="2187" s="1" nd="1"/>
        <i x="3917" s="1" nd="1"/>
        <i x="2163" s="1" nd="1"/>
        <i x="3162" s="1" nd="1"/>
        <i x="834" s="1" nd="1"/>
        <i x="3804" s="1" nd="1"/>
        <i x="4256" s="1" nd="1"/>
        <i x="894" s="1" nd="1"/>
        <i x="1308" s="1" nd="1"/>
        <i x="1895" s="1" nd="1"/>
        <i x="3980" s="1" nd="1"/>
        <i x="1409" s="1" nd="1"/>
        <i x="2454" s="1" nd="1"/>
        <i x="3181" s="1" nd="1"/>
        <i x="2327" s="1" nd="1"/>
        <i x="830" s="1" nd="1"/>
        <i x="938" s="1" nd="1"/>
        <i x="3986" s="1" nd="1"/>
        <i x="4411" s="1" nd="1"/>
        <i x="1984" s="1" nd="1"/>
        <i x="3733" s="1" nd="1"/>
        <i x="200" s="1" nd="1"/>
        <i x="1785" s="1" nd="1"/>
        <i x="1113" s="1" nd="1"/>
        <i x="3214" s="1" nd="1"/>
        <i x="461" s="1" nd="1"/>
        <i x="768" s="1" nd="1"/>
        <i x="4059" s="1" nd="1"/>
        <i x="295" s="1" nd="1"/>
        <i x="1197" s="1" nd="1"/>
        <i x="950" s="1" nd="1"/>
        <i x="2653" s="1" nd="1"/>
        <i x="4273" s="1" nd="1"/>
        <i x="2352" s="1" nd="1"/>
        <i x="2991" s="1" nd="1"/>
        <i x="754" s="1" nd="1"/>
        <i x="2434" s="1" nd="1"/>
        <i x="2235" s="1" nd="1"/>
        <i x="2314" s="1" nd="1"/>
        <i x="3212" s="1" nd="1"/>
        <i x="1017" s="1" nd="1"/>
        <i x="1918" s="1" nd="1"/>
        <i x="3422" s="1" nd="1"/>
        <i x="3332" s="1" nd="1"/>
        <i x="4444" s="1" nd="1"/>
        <i x="1726" s="1" nd="1"/>
        <i x="354" s="1" nd="1"/>
        <i x="1669" s="1" nd="1"/>
        <i x="1573" s="1" nd="1"/>
        <i x="407" s="1" nd="1"/>
        <i x="498" s="1" nd="1"/>
        <i x="4225" s="1" nd="1"/>
        <i x="4259" s="1" nd="1"/>
        <i x="1214" s="1" nd="1"/>
        <i x="2239" s="1" nd="1"/>
        <i x="3481" s="1" nd="1"/>
        <i x="1975" s="1" nd="1"/>
        <i x="2910" s="1" nd="1"/>
        <i x="2173" s="1" nd="1"/>
        <i x="3846" s="1" nd="1"/>
        <i x="2222" s="1" nd="1"/>
        <i x="1692" s="1" nd="1"/>
        <i x="4134" s="1" nd="1"/>
        <i x="1107" s="1" nd="1"/>
        <i x="3225" s="1" nd="1"/>
        <i x="1360" s="1" nd="1"/>
        <i x="517" s="1" nd="1"/>
        <i x="1673" s="1" nd="1"/>
        <i x="606" s="1" nd="1"/>
        <i x="3283" s="1" nd="1"/>
        <i x="2616" s="1" nd="1"/>
        <i x="3727" s="1" nd="1"/>
        <i x="4208" s="1" nd="1"/>
        <i x="1846" s="1" nd="1"/>
        <i x="1668" s="1" nd="1"/>
        <i x="3647" s="1" nd="1"/>
        <i x="1551" s="1" nd="1"/>
        <i x="2030" s="1" nd="1"/>
        <i x="1244" s="1" nd="1"/>
        <i x="1301" s="1" nd="1"/>
        <i x="1660" s="1" nd="1"/>
        <i x="3183" s="1" nd="1"/>
        <i x="3364" s="1" nd="1"/>
        <i x="621" s="1" nd="1"/>
        <i x="62" s="1" nd="1"/>
        <i x="3512" s="1" nd="1"/>
        <i x="1028" s="1" nd="1"/>
        <i x="4040" s="1" nd="1"/>
        <i x="1852" s="1" nd="1"/>
        <i x="3452" s="1" nd="1"/>
        <i x="2759" s="1" nd="1"/>
        <i x="1256" s="1" nd="1"/>
        <i x="345" s="1" nd="1"/>
        <i x="1627" s="1" nd="1"/>
        <i x="3673" s="1" nd="1"/>
        <i x="4153" s="1" nd="1"/>
        <i x="2848" s="1" nd="1"/>
        <i x="3598" s="1" nd="1"/>
        <i x="1232" s="1" nd="1"/>
        <i x="2612" s="1" nd="1"/>
        <i x="2462" s="1" nd="1"/>
        <i x="1001" s="1" nd="1"/>
        <i x="3539" s="1" nd="1"/>
        <i x="1268" s="1" nd="1"/>
        <i x="3284" s="1" nd="1"/>
        <i x="2473" s="1" nd="1"/>
        <i x="2419" s="1" nd="1"/>
        <i x="1931" s="1" nd="1"/>
        <i x="2099" s="1" nd="1"/>
        <i x="2562" s="1" nd="1"/>
        <i x="2989" s="1" nd="1"/>
        <i x="2428" s="1" nd="1"/>
        <i x="3614" s="1" nd="1"/>
        <i x="3026" s="1" nd="1"/>
        <i x="1825" s="1" nd="1"/>
        <i x="3734" s="1" nd="1"/>
        <i x="709" s="1" nd="1"/>
        <i x="125" s="1" nd="1"/>
        <i x="1223" s="1" nd="1"/>
        <i x="2781" s="1" nd="1"/>
        <i x="3004" s="1" nd="1"/>
        <i x="1202" s="1" nd="1"/>
        <i x="1346" s="1" nd="1"/>
        <i x="2060" s="1" nd="1"/>
        <i x="3330" s="1" nd="1"/>
        <i x="3723" s="1" nd="1"/>
        <i x="2204" s="1" nd="1"/>
        <i x="2703" s="1" nd="1"/>
        <i x="197" s="1" nd="1"/>
        <i x="3777" s="1" nd="1"/>
        <i x="3765" s="1" nd="1"/>
        <i x="1283" s="1" nd="1"/>
        <i x="1037" s="1" nd="1"/>
        <i x="4264" s="1" nd="1"/>
        <i x="3910" s="1" nd="1"/>
        <i x="1144" s="1" nd="1"/>
        <i x="3297" s="1" nd="1"/>
        <i x="3129" s="1" nd="1"/>
        <i x="2639" s="1" nd="1"/>
        <i x="402" s="1" nd="1"/>
        <i x="2028" s="1" nd="1"/>
        <i x="673" s="1" nd="1"/>
        <i x="2689" s="1" nd="1"/>
        <i x="2817" s="1" nd="1"/>
        <i x="155" s="1" nd="1"/>
        <i x="2104" s="1" nd="1"/>
        <i x="1605" s="1" nd="1"/>
        <i x="961" s="1" nd="1"/>
        <i x="534" s="1" nd="1"/>
        <i x="349" s="1" nd="1"/>
        <i x="3317" s="1" nd="1"/>
        <i x="1991" s="1" nd="1"/>
        <i x="1504" s="1" nd="1"/>
        <i x="3901" s="1" nd="1"/>
        <i x="1040" s="1" nd="1"/>
        <i x="925" s="1" nd="1"/>
        <i x="2677" s="1" nd="1"/>
        <i x="119" s="1" nd="1"/>
        <i x="337" s="1" nd="1"/>
        <i x="2566" s="1" nd="1"/>
        <i x="2146" s="1" nd="1"/>
        <i x="3153" s="1" nd="1"/>
        <i x="2413" s="1" nd="1"/>
        <i x="4126" s="1" nd="1"/>
        <i x="3258" s="1" nd="1"/>
        <i x="4347" s="1" nd="1"/>
        <i x="863" s="1" nd="1"/>
        <i x="2409" s="1" nd="1"/>
        <i x="1966" s="1" nd="1"/>
        <i x="617" s="1" nd="1"/>
        <i x="4077" s="1" nd="1"/>
        <i x="690" s="1" nd="1"/>
        <i x="2697" s="1" nd="1"/>
        <i x="2961" s="1" nd="1"/>
        <i x="2796" s="1" nd="1"/>
        <i x="2425" s="1" nd="1"/>
        <i x="1182" s="1" nd="1"/>
        <i x="1894" s="1" nd="1"/>
        <i x="4293" s="1" nd="1"/>
        <i x="3079" s="1" nd="1"/>
        <i x="3327" s="1" nd="1"/>
        <i x="472" s="1" nd="1"/>
        <i x="1290" s="1" nd="1"/>
        <i x="3440" s="1" nd="1"/>
        <i x="934" s="1" nd="1"/>
        <i x="323" s="1" nd="1"/>
        <i x="415" s="1" nd="1"/>
        <i x="2856" s="1" nd="1"/>
        <i x="199" s="1" nd="1"/>
        <i x="648" s="1" nd="1"/>
        <i x="508" s="1" nd="1"/>
        <i x="597" s="1" nd="1"/>
        <i x="4034" s="1" nd="1"/>
        <i x="2410" s="1" nd="1"/>
        <i x="3138" s="1" nd="1"/>
        <i x="2162" s="1" nd="1"/>
        <i x="30" s="1" nd="1"/>
        <i x="310" s="1" nd="1"/>
        <i x="4295" s="1" nd="1"/>
        <i x="3902" s="1" nd="1"/>
        <i x="2578" s="1" nd="1"/>
        <i x="2818" s="1" nd="1"/>
        <i x="3374" s="1" nd="1"/>
        <i x="4385" s="1" nd="1"/>
        <i x="1814" s="1" nd="1"/>
        <i x="905" s="1" nd="1"/>
        <i x="2383" s="1" nd="1"/>
        <i x="3118" s="1" nd="1"/>
        <i x="4429" s="1" nd="1"/>
        <i x="4105" s="1" nd="1"/>
        <i x="1206" s="1" nd="1"/>
        <i x="372" s="1" nd="1"/>
        <i x="166" s="1" nd="1"/>
        <i x="2172" s="1" nd="1"/>
        <i x="249" s="1" nd="1"/>
        <i x="666" s="1" nd="1"/>
        <i x="2266" s="1" nd="1"/>
        <i x="1857" s="1" nd="1"/>
        <i x="906" s="1" nd="1"/>
        <i x="1200" s="1" nd="1"/>
        <i x="1578" s="1" nd="1"/>
        <i x="1790" s="1" nd="1"/>
        <i x="1853" s="1" nd="1"/>
        <i x="3131" s="1" nd="1"/>
        <i x="2353" s="1" nd="1"/>
        <i x="416" s="1" nd="1"/>
        <i x="2203" s="1" nd="1"/>
        <i x="1596" s="1" nd="1"/>
        <i x="1176" s="1" nd="1"/>
        <i x="382" s="1" nd="1"/>
        <i x="4286" s="1" nd="1"/>
        <i x="2378" s="1" nd="1"/>
        <i x="1251" s="1" nd="1"/>
        <i x="3462" s="1" nd="1"/>
        <i x="1112" s="1" nd="1"/>
        <i x="4090" s="1" nd="1"/>
        <i x="3664" s="1" nd="1"/>
        <i x="2324" s="1" nd="1"/>
        <i x="3962" s="1" nd="1"/>
        <i x="313" s="1" nd="1"/>
        <i x="2893" s="1" nd="1"/>
        <i x="4274" s="1" nd="1"/>
        <i x="1393" s="1" nd="1"/>
        <i x="244" s="1" nd="1"/>
        <i x="4232" s="1" nd="1"/>
        <i x="451" s="1" nd="1"/>
        <i x="228" s="1" nd="1"/>
        <i x="225" s="1" nd="1"/>
        <i x="520" s="1" nd="1"/>
        <i x="1198" s="1" nd="1"/>
        <i x="2542" s="1" nd="1"/>
        <i x="970" s="1" nd="1"/>
        <i x="2770" s="1" nd="1"/>
        <i x="306" s="1" nd="1"/>
        <i x="2086" s="1" nd="1"/>
        <i x="1400" s="1" nd="1"/>
        <i x="3836" s="1" nd="1"/>
        <i x="1775" s="1" nd="1"/>
        <i x="4476" s="1" nd="1"/>
        <i x="720" s="1" nd="1"/>
        <i x="370" s="1" nd="1"/>
        <i x="385" s="1" nd="1"/>
        <i x="3438" s="1" nd="1"/>
        <i x="2256" s="1" nd="1"/>
        <i x="97" s="1" nd="1"/>
        <i x="131" s="1" nd="1"/>
        <i x="2737" s="1" nd="1"/>
        <i x="3588" s="1" nd="1"/>
        <i x="4194" s="1" nd="1"/>
        <i x="3099" s="1" nd="1"/>
        <i x="3900" s="1" nd="1"/>
        <i x="4035" s="1" nd="1"/>
        <i x="3967" s="1" nd="1"/>
        <i x="2009" s="1" nd="1"/>
        <i x="3879" s="1" nd="1"/>
        <i x="762" s="1" nd="1"/>
        <i x="4210" s="1" nd="1"/>
        <i x="2427" s="1" nd="1"/>
        <i x="4334" s="1" nd="1"/>
        <i x="2829" s="1" nd="1"/>
        <i x="3753" s="1" nd="1"/>
        <i x="2709" s="1" nd="1"/>
        <i x="558" s="1" nd="1"/>
        <i x="1187" s="1" nd="1"/>
        <i x="3015" s="1" nd="1"/>
        <i x="448" s="1" nd="1"/>
        <i x="3101" s="1" nd="1"/>
        <i x="3625" s="1" nd="1"/>
        <i x="3278" s="1" nd="1"/>
        <i x="4106" s="1" nd="1"/>
        <i x="3493" s="1" nd="1"/>
        <i x="2435" s="1" nd="1"/>
        <i x="915" s="1" nd="1"/>
        <i x="1083" s="1" nd="1"/>
        <i x="1026" s="1" nd="1"/>
        <i x="2678" s="1" nd="1"/>
        <i x="4117" s="1" nd="1"/>
        <i x="680" s="1" nd="1"/>
        <i x="3265" s="1" nd="1"/>
        <i x="2432" s="1" nd="1"/>
        <i x="2169" s="1" nd="1"/>
        <i x="4342" s="1" nd="1"/>
        <i x="3606" s="1" nd="1"/>
        <i x="734" s="1" nd="1"/>
        <i x="9" s="1" nd="1"/>
        <i x="2546" s="1" nd="1"/>
        <i x="4466" s="1" nd="1"/>
        <i x="3737" s="1" nd="1"/>
        <i x="3503" s="1" nd="1"/>
        <i x="502" s="1" nd="1"/>
        <i x="2641" s="1" nd="1"/>
        <i x="713" s="1" nd="1"/>
        <i x="258" s="1" nd="1"/>
        <i x="3123" s="1" nd="1"/>
        <i x="1305" s="1" nd="1"/>
        <i x="2891" s="1" nd="1"/>
        <i x="2528" s="1" nd="1"/>
        <i x="3215" s="1" nd="1"/>
        <i x="1151" s="1" nd="1"/>
        <i x="1819" s="1" nd="1"/>
        <i x="2555" s="1" nd="1"/>
        <i x="1572" s="1" nd="1"/>
        <i x="170" s="1" nd="1"/>
        <i x="2094" s="1" nd="1"/>
        <i x="421" s="1" nd="1"/>
        <i x="2953" s="1" nd="1"/>
        <i x="3276" s="1" nd="1"/>
        <i x="3478" s="1" nd="1"/>
        <i x="702" s="1" nd="1"/>
        <i x="1702" s="1" nd="1"/>
        <i x="1258" s="1" nd="1"/>
        <i x="2765" s="1" nd="1"/>
        <i x="1517" s="1" nd="1"/>
        <i x="1929" s="1" nd="1"/>
        <i x="3100" s="1" nd="1"/>
        <i x="16" s="1" nd="1"/>
        <i x="3545" s="1" nd="1"/>
        <i x="4395" s="1" nd="1"/>
        <i x="1061" s="1" nd="1"/>
        <i x="4021" s="1" nd="1"/>
        <i x="632" s="1" nd="1"/>
        <i x="3370" s="1" nd="1"/>
        <i x="2174" s="1" nd="1"/>
        <i x="1280" s="1" nd="1"/>
        <i x="2885" s="1" nd="1"/>
        <i x="2316" s="1" nd="1"/>
        <i x="2404" s="1" nd="1"/>
        <i x="110" s="1" nd="1"/>
        <i x="1721" s="1" nd="1"/>
        <i x="3537" s="1" nd="1"/>
        <i x="358" s="1" nd="1"/>
        <i x="1487" s="1" nd="1"/>
        <i x="2370" s="1" nd="1"/>
        <i x="1438" s="1" nd="1"/>
        <i x="1349" s="1" nd="1"/>
        <i x="169" s="1" nd="1"/>
        <i x="3199" s="1" nd="1"/>
        <i x="2450" s="1" nd="1"/>
        <i x="3024" s="1" nd="1"/>
        <i x="545" s="1" nd="1"/>
        <i x="1068" s="1" nd="1"/>
        <i x="3288" s="1" nd="1"/>
        <i x="3002" s="1" nd="1"/>
        <i x="3992" s="1" nd="1"/>
        <i x="2499" s="1" nd="1"/>
        <i x="1362" s="1" nd="1"/>
        <i x="167" s="1" nd="1"/>
        <i x="4278" s="1" nd="1"/>
        <i x="3201" s="1" nd="1"/>
        <i x="593" s="1" nd="1"/>
        <i x="1402" s="1" nd="1"/>
        <i x="2588" s="1" nd="1"/>
        <i x="2924" s="1" nd="1"/>
        <i x="3301" s="1" nd="1"/>
        <i x="3590" s="1" nd="1"/>
        <i x="4420" s="1" nd="1"/>
        <i x="3237" s="1" nd="1"/>
        <i x="3671" s="1" nd="1"/>
        <i x="449" s="1" nd="1"/>
        <i x="1488" s="1" nd="1"/>
        <i x="3146" s="1" nd="1"/>
        <i x="2947" s="1" nd="1"/>
        <i x="1485" s="1" nd="1"/>
        <i x="1540" s="1" nd="1"/>
        <i x="860" s="1" nd="1"/>
        <i x="566" s="1" nd="1"/>
        <i x="1612" s="1" nd="1"/>
        <i x="1854" s="1" nd="1"/>
        <i x="64" s="1" nd="1"/>
        <i x="3067" s="1" nd="1"/>
        <i x="2749" s="1" nd="1"/>
        <i x="198" s="1" nd="1"/>
        <i x="2983" s="1" nd="1"/>
        <i x="4108" s="1" nd="1"/>
        <i x="3460" s="1" nd="1"/>
        <i x="1783" s="1" nd="1"/>
        <i x="1386" s="1" nd="1"/>
        <i x="3791" s="1" nd="1"/>
        <i x="431" s="1" nd="1"/>
        <i x="2199" s="1" nd="1"/>
        <i x="1079" s="1" nd="1"/>
        <i x="2385" s="1" nd="1"/>
        <i x="1945" s="1" nd="1"/>
        <i x="3649" s="1" nd="1"/>
        <i x="4362" s="1" nd="1"/>
        <i x="647" s="1" nd="1"/>
        <i x="3427" s="1" nd="1"/>
        <i x="2267" s="1" nd="1"/>
        <i x="271" s="1" nd="1"/>
        <i x="1786" s="1" nd="1"/>
        <i x="478" s="1" nd="1"/>
        <i x="1183" s="1" nd="1"/>
        <i x="643" s="1" nd="1"/>
        <i x="2122" s="1" nd="1"/>
        <i x="2675" s="1" nd="1"/>
        <i x="3872" s="1" nd="1"/>
        <i x="3632" s="1" nd="1"/>
        <i x="536" s="1" nd="1"/>
        <i x="1985" s="1" nd="1"/>
        <i x="3388" s="1" nd="1"/>
        <i x="1558" s="1" nd="1"/>
        <i x="3534" s="1" nd="1"/>
        <i x="123" s="1" nd="1"/>
        <i x="2123" s="1" nd="1"/>
        <i x="1538" s="1" nd="1"/>
        <i x="2782" s="1" nd="1"/>
        <i x="3361" s="1" nd="1"/>
        <i x="335" s="1" nd="1"/>
        <i x="735" s="1" nd="1"/>
        <i x="1156" s="1" nd="1"/>
        <i x="3761" s="1" nd="1"/>
        <i x="3352" s="1" nd="1"/>
        <i x="2831" s="1" nd="1"/>
        <i x="2886" s="1" nd="1"/>
        <i x="2496" s="1" nd="1"/>
        <i x="2643" s="1" nd="1"/>
        <i x="3550" s="1" nd="1"/>
        <i x="759" s="1" nd="1"/>
        <i x="2063" s="1" nd="1"/>
        <i x="2113" s="1" nd="1"/>
        <i x="3134" s="1" nd="1"/>
        <i x="439" s="1" nd="1"/>
        <i x="206" s="1" nd="1"/>
        <i x="926" s="1" nd="1"/>
        <i x="3008" s="1" nd="1"/>
        <i x="701" s="1" nd="1"/>
        <i x="3323" s="1" nd="1"/>
        <i x="2601" s="1" nd="1"/>
        <i x="3063" s="1" nd="1"/>
        <i x="620" s="1" nd="1"/>
        <i x="301" s="1" nd="1"/>
        <i x="2635" s="1" nd="1"/>
        <i x="3306" s="1" nd="1"/>
        <i x="2523" s="1" nd="1"/>
        <i x="2171" s="1" nd="1"/>
        <i x="3497" s="1" nd="1"/>
        <i x="4387" s="1" nd="1"/>
        <i x="4469" s="1" nd="1"/>
        <i x="4178" s="1" nd="1"/>
        <i x="2170" s="1" nd="1"/>
        <i x="1861" s="1" nd="1"/>
        <i x="2043" s="1" nd="1"/>
        <i x="3803" s="1" nd="1"/>
        <i x="3122" s="1" nd="1"/>
        <i x="3499" s="1" nd="1"/>
        <i x="2023" s="1" nd="1"/>
        <i x="3672" s="1" nd="1"/>
        <i x="2516" s="1" nd="1"/>
        <i x="3089" s="1" nd="1"/>
        <i x="2026" s="1" nd="1"/>
        <i x="2544" s="1" nd="1"/>
        <i x="4339" s="1" nd="1"/>
        <i x="3657" s="1" nd="1"/>
        <i x="788" s="1" nd="1"/>
        <i x="2456" s="1" nd="1"/>
        <i x="1858" s="1" nd="1"/>
        <i x="4201" s="1" nd="1"/>
        <i x="4182" s="1" nd="1"/>
        <i x="3773" s="1" nd="1"/>
        <i x="1429" s="1" nd="1"/>
        <i x="1260" s="1" nd="1"/>
        <i x="1601" s="1" nd="1"/>
        <i x="607" s="1" nd="1"/>
        <i x="2940" s="1" nd="1"/>
        <i x="1016" s="1" nd="1"/>
        <i x="2421" s="1" nd="1"/>
        <i x="3048" s="1" nd="1"/>
        <i x="218" s="1" nd="1"/>
        <i x="911" s="1" nd="1"/>
        <i x="3745" s="1" nd="1"/>
        <i x="1490" s="1" nd="1"/>
        <i x="240" s="1" nd="1"/>
        <i x="2941" s="1" nd="1"/>
        <i x="3954" s="1" nd="1"/>
        <i x="3256" s="1" nd="1"/>
        <i x="4280" s="1" nd="1"/>
        <i x="58" s="1" nd="1"/>
        <i x="7" s="1" nd="1"/>
        <i x="3977" s="1" nd="1"/>
        <i x="2545" s="1" nd="1"/>
        <i x="4044" s="1" nd="1"/>
        <i x="3708" s="1" nd="1"/>
        <i x="3492" s="1" nd="1"/>
        <i x="2234" s="1" nd="1"/>
        <i x="2134" s="1" nd="1"/>
        <i x="3691" s="1" nd="1"/>
        <i x="3119" s="1" nd="1"/>
        <i x="2872" s="1" nd="1"/>
        <i x="1452" s="1" nd="1"/>
        <i x="4246" s="1" nd="1"/>
        <i x="187" s="1" nd="1"/>
        <i x="3771" s="1" nd="1"/>
        <i x="3767" s="1" nd="1"/>
        <i x="3411" s="1" nd="1"/>
        <i x="3674" s="1" nd="1"/>
        <i x="74" s="1" nd="1"/>
        <i x="1095" s="1" nd="1"/>
        <i x="4456" s="1" nd="1"/>
        <i x="1279" s="1" nd="1"/>
        <i x="2315" s="1" nd="1"/>
        <i x="1482" s="1" nd="1"/>
        <i x="4249" s="1" nd="1"/>
        <i x="1130" s="1" nd="1"/>
        <i x="2651" s="1" nd="1"/>
        <i x="3268" s="1" nd="1"/>
        <i x="2946" s="1" nd="1"/>
        <i x="259" s="1" nd="1"/>
        <i x="4173" s="1" nd="1"/>
        <i x="3312" s="1" nd="1"/>
        <i x="2897" s="1" nd="1"/>
        <i x="2755" s="1" nd="1"/>
        <i x="1297" s="1" nd="1"/>
        <i x="2044" s="1" nd="1"/>
        <i x="716" s="1" nd="1"/>
        <i x="2013" s="1" nd="1"/>
        <i x="130" s="1" nd="1"/>
        <i x="634" s="1" nd="1"/>
        <i x="579" s="1" nd="1"/>
        <i x="521" s="1" nd="1"/>
        <i x="4141" s="1" nd="1"/>
        <i x="1666" s="1" nd="1"/>
        <i x="1499" s="1" nd="1"/>
        <i x="1292" s="1" nd="1"/>
        <i x="4012" s="1" nd="1"/>
        <i x="308" s="1" nd="1"/>
        <i x="1903" s="1" nd="1"/>
        <i x="3230" s="1" nd="1"/>
        <i x="1646" s="1" nd="1"/>
        <i x="3454" s="1" nd="1"/>
        <i x="3255" s="1" nd="1"/>
        <i x="4197" s="1" nd="1"/>
        <i x="4417" s="1" nd="1"/>
        <i x="1134" s="1" nd="1"/>
        <i x="1261" s="1" nd="1"/>
        <i x="4290" s="1" nd="1"/>
        <i x="1795" s="1" nd="1"/>
        <i x="600" s="1" nd="1"/>
        <i x="2071" s="1" nd="1"/>
        <i x="184" s="1" nd="1"/>
        <i x="2879" s="1" nd="1"/>
        <i x="3222" s="1" nd="1"/>
        <i x="1460" s="1" nd="1"/>
        <i x="1203" s="1" nd="1"/>
        <i x="1271" s="1" nd="1"/>
        <i x="315" s="1" nd="1"/>
        <i x="4056" s="1" nd="1"/>
        <i x="3668" s="1" nd="1"/>
        <i x="1621" s="1" nd="1"/>
        <i x="4037" s="1" nd="1"/>
        <i x="3755" s="1" nd="1"/>
        <i x="2100" s="1" nd="1"/>
        <i x="4023" s="1" nd="1"/>
        <i x="237" s="1" nd="1"/>
        <i x="2453" s="1" nd="1"/>
        <i x="843" s="1" nd="1"/>
        <i x="1140" s="1" nd="1"/>
        <i x="4377" s="1" nd="1"/>
        <i x="2898" s="1" nd="1"/>
        <i x="4317" s="1" nd="1"/>
        <i x="3940" s="1" nd="1"/>
        <i x="1358" s="1" nd="1"/>
        <i x="2819" s="1" nd="1"/>
        <i x="2747" s="1" nd="1"/>
        <i x="887" s="1" nd="1"/>
        <i x="2461" s="1" nd="1"/>
        <i x="3995" s="1" nd="1"/>
        <i x="2986" s="1" nd="1"/>
        <i x="3915" s="1" nd="1"/>
        <i x="960" s="1" nd="1"/>
        <i x="897" s="1" nd="1"/>
        <i x="976" s="1" nd="1"/>
        <i x="1484" s="1" nd="1"/>
        <i x="2974" s="1" nd="1"/>
        <i x="2193" s="1" nd="1"/>
        <i x="238" s="1" nd="1"/>
        <i x="4330" s="1" nd="1"/>
        <i x="1419" s="1" nd="1"/>
        <i x="538" s="1" nd="1"/>
        <i x="3171" s="1" nd="1"/>
        <i x="3423" s="1" nd="1"/>
        <i x="1986" s="1" nd="1"/>
        <i x="4062" s="1" nd="1"/>
        <i x="921" s="1" nd="1"/>
        <i x="2853" s="1" nd="1"/>
        <i x="2975" s="1" nd="1"/>
        <i x="1435" s="1" nd="1"/>
        <i x="1700" s="1" nd="1"/>
        <i x="635" s="1" nd="1"/>
        <i x="3860" s="1" nd="1"/>
        <i x="3669" s="1" nd="1"/>
        <i x="4446" s="1" nd="1"/>
        <i x="3127" s="1" nd="1"/>
        <i x="3173" s="1" nd="1"/>
        <i x="436" s="1" nd="1"/>
        <i x="2654" s="1" nd="1"/>
        <i x="2143" s="1" nd="1"/>
        <i x="2877" s="1" nd="1"/>
        <i x="4463" s="1" nd="1"/>
        <i x="4028" s="1" nd="1"/>
        <i x="4238" s="1" nd="1"/>
        <i x="67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smgarzon/Documents/Actas%20de%20liquidaci&#243;n%20aprobados/130091-0-2013%20-%20Acta%20de%20liquidaci&#243;n-%20ok.pdf" TargetMode="External"/><Relationship Id="rId21" Type="http://schemas.openxmlformats.org/officeDocument/2006/relationships/hyperlink" Target="../../smgarzon/Documents/Actas%20de%20liquidaci&#243;n%20aprobados/LIQUIDACIONES%202015/150256-%20DAYANNA%20FERNANDEZ.pdf" TargetMode="External"/><Relationship Id="rId42" Type="http://schemas.openxmlformats.org/officeDocument/2006/relationships/hyperlink" Target="../../smgarzon/Documents/Actas%20de%20liquidaci&#243;n%20aprobados/LIQUIDACIONES%202015/140210.pdf" TargetMode="External"/><Relationship Id="rId63" Type="http://schemas.openxmlformats.org/officeDocument/2006/relationships/hyperlink" Target="../../smgarzon/Documents/Actas%20de%20liquidaci&#243;n%20aprobados/LIQUIDACIONES%202015/150382-%20OPENLINK.pdf" TargetMode="External"/><Relationship Id="rId84" Type="http://schemas.openxmlformats.org/officeDocument/2006/relationships/hyperlink" Target="../../smgarzon/Documents/Actas%20de%20liquidaci&#243;n%20aprobados/LIQUIDACIONES%202015/160142-%20CAMILO%20SARMIENTO.pdf" TargetMode="External"/><Relationship Id="rId138" Type="http://schemas.openxmlformats.org/officeDocument/2006/relationships/hyperlink" Target="../../smgarzon/Documents/Actas%20de%20liquidaci&#243;n%20aprobados/140330-0-2014%20-%20Informe%20final%20SOLUCIONES%20INTEGRALES%20DE%20OFICINA%20SAS%20(2).pdf" TargetMode="External"/><Relationship Id="rId159" Type="http://schemas.openxmlformats.org/officeDocument/2006/relationships/hyperlink" Target="../../smgarzon/Documents/Actas%20de%20liquidaci&#243;n%20aprobados/liquidacion%20cto%20221-2012%20-%20ok.pdf" TargetMode="External"/><Relationship Id="rId170" Type="http://schemas.openxmlformats.org/officeDocument/2006/relationships/hyperlink" Target="../../smgarzon/Documents/Actas%20de%20liquidaci&#243;n%20aprobados/LIQUIDACIONES%202015/140234.pdf" TargetMode="External"/><Relationship Id="rId191" Type="http://schemas.openxmlformats.org/officeDocument/2006/relationships/hyperlink" Target="../../smgarzon/Documents/Actas%20de%20liquidaci&#243;n%20aprobados/LIQUIDACIONES%202015/140188-%20HERNANDO%20BULLA.pdf" TargetMode="External"/><Relationship Id="rId205" Type="http://schemas.openxmlformats.org/officeDocument/2006/relationships/hyperlink" Target="../../smgarzon/Documents/Actas%20de%20liquidaci&#243;n%20aprobados/LIQUIDACIONES%202015/130194-%20EMINSER.pdf" TargetMode="External"/><Relationship Id="rId226" Type="http://schemas.openxmlformats.org/officeDocument/2006/relationships/hyperlink" Target="../../smgarzon/Documents/Actas%20de%20liquidaci&#243;n%20aprobados/LIQUIDACIONES%202015/160048-%20REVISTA%20EL%20CONGRESO.pdf" TargetMode="External"/><Relationship Id="rId107" Type="http://schemas.openxmlformats.org/officeDocument/2006/relationships/hyperlink" Target="../../smgarzon/Documents/Actas%20de%20liquidaci&#243;n%20aprobados/LIQUIDACIONES%202015/160296-%20COLOMBIANA%20DE%20COMERCIO.pdf" TargetMode="External"/><Relationship Id="rId11" Type="http://schemas.openxmlformats.org/officeDocument/2006/relationships/hyperlink" Target="../../smgarzon/Documents/Actas%20de%20liquidaci&#243;n%20aprobados/LIQUIDACIONES%202015/150200-%20INGELECTRO.pdf" TargetMode="External"/><Relationship Id="rId32" Type="http://schemas.openxmlformats.org/officeDocument/2006/relationships/hyperlink" Target="../../smgarzon/Documents/Actas%20de%20liquidaci&#243;n%20aprobados/LIQUIDACIONES%202015/150363-%20EDITORIAL%20EL%20GLOBO.pdf" TargetMode="External"/><Relationship Id="rId53" Type="http://schemas.openxmlformats.org/officeDocument/2006/relationships/hyperlink" Target="../../smgarzon/Documents/Actas%20de%20liquidaci&#243;n%20aprobados/LIQUIDACIONES%202015/050000-302-0-2011%20PORTES%20DE%20COLOMBIA.pdf" TargetMode="External"/><Relationship Id="rId74" Type="http://schemas.openxmlformats.org/officeDocument/2006/relationships/hyperlink" Target="../../smgarzon/Documents/Actas%20de%20liquidaci&#243;n%20aprobados/LIQUIDACIONES%202015/160240-%20DORA%20PINILLA.pdf" TargetMode="External"/><Relationship Id="rId128" Type="http://schemas.openxmlformats.org/officeDocument/2006/relationships/hyperlink" Target="../../smgarzon/Documents/Actas%20de%20liquidaci&#243;n%20aprobados/130281-0-2013%20-%20Acta%20de%20liquidaci&#243;n%20-%20ok.pdf" TargetMode="External"/><Relationship Id="rId149" Type="http://schemas.openxmlformats.org/officeDocument/2006/relationships/hyperlink" Target="../../smgarzon/Documents/Actas%20de%20liquidaci&#243;n%20aprobados/INFORME%20FINAL%20DE%20SUPERVISION%20CTO%20130163-0-2013.pdf" TargetMode="External"/><Relationship Id="rId5" Type="http://schemas.openxmlformats.org/officeDocument/2006/relationships/hyperlink" Target="../../smgarzon/Documents/Actas%20de%20liquidaci&#243;n%20aprobados/LIQUIDACIONES%202015/150053-%20Adriana%20Payares.pdf" TargetMode="External"/><Relationship Id="rId95" Type="http://schemas.openxmlformats.org/officeDocument/2006/relationships/hyperlink" Target="../../smgarzon/Documents/Actas%20de%20liquidaci&#243;n%20aprobados/140172-0-2014%20SONA%20GREEEN%20-%20Acta%20de%20liquidaci&#243;n%20-%20ok.pdf" TargetMode="External"/><Relationship Id="rId160" Type="http://schemas.openxmlformats.org/officeDocument/2006/relationships/hyperlink" Target="../../smgarzon/Documents/Actas%20de%20liquidaci&#243;n%20aprobados/liquidacion%20cto%20381-2012%20(2)%20-%20ok.pdf" TargetMode="External"/><Relationship Id="rId181" Type="http://schemas.openxmlformats.org/officeDocument/2006/relationships/hyperlink" Target="../../smgarzon/Documents/Actas%20de%20liquidaci&#243;n%20aprobados/LIQUIDACIONES%202015/150338%20-%20editorial%20la%20unidad.pdf" TargetMode="External"/><Relationship Id="rId216" Type="http://schemas.openxmlformats.org/officeDocument/2006/relationships/hyperlink" Target="../../smgarzon/Documents/Actas%20de%20liquidaci&#243;n%20aprobados/LIQUIDACIONES%202015/150152-%20AGUAFILTERS.pdf" TargetMode="External"/><Relationship Id="rId237" Type="http://schemas.openxmlformats.org/officeDocument/2006/relationships/hyperlink" Target="../../smgarzon/Documents/Actas%20de%20liquidaci&#243;n%20aprobados/LIQUIDACIONES%202015/160236-%20LUZ%20YANETH%20RODRIGUEZ.pdf" TargetMode="External"/><Relationship Id="rId22" Type="http://schemas.openxmlformats.org/officeDocument/2006/relationships/hyperlink" Target="../../smgarzon/Documents/Actas%20de%20liquidaci&#243;n%20aprobados/LIQUIDACIONES%202015/150252-%20INSTITUCIONAL%20STAR%20SERVICES.pdf" TargetMode="External"/><Relationship Id="rId43" Type="http://schemas.openxmlformats.org/officeDocument/2006/relationships/hyperlink" Target="../../smgarzon/Documents/Actas%20de%20liquidaci&#243;n%20aprobados/LIQUIDACIONES%202015/140356.pdf" TargetMode="External"/><Relationship Id="rId64" Type="http://schemas.openxmlformats.org/officeDocument/2006/relationships/hyperlink" Target="../../smgarzon/Documents/Actas%20de%20liquidaci&#243;n%20aprobados/LIQUIDACIONES%202015/160152-%20CLAUDIA%20ELVIRA%20RODRIGUEZ.pdf" TargetMode="External"/><Relationship Id="rId118" Type="http://schemas.openxmlformats.org/officeDocument/2006/relationships/hyperlink" Target="../../smgarzon/Documents/Actas%20de%20liquidaci&#243;n%20aprobados/130129-0-2013%20SOCIEDAD%20ENTORNO%20Y%20CIA%20LTDA%20-%20ok.pdf" TargetMode="External"/><Relationship Id="rId139" Type="http://schemas.openxmlformats.org/officeDocument/2006/relationships/hyperlink" Target="../../smgarzon/Documents/Actas%20de%20liquidaci&#243;n%20aprobados/ACTA%20DE%20LIQUIDACION%20CONTRATO%20120000-399-0-2012%20-%20ok.pdf" TargetMode="External"/><Relationship Id="rId85" Type="http://schemas.openxmlformats.org/officeDocument/2006/relationships/hyperlink" Target="../../smgarzon/Documents/Actas%20de%20liquidaci&#243;n%20aprobados/LIQUIDACIONES%202015/160143-IVON%20A.%20JIMENEZ.pdf" TargetMode="External"/><Relationship Id="rId150" Type="http://schemas.openxmlformats.org/officeDocument/2006/relationships/hyperlink" Target="../../smgarzon/Documents/Actas%20de%20liquidaci&#243;n%20aprobados/INFORME%20FINAL%20DE%20SUPERVISION%20CTO%20130365-0-2013.pdf" TargetMode="External"/><Relationship Id="rId171" Type="http://schemas.openxmlformats.org/officeDocument/2006/relationships/hyperlink" Target="../../smgarzon/Documents/Actas%20de%20liquidaci&#243;n%20aprobados/LIQUIDACIONES%202015/140236.pdf" TargetMode="External"/><Relationship Id="rId192" Type="http://schemas.openxmlformats.org/officeDocument/2006/relationships/hyperlink" Target="../../smgarzon/Documents/Actas%20de%20liquidaci&#243;n%20aprobados/LIQUIDACIONES%202015/140216-%20UNP.pdf" TargetMode="External"/><Relationship Id="rId206" Type="http://schemas.openxmlformats.org/officeDocument/2006/relationships/hyperlink" Target="../../smgarzon/Documents/Actas%20de%20liquidaci&#243;n%20aprobados/LIQUIDACIONES%202015/140334-%20EL%20GLOBO.pdf" TargetMode="External"/><Relationship Id="rId227" Type="http://schemas.openxmlformats.org/officeDocument/2006/relationships/hyperlink" Target="../../smgarzon/Documents/Actas%20de%20liquidaci&#243;n%20aprobados/LIQUIDACIONES%202015/160087-%20FACTOR%20VISUAL.pdf" TargetMode="External"/><Relationship Id="rId12" Type="http://schemas.openxmlformats.org/officeDocument/2006/relationships/hyperlink" Target="../../smgarzon/Documents/Actas%20de%20liquidaci&#243;n%20aprobados/LIQUIDACIONES%202015/150189-%20UNIPLES.pdf" TargetMode="External"/><Relationship Id="rId33" Type="http://schemas.openxmlformats.org/officeDocument/2006/relationships/hyperlink" Target="../../smgarzon/Documents/Actas%20de%20liquidaci&#243;n%20aprobados/LIQUIDACIONES%202015/15369-%20DANIEL%20JOSE%20MORALES.pdf" TargetMode="External"/><Relationship Id="rId108" Type="http://schemas.openxmlformats.org/officeDocument/2006/relationships/hyperlink" Target="../../smgarzon/Documents/Actas%20de%20liquidaci&#243;n%20aprobados/LIQUIDACIONES%202015/160145-%20INTELLIGENT.pdf" TargetMode="External"/><Relationship Id="rId129" Type="http://schemas.openxmlformats.org/officeDocument/2006/relationships/hyperlink" Target="../../smgarzon/Documents/Actas%20de%20liquidaci&#243;n%20aprobados/130286-0-2013%20-%20Acta%20de%20liquidaci&#243;n%20-ok.pdf" TargetMode="External"/><Relationship Id="rId54" Type="http://schemas.openxmlformats.org/officeDocument/2006/relationships/hyperlink" Target="../../smgarzon/Documents/Actas%20de%20liquidaci&#243;n%20aprobados/LIQUIDACIONES%202015/160293-ANGELA%20LIZETH%20PE&#209;A.pdf" TargetMode="External"/><Relationship Id="rId75" Type="http://schemas.openxmlformats.org/officeDocument/2006/relationships/hyperlink" Target="../../smgarzon/Documents/Actas%20de%20liquidaci&#243;n%20aprobados/LIQUIDACIONES%202015/160141-%20MARTHA%20TAPIA.pdf" TargetMode="External"/><Relationship Id="rId96" Type="http://schemas.openxmlformats.org/officeDocument/2006/relationships/hyperlink" Target="../../smgarzon/Documents/Actas%20de%20liquidaci&#243;n%20aprobados/140190-0-2014%20-%20ok.pdf" TargetMode="External"/><Relationship Id="rId140" Type="http://schemas.openxmlformats.org/officeDocument/2006/relationships/hyperlink" Target="../../smgarzon/Documents/Actas%20de%20liquidaci&#243;n%20aprobados/Acta%20de%20Liquidaci&#243;n%20Contrato%20130200-0-2013%20-ok.pdf" TargetMode="External"/><Relationship Id="rId161" Type="http://schemas.openxmlformats.org/officeDocument/2006/relationships/hyperlink" Target="../../smgarzon/Documents/Actas%20de%20liquidaci&#243;n%20aprobados/LIQUIDACION%20CTO%20120000-453-0-2012%20HERNANDO%20BULLA%20-%20ok.pdf" TargetMode="External"/><Relationship Id="rId182" Type="http://schemas.openxmlformats.org/officeDocument/2006/relationships/hyperlink" Target="../../smgarzon/Documents/Actas%20de%20liquidaci&#243;n%20aprobados/LIQUIDACIONES%202015/150281-%20HUGO%20FERNANDO.pdf" TargetMode="External"/><Relationship Id="rId217" Type="http://schemas.openxmlformats.org/officeDocument/2006/relationships/hyperlink" Target="../../smgarzon/Documents/Actas%20de%20liquidaci&#243;n%20aprobados/LIQUIDACIONES%202015/150168-%20MONRAK%20INGENIERIA.pdf" TargetMode="External"/><Relationship Id="rId6" Type="http://schemas.openxmlformats.org/officeDocument/2006/relationships/hyperlink" Target="../../smgarzon/Documents/Actas%20de%20liquidaci&#243;n%20aprobados/LIQUIDACIONES%202015/150067-%20WIESNER%20ROBAYO.pdf" TargetMode="External"/><Relationship Id="rId238" Type="http://schemas.openxmlformats.org/officeDocument/2006/relationships/hyperlink" Target="../../smgarzon/Documents/Actas%20de%20liquidaci&#243;n%20aprobados/LIQUIDACIONES%202015/160319-%20NEX%20COMPUTER.pdf" TargetMode="External"/><Relationship Id="rId23" Type="http://schemas.openxmlformats.org/officeDocument/2006/relationships/hyperlink" Target="../../smgarzon/Documents/Actas%20de%20liquidaci&#243;n%20aprobados/LIQUIDACIONES%202015/150276-%20JAVIER%20JATIVA.pdf" TargetMode="External"/><Relationship Id="rId119" Type="http://schemas.openxmlformats.org/officeDocument/2006/relationships/hyperlink" Target="../../smgarzon/Documents/Actas%20de%20liquidaci&#243;n%20aprobados/130139-0-2013%20-%20Acta%20de%20liquidaci&#243;n%20-ok.pdf" TargetMode="External"/><Relationship Id="rId44" Type="http://schemas.openxmlformats.org/officeDocument/2006/relationships/hyperlink" Target="../../smgarzon/Documents/Actas%20de%20liquidaci&#243;n%20aprobados/LIQUIDACIONES%202015/140233-%20ELKIN%20DIMAS.pdf" TargetMode="External"/><Relationship Id="rId65" Type="http://schemas.openxmlformats.org/officeDocument/2006/relationships/hyperlink" Target="../../smgarzon/Documents/Actas%20de%20liquidaci&#243;n%20aprobados/LIQUIDACIONES%202015/160216-%20DANIELA%20ANTOLINEZ.pdf" TargetMode="External"/><Relationship Id="rId86" Type="http://schemas.openxmlformats.org/officeDocument/2006/relationships/hyperlink" Target="../../smgarzon/Documents/Actas%20de%20liquidaci&#243;n%20aprobados/LIQUIDACIONES%202015/160112-%20WIESNER%20FABIAN%20ROBAYO.pdf" TargetMode="External"/><Relationship Id="rId130" Type="http://schemas.openxmlformats.org/officeDocument/2006/relationships/hyperlink" Target="../../smgarzon/Documents/Actas%20de%20liquidaci&#243;n%20aprobados/130334-0-2013%20Acta%20de%20liquidaci&#243;n%20-%20ok.pdf" TargetMode="External"/><Relationship Id="rId151" Type="http://schemas.openxmlformats.org/officeDocument/2006/relationships/hyperlink" Target="../../smgarzon/Documents/Actas%20de%20liquidaci&#243;n%20aprobados/LIQUIDACION%20120000-504-0-2012%20GRUPO%20LOS%20LAGOS%20SAS%20(2)%20-%20ok.pdf" TargetMode="External"/><Relationship Id="rId172" Type="http://schemas.openxmlformats.org/officeDocument/2006/relationships/hyperlink" Target="../../smgarzon/Documents/Actas%20de%20liquidaci&#243;n%20aprobados/LIQUIDACIONES%202015/140249.pdf" TargetMode="External"/><Relationship Id="rId193" Type="http://schemas.openxmlformats.org/officeDocument/2006/relationships/hyperlink" Target="../../smgarzon/Documents/Actas%20de%20liquidaci&#243;n%20aprobados/LIQUIDACIONES%202015/140274-%20PUBLICACIONES%20SEMANA.pdf" TargetMode="External"/><Relationship Id="rId207" Type="http://schemas.openxmlformats.org/officeDocument/2006/relationships/hyperlink" Target="../../smgarzon/Documents/Actas%20de%20liquidaci&#243;n%20aprobados/LIQUIDACIONES%202015/140418-%20CENTURY.pdf" TargetMode="External"/><Relationship Id="rId228" Type="http://schemas.openxmlformats.org/officeDocument/2006/relationships/hyperlink" Target="../../smgarzon/Documents/Actas%20de%20liquidaci&#243;n%20aprobados/LIQUIDACIONES%202015/160215-%20DIDIER%20ESTEVEZ.pdf" TargetMode="External"/><Relationship Id="rId13" Type="http://schemas.openxmlformats.org/officeDocument/2006/relationships/hyperlink" Target="../../smgarzon/Documents/Actas%20de%20liquidaci&#243;n%20aprobados/LIQUIDACIONES%202015/150221-%20SGS%20COLOMBIA.pdf" TargetMode="External"/><Relationship Id="rId109" Type="http://schemas.openxmlformats.org/officeDocument/2006/relationships/hyperlink" Target="../../smgarzon/Documents/Actas%20de%20liquidaci&#243;n%20aprobados/LIQUIDACIONES%202015/150308-%20ARANDA%20SOFTWARE.pdf" TargetMode="External"/><Relationship Id="rId34" Type="http://schemas.openxmlformats.org/officeDocument/2006/relationships/hyperlink" Target="../../smgarzon/Documents/Actas%20de%20liquidaci&#243;n%20aprobados/LIQUIDACIONES%202015/160041-%20DPC.pdf" TargetMode="External"/><Relationship Id="rId55" Type="http://schemas.openxmlformats.org/officeDocument/2006/relationships/hyperlink" Target="../../smgarzon/Documents/Actas%20de%20liquidaci&#243;n%20aprobados/LIQUIDACIONES%202015/160144-0ELENCO.pdf" TargetMode="External"/><Relationship Id="rId76" Type="http://schemas.openxmlformats.org/officeDocument/2006/relationships/hyperlink" Target="../../smgarzon/Documents/Actas%20de%20liquidaci&#243;n%20aprobados/LIQUIDACIONES%202015/160148-%20SANDRA%20MARCELA%20ROJAS.pdf" TargetMode="External"/><Relationship Id="rId97" Type="http://schemas.openxmlformats.org/officeDocument/2006/relationships/hyperlink" Target="../../smgarzon/Documents/Actas%20de%20liquidaci&#243;n%20aprobados/LIQUIDACIONES%202015/140315-%20PROSEGUR.pdf" TargetMode="External"/><Relationship Id="rId120" Type="http://schemas.openxmlformats.org/officeDocument/2006/relationships/hyperlink" Target="../../smgarzon/Documents/Actas%20de%20liquidaci&#243;n%20aprobados/130141-0-2013%20-%20Acta%20de%20liquidaci&#243;n%20-%20ok.pdf" TargetMode="External"/><Relationship Id="rId141" Type="http://schemas.openxmlformats.org/officeDocument/2006/relationships/hyperlink" Target="../../smgarzon/Documents/Actas%20de%20liquidaci&#243;n%20aprobados/ACTA%20DE%20LIQUIDACION%20CONTRATO%20130346-0-2013%20-%20ok.pdf" TargetMode="External"/><Relationship Id="rId7" Type="http://schemas.openxmlformats.org/officeDocument/2006/relationships/hyperlink" Target="../../smgarzon/Documents/Actas%20de%20liquidaci&#243;n%20aprobados/150073-%20ELVIN%20ALEXANDER.pdf" TargetMode="External"/><Relationship Id="rId162" Type="http://schemas.openxmlformats.org/officeDocument/2006/relationships/hyperlink" Target="../../smgarzon/Documents/Actas%20de%20liquidaci&#243;n%20aprobados/LIQUIDACION%20CTO%20130154-0-2013%20MUDANZAS%20LEMUS%20-%20ok.pdf" TargetMode="External"/><Relationship Id="rId183" Type="http://schemas.openxmlformats.org/officeDocument/2006/relationships/hyperlink" Target="../../smgarzon/Documents/Actas%20de%20liquidaci&#243;n%20aprobados/LIQUIDACIONES%202015/160089-%20UNIPLES.pdf" TargetMode="External"/><Relationship Id="rId218" Type="http://schemas.openxmlformats.org/officeDocument/2006/relationships/hyperlink" Target="../../smgarzon/Documents/Actas%20de%20liquidaci&#243;n%20aprobados/LIQUIDACIONES%202015/150193-%20SOPT.pdf" TargetMode="External"/><Relationship Id="rId239" Type="http://schemas.openxmlformats.org/officeDocument/2006/relationships/hyperlink" Target="../../smgarzon/Documents/Actas%20de%20liquidaci&#243;n%20aprobados/LIQUIDACIONES%202015/160195-%20SOLUCIONES%20INTEGRALES%20MJ.pdf" TargetMode="External"/><Relationship Id="rId24" Type="http://schemas.openxmlformats.org/officeDocument/2006/relationships/hyperlink" Target="../../smgarzon/Documents/Actas%20de%20liquidaci&#243;n%20aprobados/LIQUIDACIONES%202015/150279-%20WILLIAM%20QUINTERO.pdf" TargetMode="External"/><Relationship Id="rId45" Type="http://schemas.openxmlformats.org/officeDocument/2006/relationships/hyperlink" Target="../../smgarzon/Documents/Actas%20de%20liquidaci&#243;n%20aprobados/LIQUIDACIONES%202015/150405-%20PROSEGUR.pdf" TargetMode="External"/><Relationship Id="rId66" Type="http://schemas.openxmlformats.org/officeDocument/2006/relationships/hyperlink" Target="../../smgarzon/Documents/Actas%20de%20liquidaci&#243;n%20aprobados/LIQUIDACIONES%202015/160076-%20EDGAR%20E.%20GONZALEZ.pdf" TargetMode="External"/><Relationship Id="rId87" Type="http://schemas.openxmlformats.org/officeDocument/2006/relationships/hyperlink" Target="../../smgarzon/Documents/Actas%20de%20liquidaci&#243;n%20aprobados/LIQUIDACIONES%202015/160162-%20JULIO%20ANDRES%20SANCHEZ.pdf" TargetMode="External"/><Relationship Id="rId110" Type="http://schemas.openxmlformats.org/officeDocument/2006/relationships/hyperlink" Target="../../smgarzon/Documents/Actas%20de%20liquidaci&#243;n%20aprobados/LIQUIDACIONES%202015/160137-%20LAURA%20VILLARRAGA.pdf" TargetMode="External"/><Relationship Id="rId131" Type="http://schemas.openxmlformats.org/officeDocument/2006/relationships/hyperlink" Target="../../smgarzon/Documents/Actas%20de%20liquidaci&#243;n%20aprobados/130363-0-2013%20-%20Acta%20de%20liquidaci&#243;n%20-%20ok.pdf" TargetMode="External"/><Relationship Id="rId152" Type="http://schemas.openxmlformats.org/officeDocument/2006/relationships/hyperlink" Target="../../smgarzon/Documents/Actas%20de%20liquidaci&#243;n%20aprobados/LIQUIDACION%20130265-02013%20TECNOLOGIA%20BIOMEDICA%20SUMINISTROS%20-%20ok.pdf" TargetMode="External"/><Relationship Id="rId173" Type="http://schemas.openxmlformats.org/officeDocument/2006/relationships/hyperlink" Target="../../smgarzon/Documents/Actas%20de%20liquidaci&#243;n%20aprobados/LIQUIDACIONES%202015/140279.pdf" TargetMode="External"/><Relationship Id="rId194" Type="http://schemas.openxmlformats.org/officeDocument/2006/relationships/hyperlink" Target="../../smgarzon/Documents/Actas%20de%20liquidaci&#243;n%20aprobados/LIQUIDACIONES%202015/140281-%20SUPERIOR%20DE%20DOTACIONES.pdf" TargetMode="External"/><Relationship Id="rId208" Type="http://schemas.openxmlformats.org/officeDocument/2006/relationships/hyperlink" Target="../../smgarzon/Documents/Actas%20de%20liquidaci&#243;n%20aprobados/LIQUIDACIONES%202015/140369-%20ICONTEC.pdf" TargetMode="External"/><Relationship Id="rId229" Type="http://schemas.openxmlformats.org/officeDocument/2006/relationships/hyperlink" Target="../../smgarzon/Documents/Actas%20de%20liquidaci&#243;n%20aprobados/LIQUIDACIONES%202015/160260-%20MAP%20ING..pdf" TargetMode="External"/><Relationship Id="rId240" Type="http://schemas.openxmlformats.org/officeDocument/2006/relationships/hyperlink" Target="../../smgarzon/Documents/Actas%20de%20liquidaci&#243;n%20aprobados/LIQUIDACIONES%202015/170114-%20KHAANKO%20RUIZ.pdf" TargetMode="External"/><Relationship Id="rId14" Type="http://schemas.openxmlformats.org/officeDocument/2006/relationships/hyperlink" Target="../../smgarzon/Documents/Actas%20de%20liquidaci&#243;n%20aprobados/LIQUIDACIONES%202015/150214-%20CARLOS%20FERNANDO%20IBARRA.pdf" TargetMode="External"/><Relationship Id="rId35" Type="http://schemas.openxmlformats.org/officeDocument/2006/relationships/hyperlink" Target="../../smgarzon/Documents/Actas%20de%20liquidaci&#243;n%20aprobados/LIQUIDACIONES%202015/150129-0-2015%20DIEGO%20ALEJANDRO%20RUBIO.pdf" TargetMode="External"/><Relationship Id="rId56" Type="http://schemas.openxmlformats.org/officeDocument/2006/relationships/hyperlink" Target="../../smgarzon/Documents/Actas%20de%20liquidaci&#243;n%20aprobados/LIQUIDACIONES%202015/150223-SECURITYCOM%20SAS.pdf" TargetMode="External"/><Relationship Id="rId77" Type="http://schemas.openxmlformats.org/officeDocument/2006/relationships/hyperlink" Target="../../smgarzon/Documents/Actas%20de%20liquidaci&#243;n%20aprobados/LIQUIDACIONES%202015/150225-%20TV%20ANDINA.pdf" TargetMode="External"/><Relationship Id="rId100" Type="http://schemas.openxmlformats.org/officeDocument/2006/relationships/hyperlink" Target="../../smgarzon/Documents/Actas%20de%20liquidaci&#243;n%20aprobados/LIQUIDACIONES%202015/140306-%20LINALCA.pdf" TargetMode="External"/><Relationship Id="rId8" Type="http://schemas.openxmlformats.org/officeDocument/2006/relationships/hyperlink" Target="../../smgarzon/Documents/Actas%20de%20liquidaci&#243;n%20aprobados/LIQUIDACIONES%202015/150198-%20UNP.pdf" TargetMode="External"/><Relationship Id="rId98" Type="http://schemas.openxmlformats.org/officeDocument/2006/relationships/hyperlink" Target="../../smgarzon/Documents/Actas%20de%20liquidaci&#243;n%20aprobados/LIQUIDACIONES%202015/140317.pdf" TargetMode="External"/><Relationship Id="rId121" Type="http://schemas.openxmlformats.org/officeDocument/2006/relationships/hyperlink" Target="../../smgarzon/Documents/Actas%20de%20liquidaci&#243;n%20aprobados/130162-0-2013%20-%20Acta%20de%20liquidaci&#243;n.pdf" TargetMode="External"/><Relationship Id="rId142" Type="http://schemas.openxmlformats.org/officeDocument/2006/relationships/hyperlink" Target="../../smgarzon/Documents/Actas%20de%20liquidaci&#243;n%20aprobados/Acta%20de%20Liquidaci&#243;n%20del%20Contrato%20120000-396-0-2012%20-%20ok.pdf" TargetMode="External"/><Relationship Id="rId163" Type="http://schemas.openxmlformats.org/officeDocument/2006/relationships/hyperlink" Target="../../smgarzon/Documents/Actas%20de%20liquidaci&#243;n%20aprobados/LIQUIDACION%20CTO%20130190-0-2013%20CR%20TROFEOS%20LTDA%20-%20ok.pdf" TargetMode="External"/><Relationship Id="rId184" Type="http://schemas.openxmlformats.org/officeDocument/2006/relationships/hyperlink" Target="../../smgarzon/Documents/Actas%20de%20liquidaci&#243;n%20aprobados/LIQUIDACIONES%202015/140319-%20TEVEANDINA.pdf" TargetMode="External"/><Relationship Id="rId219" Type="http://schemas.openxmlformats.org/officeDocument/2006/relationships/hyperlink" Target="../../smgarzon/Documents/Actas%20de%20liquidaci&#243;n%20aprobados/LIQUIDACIONES%202015/150274-%20MANUEL%20MALDONADO.pdf" TargetMode="External"/><Relationship Id="rId230" Type="http://schemas.openxmlformats.org/officeDocument/2006/relationships/hyperlink" Target="../../smgarzon/Documents/Actas%20de%20liquidaci&#243;n%20aprobados/LIQUIDACIONES%202015/160306-%20ARTEINOX.pdf" TargetMode="External"/><Relationship Id="rId25" Type="http://schemas.openxmlformats.org/officeDocument/2006/relationships/hyperlink" Target="../../smgarzon/Documents/Actas%20de%20liquidaci&#243;n%20aprobados/LIQUIDACIONES%202015/150286-%20CLAUDIA%20RODRIGUEZ.pdf" TargetMode="External"/><Relationship Id="rId46" Type="http://schemas.openxmlformats.org/officeDocument/2006/relationships/hyperlink" Target="../../smgarzon/Documents/Actas%20de%20liquidaci&#243;n%20aprobados/LIQUIDACIONES%202015/160101-%20CLARA%20INES%20VARGAS%20MALAGON.pdf" TargetMode="External"/><Relationship Id="rId67" Type="http://schemas.openxmlformats.org/officeDocument/2006/relationships/hyperlink" Target="../../smgarzon/Documents/Actas%20de%20liquidaci&#243;n%20aprobados/LIQUIDACIONES%202015/160244-%20CLAUDIA%20VANEGAS.pdf" TargetMode="External"/><Relationship Id="rId88" Type="http://schemas.openxmlformats.org/officeDocument/2006/relationships/hyperlink" Target="../../smgarzon/Documents/Actas%20de%20liquidaci&#243;n%20aprobados/LIQUIDACIONES%202015/150358-%20MITSU%20MOTORS.pdf" TargetMode="External"/><Relationship Id="rId111" Type="http://schemas.openxmlformats.org/officeDocument/2006/relationships/hyperlink" Target="../../smgarzon/Documents/Actas%20de%20liquidaci&#243;n%20aprobados/LIQUIDACIONES%202015/130044-%20MITSUBISHI%20ELECTRIC.pdf" TargetMode="External"/><Relationship Id="rId132" Type="http://schemas.openxmlformats.org/officeDocument/2006/relationships/hyperlink" Target="../../smgarzon/Documents/Actas%20de%20liquidaci&#243;n%20aprobados/130384-0-2013%20-%20Acta%20de%20liquidaci&#243;n%20-%20ok.pdf" TargetMode="External"/><Relationship Id="rId153" Type="http://schemas.openxmlformats.org/officeDocument/2006/relationships/hyperlink" Target="../../smgarzon/Documents/Actas%20de%20liquidaci&#243;n%20aprobados/LIQUIDACION%20130270-0-2013%20ITELCO%20IT%20SAS%20-%20ok.pdf" TargetMode="External"/><Relationship Id="rId174" Type="http://schemas.openxmlformats.org/officeDocument/2006/relationships/hyperlink" Target="../../smgarzon/Documents/Actas%20de%20liquidaci&#243;n%20aprobados/LIQUIDACIONES%202015/140370.pdf" TargetMode="External"/><Relationship Id="rId195" Type="http://schemas.openxmlformats.org/officeDocument/2006/relationships/hyperlink" Target="../../smgarzon/Documents/Actas%20de%20liquidaci&#243;n%20aprobados/LIQUIDACIONES%202015/140282-%20EL%20PERIODICO.pdf" TargetMode="External"/><Relationship Id="rId209" Type="http://schemas.openxmlformats.org/officeDocument/2006/relationships/hyperlink" Target="../../smgarzon/Documents/Actas%20de%20liquidaci&#243;n%20aprobados/LIQUIDACIONES%202015/150080-%20LIZETH%20GONZALEZ.pdf" TargetMode="External"/><Relationship Id="rId220" Type="http://schemas.openxmlformats.org/officeDocument/2006/relationships/hyperlink" Target="../../smgarzon/Documents/Actas%20de%20liquidaci&#243;n%20aprobados/LIQUIDACIONES%202015/150331-%20VIDEO%20BEAMS.pdf" TargetMode="External"/><Relationship Id="rId241" Type="http://schemas.openxmlformats.org/officeDocument/2006/relationships/printerSettings" Target="../printerSettings/printerSettings15.bin"/><Relationship Id="rId15" Type="http://schemas.openxmlformats.org/officeDocument/2006/relationships/hyperlink" Target="../../smgarzon/Documents/Actas%20de%20liquidaci&#243;n%20aprobados/LIQUIDACIONES%202015/150228-%20REVISTA%20EL%20CONGRESO%20SIGLO%20XXI.pdf" TargetMode="External"/><Relationship Id="rId36" Type="http://schemas.openxmlformats.org/officeDocument/2006/relationships/hyperlink" Target="../../smgarzon/Documents/Actas%20de%20liquidaci&#243;n%20aprobados/LIQUIDACIONES%202015/150330-%20COMUNICAN.pdf" TargetMode="External"/><Relationship Id="rId57" Type="http://schemas.openxmlformats.org/officeDocument/2006/relationships/hyperlink" Target="../../smgarzon/Documents/Actas%20de%20liquidaci&#243;n%20aprobados/LIQUIDACIONES%202015/150255-%20MEDALLAS%20COLOMBIANAS.pdf" TargetMode="External"/><Relationship Id="rId106" Type="http://schemas.openxmlformats.org/officeDocument/2006/relationships/hyperlink" Target="../../smgarzon/Documents/Actas%20de%20liquidaci&#243;n%20aprobados/LIQUIDACIONES%202015/160277-%20controles%20empresariales.pdf" TargetMode="External"/><Relationship Id="rId127" Type="http://schemas.openxmlformats.org/officeDocument/2006/relationships/hyperlink" Target="../../smgarzon/Documents/Actas%20de%20liquidaci&#243;n%20aprobados/130261-0-2013%20-%20Acta%20de%20liquidaci&#243;n%20-%20ok.pdf" TargetMode="External"/><Relationship Id="rId10" Type="http://schemas.openxmlformats.org/officeDocument/2006/relationships/hyperlink" Target="../../smgarzon/Documents/Actas%20de%20liquidaci&#243;n%20aprobados/LIQUIDACIONES%202015/150209-%20A&amp;V%20EXPRESS.pdf" TargetMode="External"/><Relationship Id="rId31" Type="http://schemas.openxmlformats.org/officeDocument/2006/relationships/hyperlink" Target="../../smgarzon/Documents/Actas%20de%20liquidaci&#243;n%20aprobados/LIQUIDACIONES%202015/150353-%20NEW%20STETIC%20SA.pdf" TargetMode="External"/><Relationship Id="rId52" Type="http://schemas.openxmlformats.org/officeDocument/2006/relationships/hyperlink" Target="../../smgarzon/Documents/Actas%20de%20liquidaci&#243;n%20aprobados/LIQUIDACIONES%202015/150373-0-2015%20CRECE.pdf" TargetMode="External"/><Relationship Id="rId73" Type="http://schemas.openxmlformats.org/officeDocument/2006/relationships/hyperlink" Target="../../smgarzon/Documents/Actas%20de%20liquidaci&#243;n%20aprobados/LIQUIDACIONES%202015/170014-%20JAVIER%20I.%20JATIVA.pdf" TargetMode="External"/><Relationship Id="rId78" Type="http://schemas.openxmlformats.org/officeDocument/2006/relationships/hyperlink" Target="../../smgarzon/Documents/Actas%20de%20liquidaci&#243;n%20aprobados/LIQUIDACIONES%202015/150408-%20SOLUCIONES%20%20ICG%20SAS.pdf" TargetMode="External"/><Relationship Id="rId94" Type="http://schemas.openxmlformats.org/officeDocument/2006/relationships/hyperlink" Target="../../smgarzon/Documents/Actas%20de%20liquidaci&#243;n%20aprobados/LIQUIDACIONES%202015/140222.pdf" TargetMode="External"/><Relationship Id="rId99" Type="http://schemas.openxmlformats.org/officeDocument/2006/relationships/hyperlink" Target="../../smgarzon/Documents/Actas%20de%20liquidaci&#243;n%20aprobados/LIQUIDACIONES%202015/140252-%20LINALCA.pdf" TargetMode="External"/><Relationship Id="rId101" Type="http://schemas.openxmlformats.org/officeDocument/2006/relationships/hyperlink" Target="../../smgarzon/Documents/Actas%20de%20liquidaci&#243;n%20aprobados/LIQUIDACIONES%202015/140377-%20GAMMA%20INGENIEROS.pdf" TargetMode="External"/><Relationship Id="rId122" Type="http://schemas.openxmlformats.org/officeDocument/2006/relationships/hyperlink" Target="../../smgarzon/Documents/Actas%20de%20liquidaci&#243;n%20aprobados/130166-0-2013%20-%20Acta%20de%20Liquidaci&#243;n%20Contrato%20-%20ok.pdf" TargetMode="External"/><Relationship Id="rId143" Type="http://schemas.openxmlformats.org/officeDocument/2006/relationships/hyperlink" Target="../../smgarzon/Documents/Actas%20de%20liquidaci&#243;n%20aprobados/Acta%20de%20terminaci&#243;n%20mutuo%20acuerdo%20Cto%20375-2013-DIANA%20PATRICIA%20JAIME.pdf" TargetMode="External"/><Relationship Id="rId148" Type="http://schemas.openxmlformats.org/officeDocument/2006/relationships/hyperlink" Target="../../smgarzon/Documents/Actas%20de%20liquidaci&#243;n%20aprobados/INFORME%20FINAL%20140291-0-2014%20NAYIVE%20CARRASCO%20PATINO.pdf" TargetMode="External"/><Relationship Id="rId164" Type="http://schemas.openxmlformats.org/officeDocument/2006/relationships/hyperlink" Target="../../smgarzon/Documents/Actas%20de%20liquidaci&#243;n%20aprobados/LIQUIDACION%20CTO%20130249-02013%20INGEAL%20-%20ok.pdf" TargetMode="External"/><Relationship Id="rId169" Type="http://schemas.openxmlformats.org/officeDocument/2006/relationships/hyperlink" Target="../../smgarzon/Documents/Actas%20de%20liquidaci&#243;n%20aprobados/LIQUIDACIONES%202015/140181.pdf" TargetMode="External"/><Relationship Id="rId185" Type="http://schemas.openxmlformats.org/officeDocument/2006/relationships/hyperlink" Target="../../smgarzon/Documents/Actas%20de%20liquidaci&#243;n%20aprobados/LIQUIDACIONES%202015/140322-%20SUMIMAS.pdf" TargetMode="External"/><Relationship Id="rId4" Type="http://schemas.openxmlformats.org/officeDocument/2006/relationships/hyperlink" Target="../../smgarzon/Documents/Actas%20de%20liquidaci&#243;n%20aprobados/LIQUIDACIONES%202015/150035-%20Edgar%20Eulices.pdf" TargetMode="External"/><Relationship Id="rId9" Type="http://schemas.openxmlformats.org/officeDocument/2006/relationships/hyperlink" Target="../../smgarzon/Documents/Actas%20de%20liquidaci&#243;n%20aprobados/LIQUIDACIONES%202015/150191-%20HERNANDO%20BULLA.pdf" TargetMode="External"/><Relationship Id="rId180" Type="http://schemas.openxmlformats.org/officeDocument/2006/relationships/hyperlink" Target="../../smgarzon/Documents/Actas%20de%20liquidaci&#243;n%20aprobados/LIQUIDACIONES%202015/150280-%20%20PATRICIA%20DEL%20ROCIO%20PE&#209;A.pdf" TargetMode="External"/><Relationship Id="rId210" Type="http://schemas.openxmlformats.org/officeDocument/2006/relationships/hyperlink" Target="../../smgarzon/Documents/Actas%20de%20liquidaci&#243;n%20aprobados/LIQUIDACIONES%202015/150081-%20LUISA%20FERNANDA.pdf" TargetMode="External"/><Relationship Id="rId215" Type="http://schemas.openxmlformats.org/officeDocument/2006/relationships/hyperlink" Target="../../smgarzon/Documents/Actas%20de%20liquidaci&#243;n%20aprobados/LIQUIDACIONES%202015/150192%20-%20MATAY.pdf" TargetMode="External"/><Relationship Id="rId236" Type="http://schemas.openxmlformats.org/officeDocument/2006/relationships/hyperlink" Target="../../smgarzon/Documents/Actas%20de%20liquidaci&#243;n%20aprobados/LIQUIDACIONES%202015/160199-%20BUSINESS%20TECHNOLOGIES.pdf" TargetMode="External"/><Relationship Id="rId26" Type="http://schemas.openxmlformats.org/officeDocument/2006/relationships/hyperlink" Target="../../smgarzon/Documents/Actas%20de%20liquidaci&#243;n%20aprobados/LIQUIDACIONES%202015/150300-%20GERIZIM.pdf" TargetMode="External"/><Relationship Id="rId231" Type="http://schemas.openxmlformats.org/officeDocument/2006/relationships/hyperlink" Target="../../smgarzon/Documents/Actas%20de%20liquidaci&#243;n%20aprobados/LIQUIDACIONES%202015/160310-%20PRACO.pdf" TargetMode="External"/><Relationship Id="rId47" Type="http://schemas.openxmlformats.org/officeDocument/2006/relationships/hyperlink" Target="../../smgarzon/Documents/Actas%20de%20liquidaci&#243;n%20aprobados/LIQUIDACIONES%202015/150244-%20COTECNA.pdf" TargetMode="External"/><Relationship Id="rId68" Type="http://schemas.openxmlformats.org/officeDocument/2006/relationships/hyperlink" Target="../../smgarzon/Documents/Actas%20de%20liquidaci&#243;n%20aprobados/LIQUIDACIONES%202015/160241-%20GIOVANNI%20SUAREZ.pdf" TargetMode="External"/><Relationship Id="rId89" Type="http://schemas.openxmlformats.org/officeDocument/2006/relationships/hyperlink" Target="../../smgarzon/Documents/Actas%20de%20liquidaci&#243;n%20aprobados/LIQUIDACIONES%202015/160153-%20JOHANA%20POVEDA.pdf" TargetMode="External"/><Relationship Id="rId112" Type="http://schemas.openxmlformats.org/officeDocument/2006/relationships/hyperlink" Target="../../smgarzon/Documents/Actas%20de%20liquidaci&#243;n%20aprobados/LIQUIDACIONES%202015/130214-%20SEGUROS%20GENERALES.pdf" TargetMode="External"/><Relationship Id="rId133" Type="http://schemas.openxmlformats.org/officeDocument/2006/relationships/hyperlink" Target="../../smgarzon/Documents/Actas%20de%20liquidaci&#243;n%20aprobados/140140-0-2014%20-%20Acta%20de%20liquidaci&#243;n%20-%20ok.pdf" TargetMode="External"/><Relationship Id="rId154" Type="http://schemas.openxmlformats.org/officeDocument/2006/relationships/hyperlink" Target="../../smgarzon/Documents/Actas%20de%20liquidaci&#243;n%20aprobados/liquidacion%20cto%20106-2013%20-%20ok.pdf" TargetMode="External"/><Relationship Id="rId175" Type="http://schemas.openxmlformats.org/officeDocument/2006/relationships/hyperlink" Target="../../smgarzon/Documents/Actas%20de%20liquidaci&#243;n%20aprobados/LIQUIDACIONES%202015/140372.pdf" TargetMode="External"/><Relationship Id="rId196" Type="http://schemas.openxmlformats.org/officeDocument/2006/relationships/hyperlink" Target="../../smgarzon/Documents/Actas%20de%20liquidaci&#243;n%20aprobados/LIQUIDACIONES%202015/140288-%20SGS.pdf" TargetMode="External"/><Relationship Id="rId200" Type="http://schemas.openxmlformats.org/officeDocument/2006/relationships/hyperlink" Target="../../smgarzon/Documents/Actas%20de%20liquidaci&#243;n%20aprobados/LIQUIDACIONES%202015/150314-%20INGEAL.pdf" TargetMode="External"/><Relationship Id="rId16" Type="http://schemas.openxmlformats.org/officeDocument/2006/relationships/hyperlink" Target="../../smgarzon/Documents/Actas%20de%20liquidaci&#243;n%20aprobados/LIQUIDACIONES%202015/150232-%20FORMARCHIVOS.pdf" TargetMode="External"/><Relationship Id="rId221" Type="http://schemas.openxmlformats.org/officeDocument/2006/relationships/hyperlink" Target="../../smgarzon/Documents/Actas%20de%20liquidaci&#243;n%20aprobados/LIQUIDACIONES%202015/150394-%20SOLUCIONES%20H&amp;S.pdf" TargetMode="External"/><Relationship Id="rId37" Type="http://schemas.openxmlformats.org/officeDocument/2006/relationships/hyperlink" Target="../../smgarzon/Documents/Actas%20de%20liquidaci&#243;n%20aprobados/LIQUIDACIONES%202015/150342-%20SEMANA.pdf" TargetMode="External"/><Relationship Id="rId58" Type="http://schemas.openxmlformats.org/officeDocument/2006/relationships/hyperlink" Target="../../smgarzon/Documents/Actas%20de%20liquidaci&#243;n%20aprobados/LIQUIDACIONES%202015/150101-%20GLORIA%20CATALINA%20ROSERO.pdf" TargetMode="External"/><Relationship Id="rId79" Type="http://schemas.openxmlformats.org/officeDocument/2006/relationships/hyperlink" Target="../../smgarzon/Documents/Actas%20de%20liquidaci&#243;n%20aprobados/LIQUIDACIONES%202015/150377-%20COMPENSAR.pdf" TargetMode="External"/><Relationship Id="rId102" Type="http://schemas.openxmlformats.org/officeDocument/2006/relationships/hyperlink" Target="../../smgarzon/Documents/Actas%20de%20liquidaci&#243;n%20aprobados/LIQUIDACIONES%202015/140390-%20UT%20SICVEL.pdf" TargetMode="External"/><Relationship Id="rId123" Type="http://schemas.openxmlformats.org/officeDocument/2006/relationships/hyperlink" Target="../../smgarzon/Documents/Actas%20de%20liquidaci&#243;n%20aprobados/130186-0-2013%20-%20Acta%20de%20liquidaci&#243;n%20-ok.pdf" TargetMode="External"/><Relationship Id="rId144" Type="http://schemas.openxmlformats.org/officeDocument/2006/relationships/hyperlink" Target="../../smgarzon/Documents/Actas%20de%20liquidaci&#243;n%20aprobados/Acta%20de%20Terminaci&#243;n%20por%20Mutuo%20Acuerdo%20Cto%20140167-0-2014%20con%20soportes.pdf" TargetMode="External"/><Relationship Id="rId90" Type="http://schemas.openxmlformats.org/officeDocument/2006/relationships/hyperlink" Target="../../smgarzon/Documents/Actas%20de%20liquidaci&#243;n%20aprobados/LIQUIDACIONES%202015/160139-%20DIANA%20PILAR%20DELGADO.pdf" TargetMode="External"/><Relationship Id="rId165" Type="http://schemas.openxmlformats.org/officeDocument/2006/relationships/hyperlink" Target="../../smgarzon/Documents/Actas%20de%20liquidaci&#243;n%20aprobados/LIQUIDACION%20CTO%20130254-0-2013%20COMPENSAR%20%20-%20ok.pdf" TargetMode="External"/><Relationship Id="rId186" Type="http://schemas.openxmlformats.org/officeDocument/2006/relationships/hyperlink" Target="../../smgarzon/Documents/Actas%20de%20liquidaci&#243;n%20aprobados/LIQUIDACIONES%202015/140312-%20CRISTIAN%20DAVID.pdf" TargetMode="External"/><Relationship Id="rId211" Type="http://schemas.openxmlformats.org/officeDocument/2006/relationships/hyperlink" Target="../../smgarzon/Documents/Actas%20de%20liquidaci&#243;n%20aprobados/LIQUIDACIONES%202015/150083-%20DIANA%20MARCELA%20REYES.pdf" TargetMode="External"/><Relationship Id="rId232" Type="http://schemas.openxmlformats.org/officeDocument/2006/relationships/hyperlink" Target="../../smgarzon/Documents/Actas%20de%20liquidaci&#243;n%20aprobados/LIQUIDACIONES%202015/130036-%20SYSTEM%20NET.pdf" TargetMode="External"/><Relationship Id="rId27" Type="http://schemas.openxmlformats.org/officeDocument/2006/relationships/hyperlink" Target="../../smgarzon/Documents/Actas%20de%20liquidaci&#243;n%20aprobados/LIQUIDACIONES%202015/150312-%20SIIGO%20SA.pdf" TargetMode="External"/><Relationship Id="rId48" Type="http://schemas.openxmlformats.org/officeDocument/2006/relationships/hyperlink" Target="../../smgarzon/Documents/Actas%20de%20liquidaci&#243;n%20aprobados/LIQUIDACIONES%202015/050000-272-0-2011%20AGR%20SOLUCIONES.pdf" TargetMode="External"/><Relationship Id="rId69" Type="http://schemas.openxmlformats.org/officeDocument/2006/relationships/hyperlink" Target="../../smgarzon/Documents/Actas%20de%20liquidaci&#243;n%20aprobados/LIQUIDACIONES%202015/170021-%20ANGELICA%20MARIA%20RUBIO%20POLANCO.pdf" TargetMode="External"/><Relationship Id="rId113" Type="http://schemas.openxmlformats.org/officeDocument/2006/relationships/hyperlink" Target="../../smgarzon/Documents/Actas%20de%20liquidaci&#243;n%20aprobados/130217-%20%20SOLUCIONES%20Y%20DIAGNOSTICOS.pdf" TargetMode="External"/><Relationship Id="rId134" Type="http://schemas.openxmlformats.org/officeDocument/2006/relationships/hyperlink" Target="../../smgarzon/Documents/Actas%20de%20liquidaci&#243;n%20aprobados/140166-0-2014%20-%20Acta%20de%20liquidaci&#243;n%20-ok.pdf" TargetMode="External"/><Relationship Id="rId80" Type="http://schemas.openxmlformats.org/officeDocument/2006/relationships/hyperlink" Target="../../smgarzon/Documents/Actas%20de%20liquidaci&#243;n%20aprobados/LIQUIDACIONES%202015/160138-%20WILSON%20GUERRERO.pdf" TargetMode="External"/><Relationship Id="rId155" Type="http://schemas.openxmlformats.org/officeDocument/2006/relationships/hyperlink" Target="../../smgarzon/Documents/Actas%20de%20liquidaci&#243;n%20aprobados/liquidacion%20cto%20133-2013%20(2)%20-%20ok.pdf" TargetMode="External"/><Relationship Id="rId176" Type="http://schemas.openxmlformats.org/officeDocument/2006/relationships/hyperlink" Target="../../smgarzon/Documents/Actas%20de%20liquidaci&#243;n%20aprobados/LIQUIDACIONES%202015/150076-%20JUDITH%20HERNANDEZ.pdf" TargetMode="External"/><Relationship Id="rId197" Type="http://schemas.openxmlformats.org/officeDocument/2006/relationships/hyperlink" Target="../../smgarzon/Documents/Actas%20de%20liquidaci&#243;n%20aprobados/LIQUIDACIONES%202015/140290-%20CENDIATRA.pdf" TargetMode="External"/><Relationship Id="rId201" Type="http://schemas.openxmlformats.org/officeDocument/2006/relationships/hyperlink" Target="../../smgarzon/Documents/Actas%20de%20liquidaci&#243;n%20aprobados/LIQUIDACIONES%202015/140207-%20MUDANZAS%20DEL%20NOGAL.pdf" TargetMode="External"/><Relationship Id="rId222" Type="http://schemas.openxmlformats.org/officeDocument/2006/relationships/hyperlink" Target="../../smgarzon/Documents/Actas%20de%20liquidaci&#243;n%20aprobados/LIQUIDACIONES%202015/150398-%20MARLON%20MIRANDA.pdf" TargetMode="External"/><Relationship Id="rId17" Type="http://schemas.openxmlformats.org/officeDocument/2006/relationships/hyperlink" Target="../../smgarzon/Documents/Actas%20de%20liquidaci&#243;n%20aprobados/LIQUIDACIONES%202015/150241-%20SOLUTION%20COPY.pdf" TargetMode="External"/><Relationship Id="rId38" Type="http://schemas.openxmlformats.org/officeDocument/2006/relationships/hyperlink" Target="../../smgarzon/Documents/Actas%20de%20liquidaci&#243;n%20aprobados/LIQUIDACIONES%202015/150219-%20MITSUBISHI%20ELECTRIC.pdf" TargetMode="External"/><Relationship Id="rId59" Type="http://schemas.openxmlformats.org/officeDocument/2006/relationships/hyperlink" Target="../../smgarzon/Documents/Actas%20de%20liquidaci&#243;n%20aprobados/LIQUIDACIONES%202015/150316-%20PROCOLDEXT.pdf" TargetMode="External"/><Relationship Id="rId103" Type="http://schemas.openxmlformats.org/officeDocument/2006/relationships/hyperlink" Target="../../smgarzon/Documents/Actas%20de%20liquidaci&#243;n%20aprobados/LIQUIDACIONES%202015/140392-%20MAICROTEL.pdf" TargetMode="External"/><Relationship Id="rId124" Type="http://schemas.openxmlformats.org/officeDocument/2006/relationships/hyperlink" Target="../../smgarzon/Documents/Actas%20de%20liquidaci&#243;n%20aprobados/130204-0-2013%20Acta%20de%20liquidaci&#243;n%20-%20ok.pdf" TargetMode="External"/><Relationship Id="rId70" Type="http://schemas.openxmlformats.org/officeDocument/2006/relationships/hyperlink" Target="../../smgarzon/Documents/Actas%20de%20liquidaci&#243;n%20aprobados/LIQUIDACIONES%202015/160129-%20CRISTIAN%20CAMILO%20RAMOS.pdf" TargetMode="External"/><Relationship Id="rId91" Type="http://schemas.openxmlformats.org/officeDocument/2006/relationships/hyperlink" Target="../../smgarzon/Documents/Actas%20de%20liquidaci&#243;n%20aprobados/LIQUIDACIONES%202015/160047-%20ROSA%20ENRIQUELINA%20GOMEZ.pdf" TargetMode="External"/><Relationship Id="rId145" Type="http://schemas.openxmlformats.org/officeDocument/2006/relationships/hyperlink" Target="../../smgarzon/Documents/Actas%20de%20liquidaci&#243;n%20aprobados/acta%20liquidacion%20328-2013.pdf" TargetMode="External"/><Relationship Id="rId166" Type="http://schemas.openxmlformats.org/officeDocument/2006/relationships/hyperlink" Target="../../smgarzon/Documents/Actas%20de%20liquidaci&#243;n%20aprobados/LIQUIDACIONES%202015/140154.pdf" TargetMode="External"/><Relationship Id="rId187" Type="http://schemas.openxmlformats.org/officeDocument/2006/relationships/hyperlink" Target="../../smgarzon/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smgarzon/Documents/Actas%20de%20liquidaci&#243;n%20aprobados/LIQUIDACIONES%202015/150100-%20KHAANKO%20RUIZ.pdf" TargetMode="External"/><Relationship Id="rId233" Type="http://schemas.openxmlformats.org/officeDocument/2006/relationships/hyperlink" Target="../../smgarzon/Documents/Actas%20de%20liquidaci&#243;n%20aprobados/LIQUIDACIONES%202015/150277-%20FAIBER%20CORREA.pdf" TargetMode="External"/><Relationship Id="rId28" Type="http://schemas.openxmlformats.org/officeDocument/2006/relationships/hyperlink" Target="../../smgarzon/Documents/Actas%20de%20liquidaci&#243;n%20aprobados/LIQUIDACIONES%202015/150329-%20INFORMATICA%20DOCUMENTAL.pdf" TargetMode="External"/><Relationship Id="rId49" Type="http://schemas.openxmlformats.org/officeDocument/2006/relationships/hyperlink" Target="../../smgarzon/Documents/Actas%20de%20liquidaci&#243;n%20aprobados/LIQUIDACIONES%202015/160072-%20RAFAELA%20ARIZA.pdf" TargetMode="External"/><Relationship Id="rId114" Type="http://schemas.openxmlformats.org/officeDocument/2006/relationships/hyperlink" Target="../../smgarzon/Documents/Actas%20de%20liquidaci&#243;n%20aprobados/LIQUIDACIONES%202015/130130-%20TERPEL.pdf" TargetMode="External"/><Relationship Id="rId60" Type="http://schemas.openxmlformats.org/officeDocument/2006/relationships/hyperlink" Target="../../smgarzon/Documents/Actas%20de%20liquidaci&#243;n%20aprobados/LIQUIDACIONES%202015/150320-%20NUEVA%20LEGISLACION.pdf" TargetMode="External"/><Relationship Id="rId81" Type="http://schemas.openxmlformats.org/officeDocument/2006/relationships/hyperlink" Target="../../smgarzon/Documents/Actas%20de%20liquidaci&#243;n%20aprobados/LIQUIDACIONES%202015/160166-%20SGS%20COLOMBIA.pdf" TargetMode="External"/><Relationship Id="rId135" Type="http://schemas.openxmlformats.org/officeDocument/2006/relationships/hyperlink" Target="../../smgarzon/Documents/Actas%20de%20liquidaci&#243;n%20aprobados/140173-0-2014%20-%20Acta%20de%20liquidaci&#243;n%20-%20ok.pdf" TargetMode="External"/><Relationship Id="rId156" Type="http://schemas.openxmlformats.org/officeDocument/2006/relationships/hyperlink" Target="../../smgarzon/Documents/Actas%20de%20liquidaci&#243;n%20aprobados/liquidacion%20cto%20147-2013%20(2)%20-%20ok.pdf" TargetMode="External"/><Relationship Id="rId177" Type="http://schemas.openxmlformats.org/officeDocument/2006/relationships/hyperlink" Target="../../smgarzon/Documents/Actas%20de%20liquidaci&#243;n%20aprobados/LIQUIDACIONES%202015/150101-%20GLORIA%20CATALINA%20ROSERO.pdf" TargetMode="External"/><Relationship Id="rId198" Type="http://schemas.openxmlformats.org/officeDocument/2006/relationships/hyperlink" Target="../../smgarzon/Documents/Actas%20de%20liquidaci&#243;n%20aprobados/LIQUIDACIONES%202015/150278-%20YURI%20REYES.pdf" TargetMode="External"/><Relationship Id="rId202" Type="http://schemas.openxmlformats.org/officeDocument/2006/relationships/hyperlink" Target="../../smgarzon/Documents/Actas%20de%20liquidaci&#243;n%20aprobados/LIQUIDACIONES%202015/120000-451-0-2012%20COMPENSAR.pdf" TargetMode="External"/><Relationship Id="rId223" Type="http://schemas.openxmlformats.org/officeDocument/2006/relationships/hyperlink" Target="../../smgarzon/Documents/Actas%20de%20liquidaci&#243;n%20aprobados/LIQUIDACIONES%202015/150404-%20PUBLIDRUGS.pdf" TargetMode="External"/><Relationship Id="rId18" Type="http://schemas.openxmlformats.org/officeDocument/2006/relationships/hyperlink" Target="../../smgarzon/Documents/Actas%20de%20liquidaci&#243;n%20aprobados/LIQUIDACIONES%202015/150245-%20SANDRA%20M%20ROJAS.pdf" TargetMode="External"/><Relationship Id="rId39" Type="http://schemas.openxmlformats.org/officeDocument/2006/relationships/hyperlink" Target="../../smgarzon/Documents/Actas%20de%20liquidaci&#243;n%20aprobados/LIQUIDACIONES%202015/150391-UNION%20TEMPORAL%20BMIND%20-%20KOGHI.pdf" TargetMode="External"/><Relationship Id="rId50" Type="http://schemas.openxmlformats.org/officeDocument/2006/relationships/hyperlink" Target="../../smgarzon/Documents/Actas%20de%20liquidaci&#243;n%20aprobados/LIQUIDACIONES%202015/160092-%20JAVIER%20IGNACIO%20JATIVA.pdf" TargetMode="External"/><Relationship Id="rId104" Type="http://schemas.openxmlformats.org/officeDocument/2006/relationships/hyperlink" Target="../../smgarzon/Documents/Actas%20de%20liquidaci&#243;n%20aprobados/LIQUIDACIONES%202015/150211-%20SEAN%20ELECTRONICA.pdf" TargetMode="External"/><Relationship Id="rId125" Type="http://schemas.openxmlformats.org/officeDocument/2006/relationships/hyperlink" Target="../../smgarzon/Documents/Actas%20de%20liquidaci&#243;n%20aprobados/130211-0-2013%20-%20Acta%20de%20liquidaci&#243;n%20-%20ok.pdf" TargetMode="External"/><Relationship Id="rId146" Type="http://schemas.openxmlformats.org/officeDocument/2006/relationships/hyperlink" Target="../../smgarzon/Documents/Actas%20de%20liquidaci&#243;n%20aprobados/INFORME%20FINAL%20130385-0-2013%20NORMA%20MESA.pdf" TargetMode="External"/><Relationship Id="rId167" Type="http://schemas.openxmlformats.org/officeDocument/2006/relationships/hyperlink" Target="../../smgarzon/Documents/Actas%20de%20liquidaci&#243;n%20aprobados/LIQUIDACIONES%202015/140176.pdf" TargetMode="External"/><Relationship Id="rId188" Type="http://schemas.openxmlformats.org/officeDocument/2006/relationships/hyperlink" Target="../../smgarzon/Documents/Actas%20de%20liquidaci&#243;n%20aprobados/LIQUIDACIONES%202015/140299-%20LIZETH%20GONZALEZ.pdf" TargetMode="External"/><Relationship Id="rId71" Type="http://schemas.openxmlformats.org/officeDocument/2006/relationships/hyperlink" Target="../../smgarzon/Documents/Actas%20de%20liquidaci&#243;n%20aprobados/LIQUIDACIONES%202015/160242-%20JONATHAN%20ZAMUDIO.pdf" TargetMode="External"/><Relationship Id="rId92" Type="http://schemas.openxmlformats.org/officeDocument/2006/relationships/hyperlink" Target="../../smgarzon/Documents/Actas%20de%20liquidaci&#243;n%20aprobados/LIQUIDACIONES%202015/140396-%20KAWAK.pdf" TargetMode="External"/><Relationship Id="rId213" Type="http://schemas.openxmlformats.org/officeDocument/2006/relationships/hyperlink" Target="../../smgarzon/Documents/Actas%20de%20liquidaci&#243;n%20aprobados/LIQUIDACIONES%202015/150102-%20LINA%20GONZALEZ.pdf" TargetMode="External"/><Relationship Id="rId234" Type="http://schemas.openxmlformats.org/officeDocument/2006/relationships/hyperlink" Target="../../smgarzon/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smgarzon/Documents/Actas%20de%20liquidaci&#243;n%20aprobados/LIQUIDACIONES%202015/150321-%20BUSINESSMID.pdf" TargetMode="External"/><Relationship Id="rId40" Type="http://schemas.openxmlformats.org/officeDocument/2006/relationships/hyperlink" Target="../../smgarzon/Documents/Actas%20de%20liquidaci&#243;n%20aprobados/LIQUIDACIONES%202015/140310-0-2014-TECOLSOF%20SAS..pdf" TargetMode="External"/><Relationship Id="rId115" Type="http://schemas.openxmlformats.org/officeDocument/2006/relationships/hyperlink" Target="../../smgarzon/Documents/Actas%20de%20liquidaci&#243;n%20aprobados/130023-0-2013%20-%20Acta%20de%20liquidaci&#243;n%20-%20ok.pdf" TargetMode="External"/><Relationship Id="rId136" Type="http://schemas.openxmlformats.org/officeDocument/2006/relationships/hyperlink" Target="../../smgarzon/Documents/Actas%20de%20liquidaci&#243;n%20aprobados/140212-0-2014%20-%20Informe%20final.pdf" TargetMode="External"/><Relationship Id="rId157" Type="http://schemas.openxmlformats.org/officeDocument/2006/relationships/hyperlink" Target="../../smgarzon/Documents/Actas%20de%20liquidaci&#243;n%20aprobados/liquidacion%20cto%20150-2013%20-%20ok.pdf" TargetMode="External"/><Relationship Id="rId178" Type="http://schemas.openxmlformats.org/officeDocument/2006/relationships/hyperlink" Target="../../smgarzon/Documents/Actas%20de%20liquidaci&#243;n%20aprobados/LIQUIDACIONES%202015/150260-%20COMPENSAR.pdf" TargetMode="External"/><Relationship Id="rId61" Type="http://schemas.openxmlformats.org/officeDocument/2006/relationships/hyperlink" Target="../../smgarzon/Documents/Actas%20de%20liquidaci&#243;n%20aprobados/LIQUIDACIONES%202015/150229-%20MOTORES%20Y%20MAQUINAS%20MOTORYSA.pdf" TargetMode="External"/><Relationship Id="rId82" Type="http://schemas.openxmlformats.org/officeDocument/2006/relationships/hyperlink" Target="../../smgarzon/Documents/Actas%20de%20liquidaci&#243;n%20aprobados/LIQUIDACIONES%202015/160134-%20LEIDY%20YINETH%20RIVERA.pdf" TargetMode="External"/><Relationship Id="rId199" Type="http://schemas.openxmlformats.org/officeDocument/2006/relationships/hyperlink" Target="../../smgarzon/Documents/Actas%20de%20liquidaci&#243;n%20aprobados/LIQUIDACIONES%202015/150348-%20ORION%20CONIC.pdf" TargetMode="External"/><Relationship Id="rId203" Type="http://schemas.openxmlformats.org/officeDocument/2006/relationships/hyperlink" Target="../../smgarzon/Documents/Actas%20de%20liquidaci&#243;n%20aprobados/LIQUIDACIONES%202015/120000-390-0-2012%20URBANEX.pdf" TargetMode="External"/><Relationship Id="rId19" Type="http://schemas.openxmlformats.org/officeDocument/2006/relationships/hyperlink" Target="../../smgarzon/Documents/Actas%20de%20liquidaci&#243;n%20aprobados/LIQUIDACIONES%202015/150250-%20CRISTIAN%20CAMILO%20RAMOS.pdf" TargetMode="External"/><Relationship Id="rId224" Type="http://schemas.openxmlformats.org/officeDocument/2006/relationships/hyperlink" Target="../../smgarzon/Documents/Actas%20de%20liquidaci&#243;n%20aprobados/LIQUIDACIONES%202015/160022-%20CASA%20EL%20TIEMPO.pdf" TargetMode="External"/><Relationship Id="rId30" Type="http://schemas.openxmlformats.org/officeDocument/2006/relationships/hyperlink" Target="../../smgarzon/Documents/Actas%20de%20liquidaci&#243;n%20aprobados/LIQUIDACIONES%202015/150346-%20JOHN%20KENNEDY%20LEON.pdf" TargetMode="External"/><Relationship Id="rId105" Type="http://schemas.openxmlformats.org/officeDocument/2006/relationships/hyperlink" Target="../../smgarzon/Documents/Actas%20de%20liquidaci&#243;n%20aprobados/LIQUIDACIONES%202015/150249-%20BRANCH%20MICROSOFT.pdf" TargetMode="External"/><Relationship Id="rId126" Type="http://schemas.openxmlformats.org/officeDocument/2006/relationships/hyperlink" Target="../../smgarzon/Documents/Actas%20de%20liquidaci&#243;n%20aprobados/130241-0-2013%20-%20ok.pdf" TargetMode="External"/><Relationship Id="rId147" Type="http://schemas.openxmlformats.org/officeDocument/2006/relationships/hyperlink" Target="../../smgarzon/Documents/Actas%20de%20liquidaci&#243;n%20aprobados/INFORME%20FINAL%20140152-0-2014%20ROSA%20ENRIQUELINA%20GOMEZ%20CORREDOR.pdf" TargetMode="External"/><Relationship Id="rId168" Type="http://schemas.openxmlformats.org/officeDocument/2006/relationships/hyperlink" Target="../../smgarzon/Documents/Actas%20de%20liquidaci&#243;n%20aprobados/LIQUIDACIONES%202015/140179.pdf" TargetMode="External"/><Relationship Id="rId51" Type="http://schemas.openxmlformats.org/officeDocument/2006/relationships/hyperlink" Target="../../smgarzon/Documents/Actas%20de%20liquidaci&#243;n%20aprobados/LIQUIDACIONES%202015/160119-%20ANGELICA%20MARIA%20RUBIO.pdf" TargetMode="External"/><Relationship Id="rId72" Type="http://schemas.openxmlformats.org/officeDocument/2006/relationships/hyperlink" Target="../../smgarzon/Documents/Actas%20de%20liquidaci&#243;n%20aprobados/LIQUIDACIONES%202015/120000-463-0-2010%20%20AUTOMARKET.pdf" TargetMode="External"/><Relationship Id="rId93" Type="http://schemas.openxmlformats.org/officeDocument/2006/relationships/hyperlink" Target="../../smgarzon/Documents/Actas%20de%20liquidaci&#243;n%20aprobados/LIQUIDACIONES%202015/140219-%20MARKET%20GROUP.pdf" TargetMode="External"/><Relationship Id="rId189" Type="http://schemas.openxmlformats.org/officeDocument/2006/relationships/hyperlink" Target="../../smgarzon/Documents/Actas%20de%20liquidaci&#243;n%20aprobados/LIQUIDACIONES%202015/140174-%20MOTORYSA.pdf" TargetMode="External"/><Relationship Id="rId3" Type="http://schemas.openxmlformats.org/officeDocument/2006/relationships/hyperlink" Target="../../smgarzon/Documents/Actas%20de%20liquidaci&#243;n%20aprobados/LIQUIDACIONES%202015/150049-ROSA%20E.%20GOMEZ.pdf" TargetMode="External"/><Relationship Id="rId214" Type="http://schemas.openxmlformats.org/officeDocument/2006/relationships/hyperlink" Target="../../smgarzon/Documents/Actas%20de%20liquidaci&#243;n%20aprobados/LIQUIDACIONES%202015/150123-%20EL%20TIEMPO.pdf" TargetMode="External"/><Relationship Id="rId235" Type="http://schemas.openxmlformats.org/officeDocument/2006/relationships/hyperlink" Target="../../smgarzon/Documents/Actas%20de%20liquidaci&#243;n%20aprobados/LIQUIDACIONES%202015/160113-%20KHAANKO%20RUIZ.pdf" TargetMode="External"/><Relationship Id="rId116" Type="http://schemas.openxmlformats.org/officeDocument/2006/relationships/hyperlink" Target="../../smgarzon/Documents/Actas%20de%20liquidaci&#243;n%20aprobados/040000-1118-0-2008%20COLOMBIANA%20DE%20SOFTWARE%20Y%20HARDWARE%20COLSOF%20SA%20-%20ok.pdf" TargetMode="External"/><Relationship Id="rId137" Type="http://schemas.openxmlformats.org/officeDocument/2006/relationships/hyperlink" Target="../../smgarzon/Documents/Actas%20de%20liquidaci&#243;n%20aprobados/140244-0-2014%20INDUSTRIAS%20QUIMICAS%20FIQ%20LTDA%20-%20ok.pdf" TargetMode="External"/><Relationship Id="rId158" Type="http://schemas.openxmlformats.org/officeDocument/2006/relationships/hyperlink" Target="../../smgarzon/Documents/Actas%20de%20liquidaci&#243;n%20aprobados/liquidacion%20cto%20151-2012%20-%20ok.pdf" TargetMode="External"/><Relationship Id="rId20" Type="http://schemas.openxmlformats.org/officeDocument/2006/relationships/hyperlink" Target="../../smgarzon/Documents/Actas%20de%20liquidaci&#243;n%20aprobados/LIQUIDACIONES%202015/150254-%20OFICOMCO.pdf" TargetMode="External"/><Relationship Id="rId41" Type="http://schemas.openxmlformats.org/officeDocument/2006/relationships/hyperlink" Target="../../smgarzon/Documents/Actas%20de%20liquidaci&#243;n%20aprobados/LIQUIDACIONES%202015/140313-%20M@ICROTEL.pdf" TargetMode="External"/><Relationship Id="rId62" Type="http://schemas.openxmlformats.org/officeDocument/2006/relationships/hyperlink" Target="../../smgarzon/Documents/Actas%20de%20liquidaci&#243;n%20aprobados/LIQUIDACIONES%202015/140367-%20CRECE%20Ltda.pdf" TargetMode="External"/><Relationship Id="rId83" Type="http://schemas.openxmlformats.org/officeDocument/2006/relationships/hyperlink" Target="../../smgarzon/Documents/Actas%20de%20liquidaci&#243;n%20aprobados/LIQUIDACIONES%202015/160066-%20JOHN%20KENNEDY%20LEON.pdf" TargetMode="External"/><Relationship Id="rId179" Type="http://schemas.openxmlformats.org/officeDocument/2006/relationships/hyperlink" Target="../../smgarzon/Documents/Actas%20de%20liquidaci&#243;n%20aprobados/LIQUIDACIONES%202015/150275-%20ROSA%20YASMIN%20CASTRO.pdf" TargetMode="External"/><Relationship Id="rId190" Type="http://schemas.openxmlformats.org/officeDocument/2006/relationships/hyperlink" Target="../../smgarzon/Documents/Actas%20de%20liquidaci&#243;n%20aprobados/LIQUIDACIONES%202015/140186-%20SECURITY%20COM.pdf" TargetMode="External"/><Relationship Id="rId204" Type="http://schemas.openxmlformats.org/officeDocument/2006/relationships/hyperlink" Target="../../smgarzon/Documents/Actas%20de%20liquidaci&#243;n%20aprobados/LIQUIDACIONES%202015/130156-%20SOLUTION%20COPY.pdf" TargetMode="External"/><Relationship Id="rId225" Type="http://schemas.openxmlformats.org/officeDocument/2006/relationships/hyperlink" Target="../../smgarzon/Documents/Actas%20de%20liquidaci&#243;n%20aprobados/LIQUIDACIONES%202015/160045-%20VOMD.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4174"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2-7211817"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ntratos.gov.co/consultas/detalleProceso.do?numConstancia=18-13-788422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7000429"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3-7211125" TargetMode="External"/><Relationship Id="rId248" Type="http://schemas.openxmlformats.org/officeDocument/2006/relationships/hyperlink" Target="https://www.contratos.gov.co/consultas/detalleProceso.do?numConstancia=16-13-52980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99002"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ntratos.gov.co/consultas/detalleProceso.do?numConstancia=17-11-7300565"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824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2-7086326" TargetMode="External"/><Relationship Id="rId404" Type="http://schemas.openxmlformats.org/officeDocument/2006/relationships/hyperlink" Target="https://www.contratos.gov.co/consultas/detalleProceso.do?numConstancia=17-9-435254" TargetMode="External"/><Relationship Id="rId446" Type="http://schemas.openxmlformats.org/officeDocument/2006/relationships/drawing" Target="../drawings/drawing5.xm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lombiacompra.gov.co/tienda-virtual-del-estado-colombiano/ordenes-compra/22825"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lombiacompra.gov.co/tienda-virtual-del-estado-colombiano/ordenes-compra/24099"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57796"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5397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592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1-6848708" TargetMode="External"/><Relationship Id="rId448" Type="http://schemas.openxmlformats.org/officeDocument/2006/relationships/comments" Target="../comments1.xm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9428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11-7341580"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6775715" TargetMode="External"/><Relationship Id="rId439" Type="http://schemas.openxmlformats.org/officeDocument/2006/relationships/hyperlink" Target="https://www.contratos.gov.co/consultas/detalleProceso.do?numConstancia=18-12-7761864"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121844" TargetMode="External"/><Relationship Id="rId408" Type="http://schemas.openxmlformats.org/officeDocument/2006/relationships/hyperlink" Target="https://www.contratos.gov.co/consultas/detalleProceso.do?numConstancia=17-12-7269790"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3-7250578"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7-9-438024" TargetMode="External"/><Relationship Id="rId18" Type="http://schemas.openxmlformats.org/officeDocument/2006/relationships/hyperlink" Target="https://www.contratos.gov.co/consultas/detalleProceso.do?numConstancia=14-13-2910355" TargetMode="External"/><Relationship Id="rId39" Type="http://schemas.openxmlformats.org/officeDocument/2006/relationships/hyperlink" Target="https://www.contratos.gov.co/consultas/detalleProceso.do?numConstancia=14-11-2651606" TargetMode="External"/><Relationship Id="rId265" Type="http://schemas.openxmlformats.org/officeDocument/2006/relationships/hyperlink" Target="https://www.contratos.gov.co/consultas/detalleProceso.do?numConstancia=16-12-5551350" TargetMode="External"/><Relationship Id="rId286" Type="http://schemas.openxmlformats.org/officeDocument/2006/relationships/hyperlink" Target="https://www.contratos.gov.co/consultas/detalleProceso.do?numConstancia=16-12-5640228"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25" Type="http://schemas.openxmlformats.org/officeDocument/2006/relationships/hyperlink" Target="http://www.contratos.gov.co/consultas/detalleProceso.do?numConstancia=15-13-3838289" TargetMode="External"/><Relationship Id="rId146" Type="http://schemas.openxmlformats.org/officeDocument/2006/relationships/hyperlink" Target="https://www.contratos.gov.co/consultas/detalleProceso.do?numConstancia=15-13-4020539" TargetMode="External"/><Relationship Id="rId167" Type="http://schemas.openxmlformats.org/officeDocument/2006/relationships/hyperlink" Target="https://www.contratos.gov.co/consultas/detalleProceso.do?numConstancia=15-1-143357"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32" Type="http://schemas.openxmlformats.org/officeDocument/2006/relationships/hyperlink" Target="https://www.contratos.gov.co/consultas/detalleProceso.do?numConstancia=17-12-6510800" TargetMode="External"/><Relationship Id="rId353" Type="http://schemas.openxmlformats.org/officeDocument/2006/relationships/hyperlink" Target="https://www.contratos.gov.co/consultas/detalleProceso.do?numConstancia=17-12-6603480" TargetMode="External"/><Relationship Id="rId374" Type="http://schemas.openxmlformats.org/officeDocument/2006/relationships/hyperlink" Target="https://www.contratos.gov.co/consultas/detalleProceso.do?numConstancia=17-12-6888037" TargetMode="External"/><Relationship Id="rId395" Type="http://schemas.openxmlformats.org/officeDocument/2006/relationships/hyperlink" Target="https://www.contratos.gov.co/consultas/detalleProceso.do?numConstancia=17-12-7124423" TargetMode="External"/><Relationship Id="rId409" Type="http://schemas.openxmlformats.org/officeDocument/2006/relationships/hyperlink" Target="https://www.contratos.gov.co/consultas/detalleProceso.do?numConstancia=17-9-434838"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420" Type="http://schemas.openxmlformats.org/officeDocument/2006/relationships/hyperlink" Target="https://www.contratos.gov.co/consultas/detalleProceso.do?numConstancia=17-13-734129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41" Type="http://schemas.openxmlformats.org/officeDocument/2006/relationships/hyperlink" Target="https://www.contratos.gov.co/consultas/detalleProceso.do?numConstancia=18-12-7758646"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2-7047667"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2-7281404" TargetMode="External"/><Relationship Id="rId431" Type="http://schemas.openxmlformats.org/officeDocument/2006/relationships/hyperlink" Target="https://www.colombiacompra.gov.co/tienda-virtual-del-estado-colombiano/ordenes-compra/24613" TargetMode="External"/><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053696"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48402" TargetMode="External"/><Relationship Id="rId421" Type="http://schemas.openxmlformats.org/officeDocument/2006/relationships/hyperlink" Target="https://www.contratos.gov.co/consultas/detalleProceso.do?numConstancia=17-11-7188445" TargetMode="External"/><Relationship Id="rId442" Type="http://schemas.openxmlformats.org/officeDocument/2006/relationships/hyperlink" Target="https://www.colombiacompra.gov.co/tienda-virtual-del-estado-colombiano/ordenes-compra/24917/1" TargetMode="Externa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3-6989178"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195223" TargetMode="External"/><Relationship Id="rId432" Type="http://schemas.openxmlformats.org/officeDocument/2006/relationships/hyperlink" Target="https://www.contratos.gov.co/consultas/detalleProceso.do?numConstancia=18-12-7703265"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3-706246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75663" TargetMode="External"/><Relationship Id="rId422" Type="http://schemas.openxmlformats.org/officeDocument/2006/relationships/hyperlink" Target="https://www.contratos.gov.co/consultas/detalleProceso.do?numConstancia=17-11-7098808" TargetMode="External"/><Relationship Id="rId443" Type="http://schemas.openxmlformats.org/officeDocument/2006/relationships/hyperlink" Target="https://www.contratos.gov.co/consultas/detalleProceso.do?numConstancia=18-13-7865890" TargetMode="Externa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2-7082503"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6874454"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84506"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ntratos.gov.co/consultas/detalleProceso.do?numConstancia=17-11-7300565"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13910"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3-7027260"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printerSettings" Target="../printerSettings/printerSettings4.bin"/><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6963262"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11-7098808"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lombiacompra.gov.co/tienda-virtual-del-estado-colombiano/ordenes-compra/23844?sort=desc&amp;order=No"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436" Type="http://schemas.openxmlformats.org/officeDocument/2006/relationships/hyperlink" Target="https://www.contratos.gov.co/consultas/detalleProceso.do?numConstancia=18-12-7763111"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community.secop.gov.co/Public/Tendering/ContractNoticeManagement/Index?SkinName=CCE%C2%A4tLanguage=es-CO&amp;Page=login&amp;Country=CO" TargetMode="External"/><Relationship Id="rId405" Type="http://schemas.openxmlformats.org/officeDocument/2006/relationships/hyperlink" Target="https://www.contratos.gov.co/consultas/detalleProceso.do?numConstancia=17-12-7251288" TargetMode="External"/><Relationship Id="rId447" Type="http://schemas.openxmlformats.org/officeDocument/2006/relationships/vmlDrawing" Target="../drawings/vmlDrawing1.vm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9-436378" TargetMode="Externa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5-12-327294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79264" TargetMode="External"/><Relationship Id="rId438" Type="http://schemas.openxmlformats.org/officeDocument/2006/relationships/hyperlink" Target="https://www.contratos.gov.co/consultas/detalleProceso.do?numConstancia=18-12-77263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31753" TargetMode="External"/><Relationship Id="rId407" Type="http://schemas.openxmlformats.org/officeDocument/2006/relationships/hyperlink" Target="https://www.contratos.gov.co/consultas/detalleProceso.do?numConstancia=17-12-7278641"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01804"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lombiacompra.gov.co/tienda-virtual-del-estado-colombiano/ordenes-de-compra?sort=desc&amp;order=Orden%20de%20Compra" TargetMode="External"/><Relationship Id="rId429" Type="http://schemas.openxmlformats.org/officeDocument/2006/relationships/hyperlink" Target="https://www.contratos.gov.co/consultas/detalleProceso.do?numConstancia=17-9-437686"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2-7748089"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175110"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38" t="s">
        <v>411</v>
      </c>
      <c r="H4" s="1039"/>
      <c r="I4" s="1039"/>
      <c r="J4" s="1039"/>
      <c r="K4" s="1039"/>
      <c r="L4" s="1039"/>
      <c r="M4" s="1039"/>
      <c r="N4" s="1040"/>
      <c r="O4" s="195"/>
      <c r="P4" s="196"/>
      <c r="Q4" s="195"/>
      <c r="R4" s="198"/>
      <c r="S4" s="198"/>
      <c r="T4" s="195"/>
      <c r="U4" s="196"/>
      <c r="V4" s="195"/>
    </row>
    <row r="5" spans="1:22" customFormat="1" ht="16.5" thickTop="1" thickBot="1" x14ac:dyDescent="0.3">
      <c r="A5" s="195"/>
      <c r="B5" s="196"/>
      <c r="C5" s="195"/>
      <c r="D5" s="195"/>
      <c r="E5" s="196"/>
      <c r="F5" s="197"/>
      <c r="G5" s="1041"/>
      <c r="H5" s="1042"/>
      <c r="I5" s="1042"/>
      <c r="J5" s="1042"/>
      <c r="K5" s="1042"/>
      <c r="L5" s="1042"/>
      <c r="M5" s="1042"/>
      <c r="N5" s="1043"/>
      <c r="O5" s="195"/>
      <c r="P5" s="196"/>
      <c r="Q5" s="197"/>
      <c r="R5" s="199" t="s">
        <v>407</v>
      </c>
      <c r="S5" s="200">
        <f ca="1">TODAY()</f>
        <v>43195</v>
      </c>
      <c r="T5" s="195"/>
      <c r="U5" s="196"/>
      <c r="V5" s="195"/>
    </row>
    <row r="6" spans="1:22" customFormat="1" ht="15.75" thickTop="1" x14ac:dyDescent="0.25">
      <c r="A6" s="195"/>
      <c r="B6" s="196"/>
      <c r="C6" s="195"/>
      <c r="D6" s="195"/>
      <c r="E6" s="196"/>
      <c r="F6" s="197"/>
      <c r="G6" s="1041"/>
      <c r="H6" s="1042"/>
      <c r="I6" s="1042"/>
      <c r="J6" s="1042"/>
      <c r="K6" s="1042"/>
      <c r="L6" s="1042"/>
      <c r="M6" s="1042"/>
      <c r="N6" s="1043"/>
      <c r="O6" s="195"/>
      <c r="P6" s="196"/>
      <c r="Q6" s="197"/>
      <c r="R6" s="1033" t="s">
        <v>408</v>
      </c>
      <c r="S6" s="1035">
        <v>43182</v>
      </c>
      <c r="T6" s="195"/>
      <c r="U6" s="196"/>
      <c r="V6" s="195"/>
    </row>
    <row r="7" spans="1:22" customFormat="1" ht="15.75" thickBot="1" x14ac:dyDescent="0.3">
      <c r="A7" s="195"/>
      <c r="B7" s="196"/>
      <c r="C7" s="195"/>
      <c r="D7" s="195"/>
      <c r="E7" s="196"/>
      <c r="F7" s="197"/>
      <c r="G7" s="1041" t="s">
        <v>412</v>
      </c>
      <c r="H7" s="1042"/>
      <c r="I7" s="1042"/>
      <c r="J7" s="1042"/>
      <c r="K7" s="1042"/>
      <c r="L7" s="1042"/>
      <c r="M7" s="1042"/>
      <c r="N7" s="1043"/>
      <c r="O7" s="195"/>
      <c r="P7" s="196"/>
      <c r="Q7" s="197"/>
      <c r="R7" s="1034"/>
      <c r="S7" s="1036"/>
      <c r="T7" s="195"/>
      <c r="U7" s="196"/>
      <c r="V7" s="195"/>
    </row>
    <row r="8" spans="1:22" customFormat="1" ht="16.5" thickTop="1" thickBot="1" x14ac:dyDescent="0.3">
      <c r="A8" s="195"/>
      <c r="B8" s="196"/>
      <c r="C8" s="195"/>
      <c r="D8" s="195"/>
      <c r="E8" s="196"/>
      <c r="F8" s="197"/>
      <c r="G8" s="1041"/>
      <c r="H8" s="1042"/>
      <c r="I8" s="1042"/>
      <c r="J8" s="1042"/>
      <c r="K8" s="1042"/>
      <c r="L8" s="1042"/>
      <c r="M8" s="1042"/>
      <c r="N8" s="1043"/>
      <c r="O8" s="195"/>
      <c r="P8" s="196"/>
      <c r="Q8" s="197"/>
      <c r="R8" s="199" t="s">
        <v>409</v>
      </c>
      <c r="S8" s="201">
        <f ca="1">S5-S6</f>
        <v>13</v>
      </c>
      <c r="T8" s="195"/>
      <c r="U8" s="196"/>
      <c r="V8" s="195"/>
    </row>
    <row r="9" spans="1:22" customFormat="1" ht="8.25" customHeight="1" thickTop="1" x14ac:dyDescent="0.25">
      <c r="A9" s="195"/>
      <c r="B9" s="196"/>
      <c r="C9" s="195"/>
      <c r="D9" s="195"/>
      <c r="E9" s="196"/>
      <c r="F9" s="197"/>
      <c r="G9" s="1041"/>
      <c r="H9" s="1042"/>
      <c r="I9" s="1042"/>
      <c r="J9" s="1042"/>
      <c r="K9" s="1042"/>
      <c r="L9" s="1042"/>
      <c r="M9" s="1042"/>
      <c r="N9" s="1043"/>
      <c r="O9" s="195"/>
      <c r="P9" s="196"/>
      <c r="Q9" s="195"/>
      <c r="R9" s="195"/>
      <c r="S9" s="195"/>
      <c r="T9" s="195"/>
      <c r="U9" s="196"/>
      <c r="V9" s="195"/>
    </row>
    <row r="10" spans="1:22" customFormat="1" ht="6.75" customHeight="1" thickBot="1" x14ac:dyDescent="0.3">
      <c r="A10" s="195"/>
      <c r="B10" s="196"/>
      <c r="C10" s="196"/>
      <c r="D10" s="196"/>
      <c r="E10" s="196"/>
      <c r="F10" s="197"/>
      <c r="G10" s="1044"/>
      <c r="H10" s="1045"/>
      <c r="I10" s="1045"/>
      <c r="J10" s="1045"/>
      <c r="K10" s="1045"/>
      <c r="L10" s="1045"/>
      <c r="M10" s="1045"/>
      <c r="N10" s="1046"/>
      <c r="O10" s="195"/>
      <c r="P10" s="196"/>
      <c r="Q10" s="195"/>
      <c r="R10" s="195"/>
      <c r="S10" s="195"/>
      <c r="T10" s="195"/>
      <c r="U10" s="196"/>
      <c r="V10" s="195"/>
    </row>
    <row r="11" spans="1:22" customFormat="1" ht="16.5" thickTop="1" x14ac:dyDescent="0.25">
      <c r="A11" s="195"/>
      <c r="B11" s="196"/>
      <c r="C11" s="1032" t="s">
        <v>406</v>
      </c>
      <c r="D11" s="1032"/>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37" t="s">
        <v>410</v>
      </c>
      <c r="D15" s="1037"/>
      <c r="E15" s="1037"/>
      <c r="F15" s="1037"/>
      <c r="G15" s="1037"/>
      <c r="H15" s="1037"/>
      <c r="I15" s="1037"/>
      <c r="J15" s="1037"/>
      <c r="K15" s="1037"/>
      <c r="L15" s="1037"/>
      <c r="M15" s="1037"/>
      <c r="N15" s="1037"/>
      <c r="O15" s="1037"/>
      <c r="P15" s="1037"/>
      <c r="Q15" s="1037"/>
      <c r="R15" s="1037"/>
      <c r="S15" s="1037"/>
      <c r="T15" s="1037"/>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pane="topRight" activeCell="D1" sqref="D1"/>
      <selection pane="bottomLeft" activeCell="A3" sqref="A3"/>
      <selection pane="bottomRight" activeCell="BK2" sqref="BK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00" t="s">
        <v>0</v>
      </c>
      <c r="C1" s="1102" t="s">
        <v>1</v>
      </c>
      <c r="D1" s="1104" t="s">
        <v>1238</v>
      </c>
      <c r="E1" s="1104"/>
      <c r="F1" s="1104"/>
      <c r="G1" s="1104"/>
      <c r="H1" s="1104"/>
      <c r="I1" s="1104" t="s">
        <v>1240</v>
      </c>
      <c r="J1" s="1104"/>
      <c r="K1" s="1104"/>
      <c r="L1" s="1104"/>
      <c r="M1" s="1104"/>
      <c r="N1" s="1104"/>
      <c r="O1" s="215">
        <f ca="1">TODAY()</f>
        <v>43195</v>
      </c>
      <c r="P1" s="1108" t="s">
        <v>1458</v>
      </c>
      <c r="Q1" s="1108"/>
      <c r="R1" s="1108"/>
      <c r="S1" s="1108"/>
      <c r="T1" s="1108"/>
      <c r="U1" s="1108"/>
      <c r="V1" s="1108"/>
      <c r="W1" s="1108"/>
      <c r="X1" s="1108"/>
      <c r="Y1" s="1108"/>
      <c r="Z1" s="1108"/>
      <c r="AA1" s="1108"/>
      <c r="AB1" s="1107" t="s">
        <v>1457</v>
      </c>
      <c r="AC1" s="1107"/>
      <c r="AD1" s="1107"/>
      <c r="AE1" s="1107"/>
      <c r="AF1" s="1107"/>
      <c r="AG1" s="1107"/>
      <c r="AH1" s="1107"/>
      <c r="AI1" s="1107"/>
      <c r="AJ1" s="1107"/>
      <c r="AK1" s="1107"/>
      <c r="AL1" s="1107"/>
      <c r="AM1" s="1107"/>
      <c r="AN1" s="1105" t="s">
        <v>1271</v>
      </c>
      <c r="AO1" s="1105"/>
      <c r="AP1" s="1105"/>
      <c r="AQ1" s="1105"/>
      <c r="AR1" s="1105"/>
      <c r="AS1" s="1105"/>
      <c r="AT1" s="1105"/>
      <c r="AU1" s="1105"/>
      <c r="AV1" s="1105"/>
      <c r="AW1" s="1105"/>
      <c r="AX1" s="1105"/>
      <c r="AY1" s="1105"/>
    </row>
    <row r="2" spans="1:51" ht="33.75" x14ac:dyDescent="0.25">
      <c r="B2" s="1101"/>
      <c r="C2" s="1103"/>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06">
        <v>2012</v>
      </c>
      <c r="AI276" s="1106"/>
      <c r="AK276" s="1106">
        <v>2013</v>
      </c>
      <c r="AL276" s="1106"/>
      <c r="AN276" s="1106">
        <v>2014</v>
      </c>
      <c r="AO276" s="1106"/>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110" t="s">
        <v>387</v>
      </c>
      <c r="C2" s="1111"/>
      <c r="D2" s="1111"/>
      <c r="E2" s="1111"/>
      <c r="F2" s="1111"/>
      <c r="G2" s="1111"/>
      <c r="H2" s="1111"/>
      <c r="I2" s="1111"/>
      <c r="J2" s="1111"/>
      <c r="K2" s="1111"/>
      <c r="L2" s="1111"/>
      <c r="M2" s="1111"/>
      <c r="N2" s="1111"/>
      <c r="O2" s="1111"/>
      <c r="P2" s="1111"/>
      <c r="Q2" s="1111"/>
      <c r="R2" s="1111"/>
      <c r="S2" s="1111"/>
      <c r="T2" s="1111"/>
      <c r="U2" s="1112"/>
      <c r="V2" s="333"/>
    </row>
    <row r="3" spans="1:29" ht="18.75" thickBot="1" x14ac:dyDescent="0.3">
      <c r="A3" s="358"/>
      <c r="B3" s="1113" t="s">
        <v>1455</v>
      </c>
      <c r="C3" s="1114"/>
      <c r="D3" s="1114"/>
      <c r="E3" s="1114"/>
      <c r="F3" s="1114"/>
      <c r="G3" s="1114"/>
      <c r="H3" s="1114"/>
      <c r="I3" s="1114"/>
      <c r="J3" s="1114"/>
      <c r="K3" s="1114"/>
      <c r="L3" s="1114"/>
      <c r="M3" s="1114"/>
      <c r="N3" s="1114"/>
      <c r="O3" s="1114"/>
      <c r="P3" s="1114"/>
      <c r="Q3" s="1114"/>
      <c r="R3" s="1114"/>
      <c r="S3" s="1114"/>
      <c r="T3" s="1114"/>
      <c r="U3" s="1115"/>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43195</v>
      </c>
      <c r="D5" s="334"/>
      <c r="E5" s="333"/>
      <c r="F5" s="333"/>
      <c r="G5" s="333"/>
      <c r="H5" s="334"/>
      <c r="I5" s="1109" t="s">
        <v>1448</v>
      </c>
      <c r="J5" s="1109"/>
      <c r="K5" s="1109" t="s">
        <v>970</v>
      </c>
      <c r="L5" s="1109"/>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1522</v>
      </c>
      <c r="Q7" s="406">
        <f ca="1">IF(P7=0,"",(P7*100%)/120)</f>
        <v>12.683333333333334</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1709</v>
      </c>
      <c r="Q8" s="406">
        <f t="shared" ref="Q8:Q71" ca="1" si="6">IF(P8=0,"",(P8*100%)/120)</f>
        <v>14.241666666666667</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1719</v>
      </c>
      <c r="Q9" s="406">
        <f t="shared" ca="1" si="6"/>
        <v>14.324999999999999</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1872</v>
      </c>
      <c r="Q10" s="406">
        <f t="shared" ca="1" si="6"/>
        <v>15.6</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1859</v>
      </c>
      <c r="Q11" s="406">
        <f t="shared" ca="1" si="6"/>
        <v>15.491666666666667</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1863</v>
      </c>
      <c r="Q12" s="406">
        <f t="shared" ca="1" si="6"/>
        <v>15.525</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1825</v>
      </c>
      <c r="Q13" s="406">
        <f t="shared" ca="1" si="6"/>
        <v>15.208333333333334</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2083</v>
      </c>
      <c r="Q14" s="406">
        <f t="shared" ca="1" si="6"/>
        <v>17.358333333333334</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1839</v>
      </c>
      <c r="Q15" s="406">
        <f t="shared" ca="1" si="6"/>
        <v>15.324999999999999</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1831</v>
      </c>
      <c r="Q16" s="406">
        <f t="shared" ca="1" si="6"/>
        <v>15.258333333333333</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1833</v>
      </c>
      <c r="Q17" s="406">
        <f t="shared" ca="1" si="6"/>
        <v>15.275</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1872</v>
      </c>
      <c r="Q18" s="406">
        <f t="shared" ca="1" si="6"/>
        <v>15.6</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2273</v>
      </c>
      <c r="Q19" s="406">
        <f t="shared" ca="1" si="6"/>
        <v>18.941666666666666</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1952</v>
      </c>
      <c r="Q20" s="406">
        <f t="shared" ca="1" si="6"/>
        <v>16.266666666666666</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1883</v>
      </c>
      <c r="Q21" s="406">
        <f t="shared" ca="1" si="6"/>
        <v>15.691666666666666</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1682</v>
      </c>
      <c r="Q22" s="406">
        <f t="shared" ca="1" si="6"/>
        <v>14.016666666666667</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1921</v>
      </c>
      <c r="Q23" s="406">
        <f t="shared" ca="1" si="6"/>
        <v>16.008333333333333</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1586</v>
      </c>
      <c r="Q24" s="406">
        <f t="shared" ca="1" si="6"/>
        <v>13.216666666666667</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1572</v>
      </c>
      <c r="Q25" s="406">
        <f t="shared" ca="1" si="6"/>
        <v>13.1</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1848</v>
      </c>
      <c r="Q26" s="406">
        <f t="shared" ca="1" si="6"/>
        <v>15.4</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1917</v>
      </c>
      <c r="Q27" s="406">
        <f t="shared" ca="1" si="6"/>
        <v>15.975</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1786</v>
      </c>
      <c r="Q28" s="406">
        <f t="shared" ca="1" si="6"/>
        <v>14.883333333333333</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1862</v>
      </c>
      <c r="Q29" s="406">
        <f t="shared" ca="1" si="6"/>
        <v>15.516666666666667</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1867</v>
      </c>
      <c r="Q30" s="406">
        <f t="shared" ca="1" si="6"/>
        <v>15.558333333333334</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1846</v>
      </c>
      <c r="Q31" s="406">
        <f t="shared" ca="1" si="6"/>
        <v>15.383333333333333</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1664</v>
      </c>
      <c r="Q32" s="406">
        <f t="shared" ca="1" si="6"/>
        <v>13.866666666666667</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1572</v>
      </c>
      <c r="Q33" s="406">
        <f t="shared" ca="1" si="6"/>
        <v>13.1</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1668</v>
      </c>
      <c r="Q34" s="406">
        <f t="shared" ca="1" si="6"/>
        <v>13.9</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1665</v>
      </c>
      <c r="Q35" s="406">
        <f t="shared" ca="1" si="6"/>
        <v>13.875</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1650</v>
      </c>
      <c r="Q36" s="406">
        <f t="shared" ca="1" si="6"/>
        <v>13.75</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1849</v>
      </c>
      <c r="Q37" s="406">
        <f t="shared" ca="1" si="6"/>
        <v>15.408333333333333</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1862</v>
      </c>
      <c r="Q38" s="406">
        <f t="shared" ca="1" si="6"/>
        <v>15.516666666666667</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1828</v>
      </c>
      <c r="Q39" s="406">
        <f t="shared" ca="1" si="6"/>
        <v>15.233333333333333</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1569</v>
      </c>
      <c r="Q40" s="406">
        <f t="shared" ca="1" si="6"/>
        <v>13.074999999999999</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1743</v>
      </c>
      <c r="Q41" s="406">
        <f t="shared" ca="1" si="6"/>
        <v>14.525</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1852</v>
      </c>
      <c r="Q42" s="406">
        <f t="shared" ca="1" si="6"/>
        <v>15.433333333333334</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1932</v>
      </c>
      <c r="Q43" s="406">
        <f t="shared" ca="1" si="6"/>
        <v>16.100000000000001</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1808</v>
      </c>
      <c r="Q44" s="406">
        <f t="shared" ca="1" si="6"/>
        <v>15.066666666666666</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1826</v>
      </c>
      <c r="Q45" s="406">
        <f t="shared" ca="1" si="6"/>
        <v>15.216666666666667</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1887</v>
      </c>
      <c r="Q46" s="406">
        <f t="shared" ca="1" si="6"/>
        <v>15.725</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1743</v>
      </c>
      <c r="Q47" s="406">
        <f t="shared" ca="1" si="6"/>
        <v>14.525</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1845</v>
      </c>
      <c r="Q48" s="406">
        <f t="shared" ca="1" si="6"/>
        <v>15.375</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1723</v>
      </c>
      <c r="Q49" s="406">
        <f t="shared" ca="1" si="6"/>
        <v>14.358333333333333</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1797</v>
      </c>
      <c r="Q50" s="406">
        <f t="shared" ca="1" si="6"/>
        <v>14.975</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1795</v>
      </c>
      <c r="Q51" s="406">
        <f t="shared" ca="1" si="6"/>
        <v>14.958333333333334</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1982</v>
      </c>
      <c r="Q52" s="406">
        <f t="shared" ca="1" si="6"/>
        <v>16.516666666666666</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1724</v>
      </c>
      <c r="Q53" s="406">
        <f t="shared" ca="1" si="6"/>
        <v>14.366666666666667</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1648</v>
      </c>
      <c r="Q54" s="406">
        <f t="shared" ca="1" si="6"/>
        <v>13.733333333333333</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1737</v>
      </c>
      <c r="Q55" s="406">
        <f t="shared" ca="1" si="6"/>
        <v>14.475</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1750</v>
      </c>
      <c r="Q56" s="406">
        <f t="shared" ca="1" si="6"/>
        <v>14.583333333333334</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1781</v>
      </c>
      <c r="Q57" s="406">
        <f t="shared" ca="1" si="6"/>
        <v>14.841666666666667</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1770</v>
      </c>
      <c r="Q58" s="406">
        <f t="shared" ca="1" si="6"/>
        <v>14.75</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1786</v>
      </c>
      <c r="Q59" s="406">
        <f t="shared" ca="1" si="6"/>
        <v>14.883333333333333</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1754</v>
      </c>
      <c r="Q60" s="406">
        <f t="shared" ca="1" si="6"/>
        <v>14.616666666666667</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1754</v>
      </c>
      <c r="Q61" s="406">
        <f t="shared" ca="1" si="6"/>
        <v>14.616666666666667</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1709</v>
      </c>
      <c r="Q62" s="406">
        <f t="shared" ca="1" si="6"/>
        <v>14.241666666666667</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1783</v>
      </c>
      <c r="Q63" s="406">
        <f t="shared" ca="1" si="6"/>
        <v>14.858333333333333</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1883</v>
      </c>
      <c r="Q64" s="406">
        <f t="shared" ca="1" si="6"/>
        <v>15.691666666666666</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1714</v>
      </c>
      <c r="Q65" s="406">
        <f t="shared" ca="1" si="6"/>
        <v>14.283333333333333</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1637</v>
      </c>
      <c r="Q66" s="406">
        <f t="shared" ca="1" si="6"/>
        <v>13.641666666666667</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1744</v>
      </c>
      <c r="Q67" s="406">
        <f t="shared" ca="1" si="6"/>
        <v>14.533333333333333</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1661</v>
      </c>
      <c r="Q68" s="406">
        <f t="shared" ca="1" si="6"/>
        <v>13.841666666666667</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1805</v>
      </c>
      <c r="Q69" s="406">
        <f t="shared" ca="1" si="6"/>
        <v>15.041666666666666</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1616</v>
      </c>
      <c r="Q70" s="406">
        <f t="shared" ca="1" si="6"/>
        <v>13.466666666666667</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1633</v>
      </c>
      <c r="Q71" s="406">
        <f t="shared" ca="1" si="6"/>
        <v>13.608333333333333</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1749</v>
      </c>
      <c r="Q72" s="406">
        <f t="shared" ref="Q72:Q135" ca="1" si="13">IF(P72=0,"",(P72*100%)/120)</f>
        <v>14.574999999999999</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1743</v>
      </c>
      <c r="Q73" s="406">
        <f t="shared" ca="1" si="13"/>
        <v>14.525</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1615</v>
      </c>
      <c r="Q74" s="406">
        <f t="shared" ca="1" si="13"/>
        <v>13.458333333333334</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1873</v>
      </c>
      <c r="Q75" s="406">
        <f t="shared" ca="1" si="13"/>
        <v>15.608333333333333</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1602</v>
      </c>
      <c r="Q76" s="406">
        <f t="shared" ca="1" si="13"/>
        <v>13.35</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1620</v>
      </c>
      <c r="Q77" s="406">
        <f t="shared" ca="1" si="13"/>
        <v>13.5</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1484</v>
      </c>
      <c r="Q78" s="406">
        <f t="shared" ca="1" si="13"/>
        <v>12.366666666666667</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874</v>
      </c>
      <c r="Q79" s="406">
        <f t="shared" ca="1" si="13"/>
        <v>7.2833333333333332</v>
      </c>
      <c r="R79" s="328" t="str">
        <f ca="1">VLOOKUP(B79,'Base de Datos'!E79:AR376,33,0)</f>
        <v>TERMINO</v>
      </c>
      <c r="S79" s="331" t="str">
        <f t="shared" ca="1" si="10"/>
        <v>SI</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41322</v>
      </c>
      <c r="G80" s="330">
        <f>+'Base de Datos'!T80</f>
        <v>41322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1873</v>
      </c>
      <c r="Q80" s="406">
        <f t="shared" ca="1" si="13"/>
        <v>15.608333333333333</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1459</v>
      </c>
      <c r="Q81" s="406">
        <f t="shared" ca="1" si="13"/>
        <v>12.158333333333333</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1736</v>
      </c>
      <c r="Q82" s="406">
        <f t="shared" ca="1" si="13"/>
        <v>14.466666666666667</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1587</v>
      </c>
      <c r="Q83" s="406">
        <f t="shared" ca="1" si="13"/>
        <v>13.225</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1690</v>
      </c>
      <c r="Q84" s="406">
        <f t="shared" ca="1" si="13"/>
        <v>14.083333333333334</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1753</v>
      </c>
      <c r="Q85" s="406">
        <f t="shared" ca="1" si="13"/>
        <v>14.608333333333333</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1515</v>
      </c>
      <c r="Q86" s="406">
        <f t="shared" ca="1" si="13"/>
        <v>12.625</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1512</v>
      </c>
      <c r="Q87" s="406">
        <f t="shared" ca="1" si="13"/>
        <v>12.6</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1484</v>
      </c>
      <c r="Q88" s="406">
        <f t="shared" ca="1" si="13"/>
        <v>12.366666666666667</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1543</v>
      </c>
      <c r="Q89" s="406">
        <f t="shared" ca="1" si="13"/>
        <v>12.858333333333333</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1464</v>
      </c>
      <c r="Q90" s="406">
        <f t="shared" ca="1" si="13"/>
        <v>12.2</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1479</v>
      </c>
      <c r="Q91" s="406">
        <f t="shared" ca="1" si="13"/>
        <v>12.324999999999999</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1431</v>
      </c>
      <c r="Q92" s="406">
        <f t="shared" ca="1" si="13"/>
        <v>11.925000000000001</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1650</v>
      </c>
      <c r="Q93" s="406">
        <f t="shared" ca="1" si="13"/>
        <v>13.75</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1503</v>
      </c>
      <c r="Q94" s="406">
        <f t="shared" ca="1" si="13"/>
        <v>12.525</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1496</v>
      </c>
      <c r="Q95" s="406">
        <f t="shared" ca="1" si="13"/>
        <v>12.466666666666667</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1687</v>
      </c>
      <c r="Q96" s="406">
        <f t="shared" ca="1" si="13"/>
        <v>14.058333333333334</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1305</v>
      </c>
      <c r="Q97" s="406">
        <f t="shared" ca="1" si="13"/>
        <v>10.875</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1375</v>
      </c>
      <c r="Q98" s="406">
        <f t="shared" ca="1" si="13"/>
        <v>11.458333333333334</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1503</v>
      </c>
      <c r="Q99" s="406">
        <f t="shared" ca="1" si="13"/>
        <v>12.525</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1535</v>
      </c>
      <c r="Q100" s="406">
        <f t="shared" ca="1" si="13"/>
        <v>12.791666666666666</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1421</v>
      </c>
      <c r="Q101" s="406">
        <f t="shared" ca="1" si="13"/>
        <v>11.841666666666667</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1482</v>
      </c>
      <c r="Q102" s="406">
        <f t="shared" ca="1" si="13"/>
        <v>12.35</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1497</v>
      </c>
      <c r="Q103" s="406">
        <f t="shared" ca="1" si="13"/>
        <v>12.475</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1389</v>
      </c>
      <c r="Q104" s="406">
        <f t="shared" ca="1" si="13"/>
        <v>11.574999999999999</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1393</v>
      </c>
      <c r="Q105" s="406">
        <f t="shared" ca="1" si="13"/>
        <v>11.608333333333333</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1298</v>
      </c>
      <c r="Q106" s="406">
        <f t="shared" ca="1" si="13"/>
        <v>10.816666666666666</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1226</v>
      </c>
      <c r="Q107" s="406">
        <f t="shared" ca="1" si="13"/>
        <v>10.216666666666667</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1372</v>
      </c>
      <c r="Q108" s="406">
        <f t="shared" ca="1" si="13"/>
        <v>11.433333333333334</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1375</v>
      </c>
      <c r="Q109" s="406">
        <f t="shared" ca="1" si="13"/>
        <v>11.458333333333334</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1535</v>
      </c>
      <c r="Q110" s="406">
        <f t="shared" ca="1" si="13"/>
        <v>12.791666666666666</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1617</v>
      </c>
      <c r="Q111" s="406">
        <f t="shared" ca="1" si="13"/>
        <v>13.475</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1530</v>
      </c>
      <c r="Q112" s="406">
        <f t="shared" ca="1" si="13"/>
        <v>12.75</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1528</v>
      </c>
      <c r="Q113" s="406">
        <f t="shared" ca="1" si="13"/>
        <v>12.733333333333333</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1694</v>
      </c>
      <c r="Q114" s="406">
        <f t="shared" ca="1" si="13"/>
        <v>14.116666666666667</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1346</v>
      </c>
      <c r="Q115" s="406">
        <f t="shared" ca="1" si="13"/>
        <v>11.216666666666667</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1459</v>
      </c>
      <c r="Q116" s="406">
        <f t="shared" ca="1" si="13"/>
        <v>12.158333333333333</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1385</v>
      </c>
      <c r="Q117" s="406">
        <f t="shared" ca="1" si="13"/>
        <v>11.541666666666666</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1344</v>
      </c>
      <c r="Q118" s="406">
        <f t="shared" ca="1" si="13"/>
        <v>11.2</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1524</v>
      </c>
      <c r="Q119" s="406">
        <f t="shared" ca="1" si="13"/>
        <v>12.7</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1483</v>
      </c>
      <c r="Q120" s="406">
        <f t="shared" ca="1" si="13"/>
        <v>12.358333333333333</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1633</v>
      </c>
      <c r="Q121" s="406">
        <f t="shared" ca="1" si="13"/>
        <v>13.608333333333333</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1662</v>
      </c>
      <c r="Q122" s="406">
        <f t="shared" ca="1" si="13"/>
        <v>13.85</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1375</v>
      </c>
      <c r="Q123" s="406">
        <f t="shared" ca="1" si="13"/>
        <v>11.458333333333334</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1300</v>
      </c>
      <c r="Q124" s="406">
        <f t="shared" ca="1" si="13"/>
        <v>10.833333333333334</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1481</v>
      </c>
      <c r="Q125" s="406">
        <f t="shared" ca="1" si="13"/>
        <v>12.341666666666667</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1113</v>
      </c>
      <c r="Q126" s="406">
        <f t="shared" ca="1" si="13"/>
        <v>9.2750000000000004</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1405</v>
      </c>
      <c r="Q127" s="406">
        <f t="shared" ca="1" si="13"/>
        <v>11.708333333333334</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1504</v>
      </c>
      <c r="Q128" s="406">
        <f t="shared" ca="1" si="13"/>
        <v>12.533333333333333</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1284</v>
      </c>
      <c r="Q129" s="406">
        <f t="shared" ca="1" si="13"/>
        <v>10.7</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1303</v>
      </c>
      <c r="Q130" s="406">
        <f t="shared" ca="1" si="13"/>
        <v>10.858333333333333</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1337</v>
      </c>
      <c r="Q131" s="406">
        <f t="shared" ca="1" si="13"/>
        <v>11.141666666666667</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1331</v>
      </c>
      <c r="Q132" s="406">
        <f t="shared" ca="1" si="13"/>
        <v>11.091666666666667</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1319</v>
      </c>
      <c r="Q133" s="406">
        <f t="shared" ca="1" si="13"/>
        <v>10.991666666666667</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1096</v>
      </c>
      <c r="Q134" s="406">
        <f t="shared" ca="1" si="13"/>
        <v>9.1333333333333329</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1140</v>
      </c>
      <c r="Q135" s="406">
        <f t="shared" ca="1" si="13"/>
        <v>9.5</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1298</v>
      </c>
      <c r="Q136" s="406">
        <f ca="1">IF(P136=0,"",(P136*100%)/120)</f>
        <v>10.816666666666666</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1413</v>
      </c>
      <c r="Q137" s="406">
        <f t="shared" ref="Q137:Q199" ca="1" si="20">IF(P137=0,"",(P137*100%)/120)</f>
        <v>11.775</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1580</v>
      </c>
      <c r="Q138" s="406">
        <f t="shared" ca="1" si="20"/>
        <v>13.166666666666666</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1305</v>
      </c>
      <c r="Q139" s="406">
        <f t="shared" ca="1" si="20"/>
        <v>10.875</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1550</v>
      </c>
      <c r="Q140" s="406">
        <f t="shared" ca="1" si="20"/>
        <v>12.916666666666666</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1260</v>
      </c>
      <c r="Q141" s="406">
        <f t="shared" ca="1" si="20"/>
        <v>10.5</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1269</v>
      </c>
      <c r="Q142" s="406">
        <f t="shared" ca="1" si="20"/>
        <v>10.574999999999999</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1603</v>
      </c>
      <c r="Q143" s="406">
        <f t="shared" ca="1" si="20"/>
        <v>13.358333333333333</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1503</v>
      </c>
      <c r="Q144" s="406">
        <f t="shared" ca="1" si="20"/>
        <v>12.525</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1256</v>
      </c>
      <c r="Q145" s="406">
        <f t="shared" ca="1" si="20"/>
        <v>10.466666666666667</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1545</v>
      </c>
      <c r="Q146" s="406">
        <f t="shared" ca="1" si="20"/>
        <v>12.875</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1545</v>
      </c>
      <c r="Q147" s="406">
        <f t="shared" ca="1" si="20"/>
        <v>12.875</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1381</v>
      </c>
      <c r="Q148" s="406">
        <f t="shared" ca="1" si="20"/>
        <v>11.508333333333333</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1220</v>
      </c>
      <c r="Q149" s="406">
        <f t="shared" ca="1" si="20"/>
        <v>10.166666666666666</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1220</v>
      </c>
      <c r="Q150" s="406">
        <f t="shared" ca="1" si="20"/>
        <v>10.166666666666666</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770</v>
      </c>
      <c r="Q151" s="406">
        <f t="shared" ca="1" si="20"/>
        <v>6.416666666666667</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43281</v>
      </c>
      <c r="H152" s="329">
        <f>+'Base de Datos'!U152</f>
        <v>3900374978</v>
      </c>
      <c r="I152" s="331" t="str">
        <f>IF(VLOOKUP(B152,'Base de Datos'!$E$7:$S$303,11,0),"SI","NO")</f>
        <v>SI</v>
      </c>
      <c r="J152" s="332">
        <f t="shared" si="14"/>
        <v>1.7643835616438357</v>
      </c>
      <c r="K152" s="331" t="str">
        <f>IF(VLOOKUP(B152,'Base de Datos'!$E$7:$S$303,11,0),"SI","NO")</f>
        <v>SI</v>
      </c>
      <c r="L152" s="332">
        <f t="shared" si="15"/>
        <v>0.45025543533226248</v>
      </c>
      <c r="M152" s="332">
        <f>VLOOKUP(B152,'Base de Datos'!$E$7:$Z$303,21,0)</f>
        <v>0.17434304338314827</v>
      </c>
      <c r="N152" s="394">
        <f t="shared" ca="1" si="19"/>
        <v>86</v>
      </c>
      <c r="O152" s="332">
        <f ca="1">VLOOKUP(B152,'Base de Datos'!$E$7:$Z$303,22,0)</f>
        <v>0.95738354806739345</v>
      </c>
      <c r="P152" s="393" t="str">
        <f t="shared" ca="1" si="16"/>
        <v/>
      </c>
      <c r="Q152" s="406" t="e">
        <f t="shared" ca="1" si="20"/>
        <v>#VALUE!</v>
      </c>
      <c r="R152" s="328" t="str">
        <f ca="1">VLOOKUP(B152,'Base de Datos'!E152:AR463,33,0)</f>
        <v>EN EJECUCIÓN</v>
      </c>
      <c r="S152" s="331" t="str">
        <f t="shared" ca="1" si="17"/>
        <v>SI</v>
      </c>
      <c r="T152" s="328" t="str">
        <f t="shared" ca="1" si="18"/>
        <v>Supervisar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1447</v>
      </c>
      <c r="Q153" s="406">
        <f t="shared" ca="1" si="20"/>
        <v>12.058333333333334</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1514</v>
      </c>
      <c r="Q154" s="406">
        <f t="shared" ca="1" si="20"/>
        <v>12.616666666666667</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1190</v>
      </c>
      <c r="Q155" s="406">
        <f t="shared" ca="1" si="20"/>
        <v>9.9166666666666661</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1537</v>
      </c>
      <c r="Q156" s="406">
        <f t="shared" ca="1" si="20"/>
        <v>12.808333333333334</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1210</v>
      </c>
      <c r="Q157" s="406">
        <f t="shared" ca="1" si="20"/>
        <v>10.083333333333334</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1215</v>
      </c>
      <c r="Q158" s="406">
        <f t="shared" ca="1" si="20"/>
        <v>10.125</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1554</v>
      </c>
      <c r="Q159" s="406">
        <f t="shared" ca="1" si="20"/>
        <v>12.95</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1537</v>
      </c>
      <c r="Q160" s="406">
        <f t="shared" ca="1" si="20"/>
        <v>12.808333333333334</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1537</v>
      </c>
      <c r="Q161" s="406">
        <f t="shared" ca="1" si="20"/>
        <v>12.808333333333334</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1398</v>
      </c>
      <c r="Q162" s="406">
        <f t="shared" ca="1" si="20"/>
        <v>11.65</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1537</v>
      </c>
      <c r="Q163" s="406">
        <f t="shared" ca="1" si="20"/>
        <v>12.808333333333334</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1537</v>
      </c>
      <c r="Q164" s="406">
        <f t="shared" ca="1" si="20"/>
        <v>12.808333333333334</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1444</v>
      </c>
      <c r="Q165" s="406">
        <f t="shared" ca="1" si="20"/>
        <v>12.033333333333333</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1176</v>
      </c>
      <c r="Q166" s="406">
        <f t="shared" ca="1" si="20"/>
        <v>9.8000000000000007</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1531</v>
      </c>
      <c r="Q167" s="406">
        <f t="shared" ca="1" si="20"/>
        <v>12.758333333333333</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1441</v>
      </c>
      <c r="Q168" s="406">
        <f t="shared" ca="1" si="20"/>
        <v>12.008333333333333</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1169</v>
      </c>
      <c r="Q169" s="406">
        <f t="shared" ca="1" si="20"/>
        <v>9.7416666666666671</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1482</v>
      </c>
      <c r="Q170" s="406">
        <f t="shared" ca="1" si="20"/>
        <v>12.35</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1475</v>
      </c>
      <c r="Q171" s="406">
        <f t="shared" ca="1" si="20"/>
        <v>12.291666666666666</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1459</v>
      </c>
      <c r="Q172" s="406">
        <f t="shared" ca="1" si="20"/>
        <v>12.158333333333333</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1527</v>
      </c>
      <c r="Q173" s="406">
        <f t="shared" ca="1" si="20"/>
        <v>12.725</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1406</v>
      </c>
      <c r="Q174" s="406">
        <f t="shared" ca="1" si="20"/>
        <v>11.716666666666667</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1066</v>
      </c>
      <c r="Q175" s="406">
        <f t="shared" ca="1" si="20"/>
        <v>8.8833333333333329</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1056</v>
      </c>
      <c r="Q176" s="406">
        <f t="shared" ca="1" si="20"/>
        <v>8.8000000000000007</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1187</v>
      </c>
      <c r="Q177" s="406">
        <f t="shared" ca="1" si="20"/>
        <v>9.8916666666666675</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1114</v>
      </c>
      <c r="Q178" s="406">
        <f t="shared" ca="1" si="20"/>
        <v>9.2833333333333332</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1304</v>
      </c>
      <c r="Q179" s="406">
        <f t="shared" ca="1" si="20"/>
        <v>10.866666666666667</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1189</v>
      </c>
      <c r="Q180" s="406">
        <f t="shared" ca="1" si="20"/>
        <v>9.9083333333333332</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1182</v>
      </c>
      <c r="Q181" s="406">
        <f t="shared" ca="1" si="20"/>
        <v>9.85</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1187</v>
      </c>
      <c r="Q182" s="406">
        <f t="shared" ca="1" si="20"/>
        <v>9.8916666666666675</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1187</v>
      </c>
      <c r="Q183" s="406">
        <f t="shared" ca="1" si="20"/>
        <v>9.8916666666666675</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1187</v>
      </c>
      <c r="Q184" s="406">
        <f t="shared" ca="1" si="20"/>
        <v>9.8916666666666675</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1187</v>
      </c>
      <c r="Q185" s="406">
        <f t="shared" ca="1" si="20"/>
        <v>9.8916666666666675</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1187</v>
      </c>
      <c r="Q186" s="406">
        <f t="shared" ca="1" si="20"/>
        <v>9.8916666666666675</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1187</v>
      </c>
      <c r="Q187" s="406">
        <f t="shared" ca="1" si="20"/>
        <v>9.8916666666666675</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1187</v>
      </c>
      <c r="Q188" s="406">
        <f t="shared" ca="1" si="20"/>
        <v>9.8916666666666675</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1099</v>
      </c>
      <c r="Q189" s="406">
        <f t="shared" ca="1" si="20"/>
        <v>9.1583333333333332</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1187</v>
      </c>
      <c r="Q190" s="406">
        <f t="shared" ca="1" si="20"/>
        <v>9.8916666666666675</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1308</v>
      </c>
      <c r="Q191" s="406">
        <f t="shared" ca="1" si="20"/>
        <v>10.9</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1187</v>
      </c>
      <c r="Q192" s="406">
        <f t="shared" ca="1" si="20"/>
        <v>9.8916666666666675</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1189</v>
      </c>
      <c r="Q193" s="406">
        <f t="shared" ca="1" si="20"/>
        <v>9.9083333333333332</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1447</v>
      </c>
      <c r="Q194" s="406">
        <f t="shared" ca="1" si="20"/>
        <v>12.058333333333334</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1447</v>
      </c>
      <c r="Q195" s="406">
        <f t="shared" ca="1" si="20"/>
        <v>12.058333333333334</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1457</v>
      </c>
      <c r="Q196" s="406">
        <f t="shared" ca="1" si="20"/>
        <v>12.141666666666667</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1183</v>
      </c>
      <c r="Q197" s="406">
        <f t="shared" ca="1" si="20"/>
        <v>9.8583333333333325</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1093</v>
      </c>
      <c r="Q198" s="406">
        <f t="shared" ca="1" si="20"/>
        <v>9.1083333333333325</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1226</v>
      </c>
      <c r="Q199" s="406">
        <f t="shared" ca="1" si="20"/>
        <v>10.216666666666667</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1244</v>
      </c>
      <c r="Q200" s="406">
        <f t="shared" ref="Q200:Q263" ca="1" si="27">IF(P200=0,"",(P200*100%)/120)</f>
        <v>10.366666666666667</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1079</v>
      </c>
      <c r="Q201" s="406">
        <f t="shared" ca="1" si="27"/>
        <v>8.9916666666666671</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1104</v>
      </c>
      <c r="Q202" s="406">
        <f t="shared" ca="1" si="27"/>
        <v>9.1999999999999993</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1294</v>
      </c>
      <c r="Q203" s="406">
        <f t="shared" ca="1" si="27"/>
        <v>10.783333333333333</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1378</v>
      </c>
      <c r="Q204" s="406">
        <f t="shared" ca="1" si="27"/>
        <v>11.483333333333333</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1078</v>
      </c>
      <c r="Q205" s="406">
        <f t="shared" ca="1" si="27"/>
        <v>8.9833333333333325</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1067</v>
      </c>
      <c r="Q206" s="406">
        <f t="shared" ca="1" si="27"/>
        <v>8.8916666666666675</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43195</v>
      </c>
      <c r="Q207" s="406">
        <f t="shared" ca="1" si="27"/>
        <v>359.95833333333331</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1340</v>
      </c>
      <c r="Q208" s="406">
        <f t="shared" ca="1" si="27"/>
        <v>11.166666666666666</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1263</v>
      </c>
      <c r="Q209" s="406">
        <f t="shared" ca="1" si="27"/>
        <v>10.525</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883</v>
      </c>
      <c r="Q210" s="406">
        <f t="shared" ca="1" si="27"/>
        <v>7.3583333333333334</v>
      </c>
      <c r="R210" s="328" t="str">
        <f ca="1">VLOOKUP(B210,'Base de Datos'!E210:AR521,33,0)</f>
        <v>TERMINO</v>
      </c>
      <c r="S210" s="331" t="str">
        <f t="shared" ca="1" si="24"/>
        <v>SI</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1328</v>
      </c>
      <c r="Q211" s="406">
        <f t="shared" ca="1" si="27"/>
        <v>11.066666666666666</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1009</v>
      </c>
      <c r="Q212" s="406">
        <f t="shared" ca="1" si="27"/>
        <v>8.4083333333333332</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1079</v>
      </c>
      <c r="Q213" s="406">
        <f t="shared" ca="1" si="27"/>
        <v>8.9916666666666671</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1323</v>
      </c>
      <c r="Q214" s="406">
        <f t="shared" ca="1" si="27"/>
        <v>11.025</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1236</v>
      </c>
      <c r="Q215" s="406">
        <f t="shared" ca="1" si="27"/>
        <v>10.3</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988</v>
      </c>
      <c r="Q216" s="406">
        <f t="shared" ca="1" si="27"/>
        <v>8.2333333333333325</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1343</v>
      </c>
      <c r="Q217" s="406">
        <f t="shared" ca="1" si="27"/>
        <v>11.191666666666666</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1009</v>
      </c>
      <c r="Q218" s="406">
        <f t="shared" ca="1" si="27"/>
        <v>8.4083333333333332</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948</v>
      </c>
      <c r="Q219" s="406">
        <f t="shared" ca="1" si="27"/>
        <v>7.9</v>
      </c>
      <c r="R219" s="328" t="str">
        <f ca="1">VLOOKUP(B219,'Base de Datos'!E219:AR530,33,0)</f>
        <v>TERMINO</v>
      </c>
      <c r="S219" s="331" t="str">
        <f t="shared" ca="1" si="24"/>
        <v>NO</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992</v>
      </c>
      <c r="Q220" s="406">
        <f t="shared" ca="1" si="27"/>
        <v>8.2666666666666675</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1145</v>
      </c>
      <c r="Q221" s="406">
        <f t="shared" ca="1" si="27"/>
        <v>9.5416666666666661</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993</v>
      </c>
      <c r="Q222" s="406">
        <f t="shared" ca="1" si="27"/>
        <v>8.2750000000000004</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1099</v>
      </c>
      <c r="Q223" s="406">
        <f t="shared" ca="1" si="27"/>
        <v>9.1583333333333332</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979</v>
      </c>
      <c r="Q224" s="406">
        <f t="shared" ca="1" si="27"/>
        <v>8.1583333333333332</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1168</v>
      </c>
      <c r="Q225" s="406">
        <f t="shared" ca="1" si="27"/>
        <v>9.7333333333333325</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1056</v>
      </c>
      <c r="Q226" s="406">
        <f t="shared" ca="1" si="27"/>
        <v>8.8000000000000007</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1230</v>
      </c>
      <c r="Q227" s="406">
        <f t="shared" ca="1" si="27"/>
        <v>10.25</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1272</v>
      </c>
      <c r="Q228" s="406">
        <f t="shared" ca="1" si="27"/>
        <v>10.6</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1087</v>
      </c>
      <c r="Q229" s="406">
        <f t="shared" ca="1" si="27"/>
        <v>9.0583333333333336</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894</v>
      </c>
      <c r="Q230" s="406">
        <f t="shared" ca="1" si="27"/>
        <v>7.45</v>
      </c>
      <c r="R230" s="328" t="str">
        <f ca="1">VLOOKUP(B230,'Base de Datos'!E230:AR541,33,0)</f>
        <v>TERMINO</v>
      </c>
      <c r="S230" s="331" t="str">
        <f t="shared" ca="1" si="24"/>
        <v>SI</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918</v>
      </c>
      <c r="Q231" s="406">
        <f t="shared" ca="1" si="27"/>
        <v>7.65</v>
      </c>
      <c r="R231" s="328" t="str">
        <f ca="1">VLOOKUP(B231,'Base de Datos'!E231:AR542,33,0)</f>
        <v>TERMINO</v>
      </c>
      <c r="S231" s="331" t="str">
        <f t="shared" ca="1" si="24"/>
        <v>NO</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937</v>
      </c>
      <c r="Q232" s="406">
        <f t="shared" ca="1" si="27"/>
        <v>7.8083333333333336</v>
      </c>
      <c r="R232" s="328" t="str">
        <f ca="1">VLOOKUP(B232,'Base de Datos'!E232:AR543,33,0)</f>
        <v>TERMINO</v>
      </c>
      <c r="S232" s="331" t="str">
        <f t="shared" ca="1" si="24"/>
        <v>NO</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934</v>
      </c>
      <c r="Q233" s="406">
        <f t="shared" ca="1" si="27"/>
        <v>7.7833333333333332</v>
      </c>
      <c r="R233" s="328" t="str">
        <f ca="1">VLOOKUP(B233,'Base de Datos'!E233:AR544,33,0)</f>
        <v>TERMINO</v>
      </c>
      <c r="S233" s="331" t="str">
        <f t="shared" ca="1" si="24"/>
        <v>NO</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1186</v>
      </c>
      <c r="Q234" s="406">
        <f t="shared" ca="1" si="27"/>
        <v>9.8833333333333329</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890</v>
      </c>
      <c r="Q235" s="406">
        <f t="shared" ca="1" si="27"/>
        <v>7.416666666666667</v>
      </c>
      <c r="R235" s="328" t="str">
        <f ca="1">VLOOKUP(B235,'Base de Datos'!E235:AR546,33,0)</f>
        <v>TERMINO</v>
      </c>
      <c r="S235" s="331" t="str">
        <f t="shared" ca="1" si="24"/>
        <v>SI</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1110</v>
      </c>
      <c r="Q236" s="406">
        <f t="shared" ca="1" si="27"/>
        <v>9.25</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1057</v>
      </c>
      <c r="Q237" s="406">
        <f t="shared" ca="1" si="27"/>
        <v>8.8083333333333336</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1182</v>
      </c>
      <c r="Q238" s="406">
        <f t="shared" ca="1" si="27"/>
        <v>9.85</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1149</v>
      </c>
      <c r="Q239" s="406">
        <f t="shared" ca="1" si="27"/>
        <v>9.5749999999999993</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1199</v>
      </c>
      <c r="Q240" s="406">
        <f t="shared" ca="1" si="27"/>
        <v>9.9916666666666671</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1142</v>
      </c>
      <c r="Q241" s="406">
        <f t="shared" ca="1" si="27"/>
        <v>9.5166666666666675</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1174</v>
      </c>
      <c r="Q242" s="406">
        <f t="shared" ca="1" si="27"/>
        <v>9.7833333333333332</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1162</v>
      </c>
      <c r="Q243" s="406">
        <f t="shared" ca="1" si="27"/>
        <v>9.6833333333333336</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1191</v>
      </c>
      <c r="Q244" s="406">
        <f t="shared" ca="1" si="27"/>
        <v>9.9250000000000007</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718</v>
      </c>
      <c r="Q245" s="406">
        <f t="shared" ca="1" si="27"/>
        <v>5.9833333333333334</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1079</v>
      </c>
      <c r="Q246" s="406">
        <f t="shared" ca="1" si="27"/>
        <v>8.9916666666666671</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826</v>
      </c>
      <c r="Q247" s="406">
        <f t="shared" ca="1" si="27"/>
        <v>6.8833333333333337</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1225</v>
      </c>
      <c r="Q248" s="406">
        <f t="shared" ca="1" si="27"/>
        <v>10.208333333333334</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954</v>
      </c>
      <c r="Q249" s="406">
        <f t="shared" ca="1" si="27"/>
        <v>7.95</v>
      </c>
      <c r="R249" s="328" t="str">
        <f ca="1">VLOOKUP(B249,'Base de Datos'!E249:AR560,33,0)</f>
        <v>TERMINO</v>
      </c>
      <c r="S249" s="331" t="str">
        <f t="shared" ca="1" si="24"/>
        <v>NO</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1118</v>
      </c>
      <c r="Q250" s="406">
        <f t="shared" ca="1" si="27"/>
        <v>9.3166666666666664</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1011</v>
      </c>
      <c r="Q251" s="406">
        <f t="shared" ca="1" si="27"/>
        <v>8.4250000000000007</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860</v>
      </c>
      <c r="Q252" s="406">
        <f t="shared" ca="1" si="27"/>
        <v>7.166666666666667</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987</v>
      </c>
      <c r="Q253" s="406">
        <f t="shared" ca="1" si="27"/>
        <v>8.2249999999999996</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861</v>
      </c>
      <c r="Q254" s="406">
        <f t="shared" ca="1" si="27"/>
        <v>7.1749999999999998</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691</v>
      </c>
      <c r="Q255" s="406">
        <f t="shared" ca="1" si="27"/>
        <v>5.7583333333333337</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1132</v>
      </c>
      <c r="Q256" s="406">
        <f t="shared" ca="1" si="27"/>
        <v>9.4333333333333336</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1135</v>
      </c>
      <c r="Q257" s="406">
        <f t="shared" ca="1" si="27"/>
        <v>9.4583333333333339</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990</v>
      </c>
      <c r="Q258" s="406">
        <f t="shared" ca="1" si="27"/>
        <v>8.25</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860</v>
      </c>
      <c r="Q259" s="406">
        <f t="shared" ca="1" si="27"/>
        <v>7.166666666666667</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1132</v>
      </c>
      <c r="Q260" s="406">
        <f t="shared" ca="1" si="27"/>
        <v>9.4333333333333336</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1151</v>
      </c>
      <c r="Q261" s="406">
        <f t="shared" ca="1" si="27"/>
        <v>9.5916666666666668</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1182</v>
      </c>
      <c r="Q262" s="406">
        <f t="shared" ca="1" si="27"/>
        <v>9.85</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1093</v>
      </c>
      <c r="Q263" s="406">
        <f t="shared" ca="1" si="27"/>
        <v>9.1083333333333325</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1055</v>
      </c>
      <c r="Q264" s="406">
        <f t="shared" ref="Q264:Q311" ca="1" si="34">IF(P264=0,"",(P264*100%)/120)</f>
        <v>8.7916666666666661</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1086</v>
      </c>
      <c r="Q265" s="406">
        <f t="shared" ca="1" si="34"/>
        <v>9.0500000000000007</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916</v>
      </c>
      <c r="Q266" s="406">
        <f t="shared" ca="1" si="34"/>
        <v>7.6333333333333337</v>
      </c>
      <c r="R266" s="328" t="str">
        <f ca="1">VLOOKUP(B266,'Base de Datos'!E266:AR577,33,0)</f>
        <v>TERMINO</v>
      </c>
      <c r="S266" s="331" t="str">
        <f t="shared" ca="1" si="31"/>
        <v>NO</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847</v>
      </c>
      <c r="Q267" s="406">
        <f t="shared" ca="1" si="34"/>
        <v>7.0583333333333336</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633</v>
      </c>
      <c r="O268" s="332">
        <f ca="1">VLOOKUP(B268,'Base de Datos'!$E$7:$Z$303,22,0)</f>
        <v>0.65334063526834607</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812</v>
      </c>
      <c r="Q269" s="406">
        <f t="shared" ca="1" si="34"/>
        <v>6.7666666666666666</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857</v>
      </c>
      <c r="Q270" s="406">
        <f t="shared" ca="1" si="34"/>
        <v>7.1416666666666666</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799</v>
      </c>
      <c r="Q271" s="406">
        <f t="shared" ca="1" si="34"/>
        <v>6.6583333333333332</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772</v>
      </c>
      <c r="Q272" s="406">
        <f t="shared" ca="1" si="34"/>
        <v>6.4333333333333336</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1116</v>
      </c>
      <c r="Q273" s="406">
        <f t="shared" ca="1" si="34"/>
        <v>9.3000000000000007</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793</v>
      </c>
      <c r="Q274" s="406">
        <f t="shared" ca="1" si="34"/>
        <v>6.6083333333333334</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1149</v>
      </c>
      <c r="Q275" s="406">
        <f t="shared" ca="1" si="34"/>
        <v>9.5749999999999993</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785</v>
      </c>
      <c r="Q276" s="406">
        <f t="shared" ca="1" si="34"/>
        <v>6.541666666666667</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785</v>
      </c>
      <c r="Q277" s="406">
        <f t="shared" ca="1" si="34"/>
        <v>6.541666666666667</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777</v>
      </c>
      <c r="Q278" s="406">
        <f t="shared" ca="1" si="34"/>
        <v>6.4749999999999996</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776</v>
      </c>
      <c r="Q279" s="406">
        <f t="shared" ca="1" si="34"/>
        <v>6.4666666666666668</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776</v>
      </c>
      <c r="Q280" s="406">
        <f t="shared" ca="1" si="34"/>
        <v>6.4666666666666668</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770</v>
      </c>
      <c r="Q281" s="406">
        <f t="shared" ca="1" si="34"/>
        <v>6.416666666666667</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665</v>
      </c>
      <c r="Q282" s="406">
        <f t="shared" ca="1" si="34"/>
        <v>5.541666666666667</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764</v>
      </c>
      <c r="Q283" s="406">
        <f t="shared" ca="1" si="34"/>
        <v>6.3666666666666663</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856</v>
      </c>
      <c r="Q284" s="406">
        <f t="shared" ca="1" si="34"/>
        <v>7.1333333333333337</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756</v>
      </c>
      <c r="Q285" s="406">
        <f t="shared" ca="1" si="34"/>
        <v>6.3</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763</v>
      </c>
      <c r="Q286" s="406">
        <f t="shared" ca="1" si="34"/>
        <v>6.3583333333333334</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756</v>
      </c>
      <c r="Q287" s="406">
        <f t="shared" ca="1" si="34"/>
        <v>6.3</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43195</v>
      </c>
      <c r="Q288" s="406">
        <f t="shared" ca="1" si="34"/>
        <v>359.95833333333331</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954</v>
      </c>
      <c r="Q289" s="406">
        <f t="shared" ca="1" si="34"/>
        <v>7.95</v>
      </c>
      <c r="R289" s="328" t="str">
        <f ca="1">VLOOKUP(B289,'Base de Datos'!E289:AR600,33,0)</f>
        <v>TERMINO</v>
      </c>
      <c r="S289" s="331" t="str">
        <f t="shared" ca="1" si="31"/>
        <v>NO</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748</v>
      </c>
      <c r="Q290" s="406">
        <f t="shared" ca="1" si="34"/>
        <v>6.2333333333333334</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847</v>
      </c>
      <c r="Q291" s="406">
        <f t="shared" ca="1" si="34"/>
        <v>7.0583333333333336</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718</v>
      </c>
      <c r="Q292" s="406">
        <f t="shared" ca="1" si="34"/>
        <v>5.9833333333333334</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613</v>
      </c>
      <c r="Q293" s="406">
        <f t="shared" ca="1" si="34"/>
        <v>5.1083333333333334</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708</v>
      </c>
      <c r="Q294" s="406">
        <f t="shared" ca="1" si="34"/>
        <v>5.9</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744</v>
      </c>
      <c r="Q295" s="406">
        <f t="shared" ca="1" si="34"/>
        <v>6.2</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713</v>
      </c>
      <c r="Q296" s="406">
        <f t="shared" ca="1" si="34"/>
        <v>5.9416666666666664</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727</v>
      </c>
      <c r="Q297" s="406">
        <f t="shared" ca="1" si="34"/>
        <v>6.0583333333333336</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664</v>
      </c>
      <c r="Q298" s="406">
        <f t="shared" ca="1" si="34"/>
        <v>5.5333333333333332</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685</v>
      </c>
      <c r="Q299" s="406">
        <f t="shared" ca="1" si="34"/>
        <v>5.708333333333333</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937</v>
      </c>
      <c r="Q300" s="406">
        <f t="shared" ca="1" si="34"/>
        <v>7.8083333333333336</v>
      </c>
      <c r="R300" s="328" t="str">
        <f ca="1">VLOOKUP(B300,'Base de Datos'!E300:AR611,33,0)</f>
        <v>TERMINO</v>
      </c>
      <c r="S300" s="331" t="str">
        <f t="shared" ca="1" si="31"/>
        <v>NO</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663</v>
      </c>
      <c r="Q301" s="406">
        <f t="shared" ca="1" si="34"/>
        <v>5.5250000000000004</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1048</v>
      </c>
      <c r="Q302" s="406">
        <f t="shared" ca="1" si="34"/>
        <v>8.7333333333333325</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680</v>
      </c>
      <c r="Q303" s="406">
        <f t="shared" ca="1" si="34"/>
        <v>5.666666666666667</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741</v>
      </c>
      <c r="Q304" s="406">
        <f t="shared" ca="1" si="34"/>
        <v>6.1749999999999998</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959</v>
      </c>
      <c r="Q305" s="406">
        <f t="shared" ca="1" si="34"/>
        <v>7.9916666666666663</v>
      </c>
      <c r="R305" s="328" t="str">
        <f ca="1">VLOOKUP(B305,'Base de Datos'!E305:AR616,33,0)</f>
        <v>TERMINO</v>
      </c>
      <c r="S305" s="331" t="str">
        <f t="shared" ca="1" si="31"/>
        <v>NO</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551</v>
      </c>
      <c r="Q306" s="406">
        <f t="shared" ca="1" si="34"/>
        <v>4.5916666666666668</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740</v>
      </c>
      <c r="Q307" s="406">
        <f t="shared" ca="1" si="34"/>
        <v>6.166666666666667</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613</v>
      </c>
      <c r="Q308" s="406">
        <f t="shared" ca="1" si="34"/>
        <v>5.1083333333333334</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782</v>
      </c>
      <c r="Q309" s="406">
        <f t="shared" ca="1" si="34"/>
        <v>6.5166666666666666</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745</v>
      </c>
      <c r="Q310" s="406">
        <f t="shared" ca="1" si="34"/>
        <v>6.208333333333333</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684</v>
      </c>
      <c r="Q311" s="406">
        <f t="shared" ca="1" si="34"/>
        <v>5.7</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16" t="s">
        <v>1777</v>
      </c>
      <c r="C2" s="1117"/>
      <c r="D2" s="1117"/>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c r="AT2" s="1117"/>
      <c r="AU2" s="1117"/>
      <c r="AV2" s="1117"/>
      <c r="AW2" s="1117"/>
      <c r="AX2" s="1117"/>
      <c r="AY2" s="1117"/>
      <c r="AZ2" s="1118"/>
    </row>
    <row r="3" spans="1:54" s="472" customFormat="1" ht="24.75" customHeight="1" x14ac:dyDescent="0.25">
      <c r="B3" s="1119" t="s">
        <v>1799</v>
      </c>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1"/>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42186</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22" t="s">
        <v>1797</v>
      </c>
      <c r="C6" s="1122"/>
      <c r="D6" s="1122"/>
      <c r="E6" s="1122"/>
      <c r="F6" s="1122"/>
      <c r="G6" s="1122"/>
      <c r="H6" s="1122"/>
      <c r="I6" s="1122"/>
      <c r="J6" s="1122"/>
      <c r="K6" s="1122"/>
      <c r="L6" s="532"/>
    </row>
    <row r="7" spans="1:12" s="487" customFormat="1" ht="15" x14ac:dyDescent="0.2">
      <c r="A7" s="532"/>
      <c r="B7" s="1122" t="s">
        <v>1798</v>
      </c>
      <c r="C7" s="1122"/>
      <c r="D7" s="1122"/>
      <c r="E7" s="1122"/>
      <c r="F7" s="1122"/>
      <c r="G7" s="1122"/>
      <c r="H7" s="1122"/>
      <c r="I7" s="1122"/>
      <c r="J7" s="1122"/>
      <c r="K7" s="1122"/>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43" t="s">
        <v>1786</v>
      </c>
      <c r="C2" s="1143"/>
      <c r="D2" s="1143"/>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30" t="s">
        <v>1689</v>
      </c>
      <c r="C3" s="1130"/>
      <c r="D3" s="1130"/>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30" t="s">
        <v>1687</v>
      </c>
      <c r="C4" s="1130"/>
      <c r="D4" s="1130"/>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26" t="s">
        <v>1686</v>
      </c>
      <c r="C5" s="1126"/>
      <c r="D5" s="1126"/>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26" t="s">
        <v>1685</v>
      </c>
      <c r="C6" s="1126"/>
      <c r="D6" s="1126"/>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26" t="s">
        <v>1684</v>
      </c>
      <c r="C7" s="1126"/>
      <c r="D7" s="1126"/>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23" t="s">
        <v>1646</v>
      </c>
      <c r="C8" s="1123"/>
      <c r="D8" s="1123"/>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SI</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NO</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9"/>
      <c r="C32" s="1140"/>
      <c r="D32" s="1140"/>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1"/>
      <c r="C33" s="1142"/>
      <c r="D33" s="1142"/>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8" t="s">
        <v>1647</v>
      </c>
      <c r="C34" s="1128"/>
      <c r="D34" s="1128"/>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3" t="s">
        <v>1648</v>
      </c>
      <c r="C37" s="1123"/>
      <c r="D37" s="1123"/>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25"/>
      <c r="C48" s="1125"/>
      <c r="D48" s="1125"/>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7" t="s">
        <v>1796</v>
      </c>
      <c r="C49" s="1127"/>
      <c r="D49" s="1127"/>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6" t="s">
        <v>1650</v>
      </c>
      <c r="C50" s="1126"/>
      <c r="D50" s="1126"/>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3" t="s">
        <v>1651</v>
      </c>
      <c r="C51" s="1123"/>
      <c r="D51" s="1123"/>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SI</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NO</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5"/>
      <c r="C73" s="1125"/>
      <c r="D73" s="1125"/>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5"/>
      <c r="C74" s="1125"/>
      <c r="D74" s="1125"/>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8" t="s">
        <v>1652</v>
      </c>
      <c r="C75" s="1128"/>
      <c r="D75" s="1128"/>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8" t="s">
        <v>1653</v>
      </c>
      <c r="C82" s="1128"/>
      <c r="D82" s="1128"/>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NO</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NO</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7" t="s">
        <v>1654</v>
      </c>
      <c r="C90" s="1127"/>
      <c r="D90" s="1127"/>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3" t="s">
        <v>1655</v>
      </c>
      <c r="C91" s="1123"/>
      <c r="D91" s="1123"/>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8" t="s">
        <v>1656</v>
      </c>
      <c r="C100" s="1128"/>
      <c r="D100" s="1128"/>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NO</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NO</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7" t="s">
        <v>1657</v>
      </c>
      <c r="C116" s="1127"/>
      <c r="D116" s="1127"/>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3" t="s">
        <v>1658</v>
      </c>
      <c r="C117" s="1123"/>
      <c r="D117" s="1123"/>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NO</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7" t="s">
        <v>1659</v>
      </c>
      <c r="C139" s="1127"/>
      <c r="D139" s="1127"/>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3" t="s">
        <v>1660</v>
      </c>
      <c r="C140" s="1123"/>
      <c r="D140" s="1123"/>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8" t="s">
        <v>1661</v>
      </c>
      <c r="C147" s="1128"/>
      <c r="D147" s="1128"/>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8" t="s">
        <v>1662</v>
      </c>
      <c r="C154" s="1128"/>
      <c r="D154" s="1128"/>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6" t="s">
        <v>1663</v>
      </c>
      <c r="C158" s="1126"/>
      <c r="D158" s="1126"/>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4" t="s">
        <v>1664</v>
      </c>
      <c r="C159" s="1124"/>
      <c r="D159" s="1124"/>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4" t="s">
        <v>1665</v>
      </c>
      <c r="C163" s="1124"/>
      <c r="D163" s="1124"/>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4" t="s">
        <v>1666</v>
      </c>
      <c r="C167" s="1124"/>
      <c r="D167" s="1124"/>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4" t="s">
        <v>1667</v>
      </c>
      <c r="C171" s="1124"/>
      <c r="D171" s="1124"/>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6" t="s">
        <v>1668</v>
      </c>
      <c r="C175" s="1126"/>
      <c r="D175" s="1126"/>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3" t="s">
        <v>1669</v>
      </c>
      <c r="C176" s="1123"/>
      <c r="D176" s="1123"/>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8" t="s">
        <v>1670</v>
      </c>
      <c r="C180" s="1128"/>
      <c r="D180" s="1128"/>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4" t="s">
        <v>1671</v>
      </c>
      <c r="C188" s="1134"/>
      <c r="D188" s="1134"/>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42186</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8" t="s">
        <v>1672</v>
      </c>
      <c r="C196" s="1128"/>
      <c r="D196" s="1128"/>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7" t="s">
        <v>1673</v>
      </c>
      <c r="C204" s="1127"/>
      <c r="D204" s="1127"/>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4" t="s">
        <v>1842</v>
      </c>
      <c r="C205" s="1124"/>
      <c r="D205" s="1124"/>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3" t="s">
        <v>1675</v>
      </c>
      <c r="C209" s="1123"/>
      <c r="D209" s="1123"/>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7" t="s">
        <v>1676</v>
      </c>
      <c r="C216" s="1127"/>
      <c r="D216" s="1127"/>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4" t="s">
        <v>1841</v>
      </c>
      <c r="C217" s="1124"/>
      <c r="D217" s="1124"/>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4" t="s">
        <v>2132</v>
      </c>
      <c r="C221" s="1124"/>
      <c r="D221" s="1124"/>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0" t="s">
        <v>1691</v>
      </c>
      <c r="C226" s="1130"/>
      <c r="D226" s="1130"/>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6" t="s">
        <v>1690</v>
      </c>
      <c r="C227" s="1126"/>
      <c r="D227" s="1126"/>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4" t="s">
        <v>1679</v>
      </c>
      <c r="C228" s="1124"/>
      <c r="D228" s="1124"/>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4" t="s">
        <v>1840</v>
      </c>
      <c r="C229" s="1124"/>
      <c r="D229" s="1124"/>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4" t="s">
        <v>1839</v>
      </c>
      <c r="C230" s="1124"/>
      <c r="D230" s="1124"/>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3" t="s">
        <v>1877</v>
      </c>
      <c r="C231" s="1123"/>
      <c r="D231" s="1123"/>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6" t="s">
        <v>1913</v>
      </c>
      <c r="D233" s="1126"/>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2" t="s">
        <v>1914</v>
      </c>
      <c r="D234" s="1133"/>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6" t="s">
        <v>1917</v>
      </c>
      <c r="D241" s="1126"/>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31" t="s">
        <v>1918</v>
      </c>
      <c r="D242" s="1131"/>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31" t="s">
        <v>1920</v>
      </c>
      <c r="D244" s="1131"/>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31" t="s">
        <v>1926</v>
      </c>
      <c r="D249" s="1131"/>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9" t="s">
        <v>1928</v>
      </c>
      <c r="D251" s="112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9" t="s">
        <v>1936</v>
      </c>
      <c r="D264" s="1129"/>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3" t="s">
        <v>1786</v>
      </c>
      <c r="C271" s="1143"/>
      <c r="D271" s="1143"/>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30" t="s">
        <v>1689</v>
      </c>
      <c r="C272" s="1130"/>
      <c r="D272" s="113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0" t="s">
        <v>1687</v>
      </c>
      <c r="C273" s="1130"/>
      <c r="D273" s="113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6" t="s">
        <v>1686</v>
      </c>
      <c r="C274" s="1126"/>
      <c r="D274" s="1126"/>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6" t="s">
        <v>1685</v>
      </c>
      <c r="C275" s="1126"/>
      <c r="D275" s="1126"/>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6" t="s">
        <v>1684</v>
      </c>
      <c r="C276" s="1126"/>
      <c r="D276" s="1126"/>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3" t="s">
        <v>1646</v>
      </c>
      <c r="C277" s="1123"/>
      <c r="D277" s="112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3" t="s">
        <v>1648</v>
      </c>
      <c r="C285" s="1123"/>
      <c r="D285" s="112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6" t="s">
        <v>1796</v>
      </c>
      <c r="C289" s="1126"/>
      <c r="D289" s="1126"/>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6" t="s">
        <v>1650</v>
      </c>
      <c r="C290" s="1126"/>
      <c r="D290" s="1126"/>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3" t="s">
        <v>1651</v>
      </c>
      <c r="C291" s="1123"/>
      <c r="D291" s="112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3" t="s">
        <v>1652</v>
      </c>
      <c r="C300" s="1123"/>
      <c r="D300" s="112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3" t="s">
        <v>1653</v>
      </c>
      <c r="C307" s="1123"/>
      <c r="D307" s="112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6" t="s">
        <v>1654</v>
      </c>
      <c r="C312" s="1126"/>
      <c r="D312" s="1126"/>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3" t="s">
        <v>2144</v>
      </c>
      <c r="C313" s="1123"/>
      <c r="D313" s="112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3" t="s">
        <v>1655</v>
      </c>
      <c r="C317" s="1123"/>
      <c r="D317" s="112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3" t="s">
        <v>1656</v>
      </c>
      <c r="C323" s="1123"/>
      <c r="D323" s="112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6" t="s">
        <v>1657</v>
      </c>
      <c r="C327" s="1126"/>
      <c r="D327" s="1126"/>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3" t="s">
        <v>1658</v>
      </c>
      <c r="C328" s="1123"/>
      <c r="D328" s="112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6" t="s">
        <v>1659</v>
      </c>
      <c r="C347" s="1126"/>
      <c r="D347" s="1126"/>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3" t="s">
        <v>1660</v>
      </c>
      <c r="C348" s="1123"/>
      <c r="D348" s="112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6" t="s">
        <v>1668</v>
      </c>
      <c r="C353" s="1126"/>
      <c r="D353" s="1126"/>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3" t="s">
        <v>1669</v>
      </c>
      <c r="C354" s="1123"/>
      <c r="D354" s="112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3" t="s">
        <v>1670</v>
      </c>
      <c r="C359" s="1123"/>
      <c r="D359" s="112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4" t="s">
        <v>1671</v>
      </c>
      <c r="C363" s="1144"/>
      <c r="D363" s="1144"/>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3" t="s">
        <v>1672</v>
      </c>
      <c r="C368" s="1123"/>
      <c r="D368" s="112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3" t="s">
        <v>1675</v>
      </c>
      <c r="C373" s="1123"/>
      <c r="D373" s="112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6" t="s">
        <v>1676</v>
      </c>
      <c r="C378" s="1126"/>
      <c r="D378" s="1126"/>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3" t="s">
        <v>2132</v>
      </c>
      <c r="C379" s="1123"/>
      <c r="D379" s="112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0" t="s">
        <v>1691</v>
      </c>
      <c r="C383" s="1130"/>
      <c r="D383" s="1130"/>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6" t="s">
        <v>1690</v>
      </c>
      <c r="C384" s="1126"/>
      <c r="D384" s="1126"/>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4" t="s">
        <v>1679</v>
      </c>
      <c r="C385" s="1124"/>
      <c r="D385" s="1124"/>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4" t="s">
        <v>1840</v>
      </c>
      <c r="C386" s="1124"/>
      <c r="D386" s="1124"/>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4" t="s">
        <v>1839</v>
      </c>
      <c r="C387" s="1124"/>
      <c r="D387" s="1124"/>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3" t="s">
        <v>1877</v>
      </c>
      <c r="C388" s="1123"/>
      <c r="D388" s="112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52" t="s">
        <v>1944</v>
      </c>
      <c r="C1" s="1152"/>
      <c r="D1" s="1152"/>
      <c r="E1" s="1152"/>
      <c r="F1" s="1152"/>
      <c r="G1" s="1152"/>
      <c r="H1" s="1152"/>
      <c r="I1" s="1152"/>
      <c r="J1" s="1152"/>
      <c r="K1" s="1152"/>
      <c r="L1" s="1152"/>
      <c r="M1" s="1152"/>
      <c r="N1" s="1152"/>
    </row>
    <row r="2" spans="1:14" ht="42.75" customHeight="1" x14ac:dyDescent="0.25">
      <c r="A2" s="659"/>
      <c r="B2" s="1153" t="s">
        <v>1786</v>
      </c>
      <c r="C2" s="1153"/>
      <c r="D2" s="1153"/>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30" t="s">
        <v>1689</v>
      </c>
      <c r="C3" s="1130"/>
      <c r="D3" s="1130"/>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44" t="s">
        <v>1687</v>
      </c>
      <c r="C4" s="1144"/>
      <c r="D4" s="1144"/>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51" t="s">
        <v>1686</v>
      </c>
      <c r="C5" s="1151"/>
      <c r="D5" s="1151"/>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51" t="s">
        <v>1685</v>
      </c>
      <c r="C6" s="1151"/>
      <c r="D6" s="1151"/>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50" t="s">
        <v>1684</v>
      </c>
      <c r="C7" s="1150"/>
      <c r="D7" s="1150"/>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48" t="s">
        <v>1646</v>
      </c>
      <c r="C8" s="1148"/>
      <c r="D8" s="1148"/>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48" t="s">
        <v>1647</v>
      </c>
      <c r="C9" s="1148"/>
      <c r="D9" s="1148"/>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48" t="s">
        <v>1648</v>
      </c>
      <c r="C10" s="1148"/>
      <c r="D10" s="1148"/>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50" t="s">
        <v>1796</v>
      </c>
      <c r="C11" s="1150"/>
      <c r="D11" s="1150"/>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49" t="s">
        <v>1650</v>
      </c>
      <c r="C12" s="1149"/>
      <c r="D12" s="1149"/>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48" t="s">
        <v>1651</v>
      </c>
      <c r="C13" s="1148"/>
      <c r="D13" s="1148"/>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48" t="s">
        <v>1652</v>
      </c>
      <c r="C14" s="1148"/>
      <c r="D14" s="1148"/>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48" t="s">
        <v>1653</v>
      </c>
      <c r="C15" s="1148"/>
      <c r="D15" s="1148"/>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49" t="s">
        <v>1654</v>
      </c>
      <c r="C16" s="1149"/>
      <c r="D16" s="1149"/>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24" t="s">
        <v>1655</v>
      </c>
      <c r="C17" s="1124"/>
      <c r="D17" s="1124"/>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24" t="s">
        <v>1656</v>
      </c>
      <c r="C18" s="1124"/>
      <c r="D18" s="1124"/>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24" t="s">
        <v>1657</v>
      </c>
      <c r="C19" s="1124"/>
      <c r="D19" s="1124"/>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48" t="s">
        <v>1658</v>
      </c>
      <c r="C20" s="1148"/>
      <c r="D20" s="1148"/>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24" t="s">
        <v>1659</v>
      </c>
      <c r="C21" s="1124"/>
      <c r="D21" s="1124"/>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48" t="s">
        <v>1660</v>
      </c>
      <c r="C22" s="1148"/>
      <c r="D22" s="1148"/>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48" t="s">
        <v>1661</v>
      </c>
      <c r="C23" s="1148"/>
      <c r="D23" s="1148"/>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48" t="s">
        <v>1662</v>
      </c>
      <c r="C24" s="1148"/>
      <c r="D24" s="1148"/>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24" t="s">
        <v>1663</v>
      </c>
      <c r="C25" s="1124"/>
      <c r="D25" s="1124"/>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48" t="s">
        <v>1664</v>
      </c>
      <c r="C26" s="1148"/>
      <c r="D26" s="1148"/>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48" t="s">
        <v>1665</v>
      </c>
      <c r="C27" s="1148"/>
      <c r="D27" s="1148"/>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48" t="s">
        <v>1666</v>
      </c>
      <c r="C28" s="1148"/>
      <c r="D28" s="1148"/>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48" t="s">
        <v>1667</v>
      </c>
      <c r="C29" s="1148"/>
      <c r="D29" s="1148"/>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24" t="s">
        <v>1668</v>
      </c>
      <c r="C30" s="1124"/>
      <c r="D30" s="1124"/>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48" t="s">
        <v>1669</v>
      </c>
      <c r="C31" s="1148"/>
      <c r="D31" s="1148"/>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24" t="s">
        <v>1670</v>
      </c>
      <c r="C32" s="1124"/>
      <c r="D32" s="1124"/>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24" t="s">
        <v>1671</v>
      </c>
      <c r="C33" s="1124"/>
      <c r="D33" s="1124"/>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24" t="s">
        <v>1672</v>
      </c>
      <c r="C34" s="1124"/>
      <c r="D34" s="1124"/>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24" t="s">
        <v>1673</v>
      </c>
      <c r="C35" s="1124"/>
      <c r="D35" s="1124"/>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48" t="s">
        <v>1842</v>
      </c>
      <c r="C36" s="1148"/>
      <c r="D36" s="1148"/>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24" t="s">
        <v>1675</v>
      </c>
      <c r="C37" s="1124"/>
      <c r="D37" s="1124"/>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49" t="s">
        <v>1676</v>
      </c>
      <c r="C38" s="1149"/>
      <c r="D38" s="1149"/>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48" t="s">
        <v>1841</v>
      </c>
      <c r="C39" s="1148"/>
      <c r="D39" s="1148"/>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44" t="s">
        <v>1691</v>
      </c>
      <c r="C40" s="1144"/>
      <c r="D40" s="1144"/>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26" t="s">
        <v>1690</v>
      </c>
      <c r="C41" s="1126"/>
      <c r="D41" s="1126"/>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24" t="s">
        <v>1679</v>
      </c>
      <c r="C42" s="1124"/>
      <c r="D42" s="1124"/>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24" t="s">
        <v>1840</v>
      </c>
      <c r="C43" s="1124"/>
      <c r="D43" s="1124"/>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24" t="s">
        <v>1839</v>
      </c>
      <c r="C44" s="1124"/>
      <c r="D44" s="1124"/>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47" t="s">
        <v>1877</v>
      </c>
      <c r="C45" s="1147"/>
      <c r="D45" s="1147"/>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26" t="s">
        <v>1913</v>
      </c>
      <c r="D46" s="1126"/>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45" t="s">
        <v>1914</v>
      </c>
      <c r="D47" s="1146"/>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26" t="s">
        <v>1917</v>
      </c>
      <c r="D50" s="1126"/>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31" t="s">
        <v>1918</v>
      </c>
      <c r="D51" s="1131"/>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31" t="s">
        <v>1920</v>
      </c>
      <c r="D53" s="1131"/>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31" t="s">
        <v>1926</v>
      </c>
      <c r="D58" s="1131"/>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29" t="s">
        <v>1928</v>
      </c>
      <c r="D60" s="1129"/>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45" t="s">
        <v>1936</v>
      </c>
      <c r="D69" s="1146"/>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36" t="s">
        <v>2282</v>
      </c>
      <c r="C1" s="1137"/>
      <c r="D1" s="1137"/>
      <c r="E1" s="1137"/>
      <c r="F1" s="1137"/>
      <c r="G1" s="1137"/>
      <c r="H1" s="1137"/>
      <c r="I1" s="1137"/>
      <c r="J1" s="1137"/>
      <c r="K1" s="1137"/>
      <c r="L1" s="1137"/>
      <c r="M1" s="1137"/>
      <c r="N1" s="1137"/>
      <c r="O1" s="1137"/>
      <c r="P1" s="1137"/>
      <c r="Q1" s="1137"/>
      <c r="R1" s="1137"/>
      <c r="S1" s="1138"/>
      <c r="Z1" s="540" t="s">
        <v>1906</v>
      </c>
    </row>
    <row r="2" spans="2:26" ht="33.75" customHeight="1" x14ac:dyDescent="0.25">
      <c r="B2" s="1143" t="s">
        <v>1786</v>
      </c>
      <c r="C2" s="1143"/>
      <c r="D2" s="1143"/>
      <c r="E2" s="1143"/>
      <c r="F2" s="778" t="s">
        <v>2416</v>
      </c>
      <c r="G2" s="723" t="s">
        <v>2349</v>
      </c>
      <c r="H2" s="1159" t="s">
        <v>1845</v>
      </c>
      <c r="I2" s="1160"/>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30" t="s">
        <v>1689</v>
      </c>
      <c r="C3" s="1130"/>
      <c r="D3" s="1130"/>
      <c r="E3" s="1130"/>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30" t="s">
        <v>1687</v>
      </c>
      <c r="C4" s="1130"/>
      <c r="D4" s="1130"/>
      <c r="E4" s="1130"/>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26" t="s">
        <v>1686</v>
      </c>
      <c r="C5" s="1126"/>
      <c r="D5" s="1126"/>
      <c r="E5" s="1126"/>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44" t="s">
        <v>1685</v>
      </c>
      <c r="C6" s="1144"/>
      <c r="D6" s="1144"/>
      <c r="E6" s="1144"/>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54" t="s">
        <v>1684</v>
      </c>
      <c r="C7" s="1154"/>
      <c r="D7" s="1154"/>
      <c r="E7" s="1154"/>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56" t="s">
        <v>1646</v>
      </c>
      <c r="C8" s="1156"/>
      <c r="D8" s="1156"/>
      <c r="E8" s="1156"/>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Hace 4 Días</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56" t="s">
        <v>1647</v>
      </c>
      <c r="C30" s="1156"/>
      <c r="D30" s="1156"/>
      <c r="E30" s="1156"/>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54" t="s">
        <v>1648</v>
      </c>
      <c r="C33" s="1154"/>
      <c r="D33" s="1154"/>
      <c r="E33" s="1154"/>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27" t="s">
        <v>1796</v>
      </c>
      <c r="C39" s="1127"/>
      <c r="D39" s="1127"/>
      <c r="E39" s="1127"/>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44" t="s">
        <v>1650</v>
      </c>
      <c r="C40" s="1144"/>
      <c r="D40" s="1144"/>
      <c r="E40" s="1144"/>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56" t="s">
        <v>1651</v>
      </c>
      <c r="C41" s="1156"/>
      <c r="D41" s="1156"/>
      <c r="E41" s="1156"/>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Hace 1 Días</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Hace 4 Días</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Quedan 10 Días</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58"/>
      <c r="C60" s="1158"/>
      <c r="D60" s="1158"/>
      <c r="E60" s="1158"/>
      <c r="F60" s="585"/>
      <c r="G60" s="817"/>
      <c r="H60" s="817"/>
      <c r="I60" s="539"/>
      <c r="J60" s="585"/>
      <c r="K60" s="617"/>
      <c r="L60" s="585"/>
      <c r="M60" s="585"/>
      <c r="N60" s="695"/>
      <c r="O60" s="618"/>
      <c r="P60" s="619"/>
      <c r="Q60" s="618"/>
      <c r="R60" s="618"/>
      <c r="S60" s="619"/>
      <c r="T60" s="727"/>
      <c r="U60" s="784"/>
    </row>
    <row r="61" spans="2:21" x14ac:dyDescent="0.25">
      <c r="B61" s="1157" t="s">
        <v>1652</v>
      </c>
      <c r="C61" s="1157"/>
      <c r="D61" s="1157"/>
      <c r="E61" s="1157"/>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57" t="s">
        <v>1653</v>
      </c>
      <c r="C68" s="1157"/>
      <c r="D68" s="1157"/>
      <c r="E68" s="1157"/>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34" t="s">
        <v>1654</v>
      </c>
      <c r="C75" s="1134"/>
      <c r="D75" s="1134"/>
      <c r="E75" s="1134"/>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54" t="s">
        <v>1655</v>
      </c>
      <c r="C76" s="1154"/>
      <c r="D76" s="1154"/>
      <c r="E76" s="1154"/>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55" t="s">
        <v>1656</v>
      </c>
      <c r="C84" s="1155"/>
      <c r="D84" s="1155"/>
      <c r="E84" s="1155"/>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Quedan 10 Días</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55" t="s">
        <v>1657</v>
      </c>
      <c r="C97" s="1155"/>
      <c r="D97" s="1155"/>
      <c r="E97" s="1155"/>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56" t="s">
        <v>1658</v>
      </c>
      <c r="C98" s="1156"/>
      <c r="D98" s="1156"/>
      <c r="E98" s="1156"/>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Hace 3 Días</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Hace 1 Días</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55" t="s">
        <v>1659</v>
      </c>
      <c r="C117" s="1155"/>
      <c r="D117" s="1155"/>
      <c r="E117" s="1155"/>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56" t="s">
        <v>1660</v>
      </c>
      <c r="C118" s="1156"/>
      <c r="D118" s="1156"/>
      <c r="E118" s="1156"/>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Hace 4 Días</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57" t="s">
        <v>1661</v>
      </c>
      <c r="C123" s="1157"/>
      <c r="D123" s="1157"/>
      <c r="E123" s="1157"/>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Hace 4 Días</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57" t="s">
        <v>1662</v>
      </c>
      <c r="C128" s="1157"/>
      <c r="D128" s="1157"/>
      <c r="E128" s="1157"/>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54" t="s">
        <v>1663</v>
      </c>
      <c r="C132" s="1154"/>
      <c r="D132" s="1154"/>
      <c r="E132" s="1154"/>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56" t="s">
        <v>1664</v>
      </c>
      <c r="C133" s="1156"/>
      <c r="D133" s="1156"/>
      <c r="E133" s="1156"/>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56" t="s">
        <v>1665</v>
      </c>
      <c r="C137" s="1156"/>
      <c r="D137" s="1156"/>
      <c r="E137" s="1156"/>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56" t="s">
        <v>1666</v>
      </c>
      <c r="C141" s="1156"/>
      <c r="D141" s="1156"/>
      <c r="E141" s="1156"/>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56" t="s">
        <v>1667</v>
      </c>
      <c r="C145" s="1156"/>
      <c r="D145" s="1156"/>
      <c r="E145" s="1156"/>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54" t="s">
        <v>1668</v>
      </c>
      <c r="C149" s="1154"/>
      <c r="D149" s="1154"/>
      <c r="E149" s="1154"/>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56" t="s">
        <v>1669</v>
      </c>
      <c r="C150" s="1156"/>
      <c r="D150" s="1156"/>
      <c r="E150" s="1156"/>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Hace 4 Días</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55" t="s">
        <v>1670</v>
      </c>
      <c r="C154" s="1155"/>
      <c r="D154" s="1155"/>
      <c r="E154" s="1155"/>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Hace 4 Días</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55" t="s">
        <v>1671</v>
      </c>
      <c r="C160" s="1155"/>
      <c r="D160" s="1155"/>
      <c r="E160" s="1155"/>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Hace 4 Días</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55" t="s">
        <v>1672</v>
      </c>
      <c r="C166" s="1155"/>
      <c r="D166" s="1155"/>
      <c r="E166" s="1155"/>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Hace 3 Días</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55" t="s">
        <v>1673</v>
      </c>
      <c r="C174" s="1155"/>
      <c r="D174" s="1155"/>
      <c r="E174" s="1155"/>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56" t="s">
        <v>1842</v>
      </c>
      <c r="C175" s="1156"/>
      <c r="D175" s="1156"/>
      <c r="E175" s="1156"/>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54" t="s">
        <v>1675</v>
      </c>
      <c r="C179" s="1154"/>
      <c r="D179" s="1154"/>
      <c r="E179" s="1154"/>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Quedan 24 Días</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34" t="s">
        <v>1676</v>
      </c>
      <c r="C185" s="1134"/>
      <c r="D185" s="1134"/>
      <c r="E185" s="1134"/>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56" t="s">
        <v>1841</v>
      </c>
      <c r="C186" s="1156"/>
      <c r="D186" s="1156"/>
      <c r="E186" s="1156"/>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30" t="s">
        <v>1691</v>
      </c>
      <c r="C190" s="1130"/>
      <c r="D190" s="1130"/>
      <c r="E190" s="1130"/>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26" t="s">
        <v>1690</v>
      </c>
      <c r="C191" s="1126"/>
      <c r="D191" s="1126"/>
      <c r="E191" s="1126"/>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26" t="s">
        <v>1679</v>
      </c>
      <c r="C192" s="1126"/>
      <c r="D192" s="1126"/>
      <c r="E192" s="1126"/>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24" t="s">
        <v>1840</v>
      </c>
      <c r="C193" s="1124"/>
      <c r="D193" s="1124"/>
      <c r="E193" s="1124"/>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24" t="s">
        <v>1839</v>
      </c>
      <c r="C194" s="1124"/>
      <c r="D194" s="1124"/>
      <c r="E194" s="1124"/>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23" t="s">
        <v>1682</v>
      </c>
      <c r="C195" s="1123"/>
      <c r="D195" s="1123"/>
      <c r="E195" s="1123"/>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26" t="s">
        <v>1913</v>
      </c>
      <c r="E197" s="1126"/>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45" t="s">
        <v>1914</v>
      </c>
      <c r="E198" s="1146"/>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26" t="s">
        <v>1917</v>
      </c>
      <c r="E200" s="1126"/>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31" t="s">
        <v>1918</v>
      </c>
      <c r="E201" s="1131"/>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31" t="s">
        <v>1920</v>
      </c>
      <c r="E204" s="1131"/>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31" t="s">
        <v>1926</v>
      </c>
      <c r="E207" s="1131"/>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29" t="s">
        <v>1928</v>
      </c>
      <c r="E209" s="1129"/>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Hace 4 Días</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29" t="s">
        <v>1936</v>
      </c>
      <c r="E220" s="1129"/>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43" t="s">
        <v>1786</v>
      </c>
      <c r="C2" s="1143"/>
      <c r="D2" s="1143"/>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30" t="s">
        <v>1689</v>
      </c>
      <c r="C3" s="1130"/>
      <c r="D3" s="1130"/>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0" t="s">
        <v>1687</v>
      </c>
      <c r="C4" s="1130"/>
      <c r="D4" s="1130"/>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26" t="s">
        <v>1686</v>
      </c>
      <c r="C5" s="1126"/>
      <c r="D5" s="1126"/>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6" t="s">
        <v>1685</v>
      </c>
      <c r="C6" s="1126"/>
      <c r="D6" s="1126"/>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6" t="s">
        <v>1684</v>
      </c>
      <c r="C7" s="1126"/>
      <c r="D7" s="1126"/>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23" t="s">
        <v>1646</v>
      </c>
      <c r="C8" s="1123"/>
      <c r="D8" s="1123"/>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43222</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9"/>
      <c r="C32" s="1140"/>
      <c r="D32" s="1140"/>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1"/>
      <c r="C33" s="1142"/>
      <c r="D33" s="1142"/>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8" t="s">
        <v>1647</v>
      </c>
      <c r="C34" s="1128"/>
      <c r="D34" s="1128"/>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3" t="s">
        <v>1648</v>
      </c>
      <c r="C37" s="1123"/>
      <c r="D37" s="1123"/>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5"/>
      <c r="C48" s="1125"/>
      <c r="D48" s="1125"/>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7" t="s">
        <v>1796</v>
      </c>
      <c r="C49" s="1127"/>
      <c r="D49" s="1127"/>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6" t="s">
        <v>1650</v>
      </c>
      <c r="C50" s="1126"/>
      <c r="D50" s="1126"/>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3" t="s">
        <v>1651</v>
      </c>
      <c r="C51" s="1123"/>
      <c r="D51" s="1123"/>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170345-0-2017</v>
      </c>
      <c r="D59" s="538" t="str">
        <f>IF(ISERROR(VLOOKUP(B59,'Base de Datos'!$C$487:$F$4345,3,0))=TRUE,"",(VLOOKUP('Presupuesto - PAA 2017'!B59,'Base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2017'!B60,'Base de Datos'!$C$7:$F$4345,3,0)))</f>
        <v>170329-0-2017</v>
      </c>
      <c r="D60" s="538" t="str">
        <f>IF(ISERROR(VLOOKUP(B60,'Base de Datos'!$C$487:$F$4345,3,0))=TRUE,"",(VLOOKUP('Presupuesto - PAA 2017'!B60,'Base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180099-0-2018</v>
      </c>
      <c r="D65" s="538" t="str">
        <f>IF(ISERROR(VLOOKUP(B65,'Base de Datos'!$C$487:$F$4345,3,0))=TRUE,"",(VLOOKUP('Presupuesto - PAA 2017'!B65,'Base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5"/>
      <c r="C73" s="1125"/>
      <c r="D73" s="1125"/>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5"/>
      <c r="C74" s="1125"/>
      <c r="D74" s="1125"/>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8" t="s">
        <v>1652</v>
      </c>
      <c r="C75" s="1128"/>
      <c r="D75" s="1128"/>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8" t="s">
        <v>1653</v>
      </c>
      <c r="C82" s="1128"/>
      <c r="D82" s="1128"/>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7" t="s">
        <v>1654</v>
      </c>
      <c r="C90" s="1127"/>
      <c r="D90" s="1127"/>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3" t="s">
        <v>1655</v>
      </c>
      <c r="C91" s="1123"/>
      <c r="D91" s="1123"/>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8" t="s">
        <v>1656</v>
      </c>
      <c r="C100" s="1128"/>
      <c r="D100" s="1128"/>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7" t="s">
        <v>1657</v>
      </c>
      <c r="C116" s="1127"/>
      <c r="D116" s="1127"/>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3" t="s">
        <v>1658</v>
      </c>
      <c r="C117" s="1123"/>
      <c r="D117" s="1123"/>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7" t="s">
        <v>1659</v>
      </c>
      <c r="C139" s="1127"/>
      <c r="D139" s="1127"/>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3" t="s">
        <v>1660</v>
      </c>
      <c r="C140" s="1123"/>
      <c r="D140" s="1123"/>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8" t="s">
        <v>1661</v>
      </c>
      <c r="C147" s="1128"/>
      <c r="D147" s="1128"/>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8" t="s">
        <v>1662</v>
      </c>
      <c r="C154" s="1128"/>
      <c r="D154" s="1128"/>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6" t="s">
        <v>1663</v>
      </c>
      <c r="C158" s="1126"/>
      <c r="D158" s="1126"/>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4" t="s">
        <v>1664</v>
      </c>
      <c r="C159" s="1124"/>
      <c r="D159" s="1124"/>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4" t="s">
        <v>1665</v>
      </c>
      <c r="C163" s="1124"/>
      <c r="D163" s="1124"/>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4" t="s">
        <v>1666</v>
      </c>
      <c r="C167" s="1124"/>
      <c r="D167" s="1124"/>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4" t="s">
        <v>1667</v>
      </c>
      <c r="C171" s="1124"/>
      <c r="D171" s="1124"/>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6" t="s">
        <v>1668</v>
      </c>
      <c r="C175" s="1126"/>
      <c r="D175" s="1126"/>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3" t="s">
        <v>1669</v>
      </c>
      <c r="C176" s="1123"/>
      <c r="D176" s="1123"/>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170331-0-2017</v>
      </c>
      <c r="D178" s="538" t="str">
        <f>IF(ISERROR(VLOOKUP(B178,'Base de Datos'!$C$487:$F$4345,3,0))=TRUE,"",(VLOOKUP('Presupuesto - PAA 2017'!B178,'Base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8" t="s">
        <v>1670</v>
      </c>
      <c r="C180" s="1128"/>
      <c r="D180" s="1128"/>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2017'!B183,'Base de Datos'!$C$7:$F$4345,3,0)))</f>
        <v>160307-0-2016</v>
      </c>
      <c r="D183" s="538" t="str">
        <f>IF(ISERROR(VLOOKUP(B183,'Base de Datos'!$C$487:$F$4345,3,0))=TRUE,"",(VLOOKUP('Presupuesto - PAA 2017'!B183,'Base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4" t="s">
        <v>1671</v>
      </c>
      <c r="C188" s="1134"/>
      <c r="D188" s="1134"/>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8" t="s">
        <v>1672</v>
      </c>
      <c r="C196" s="1128"/>
      <c r="D196" s="1128"/>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7" t="s">
        <v>1673</v>
      </c>
      <c r="C204" s="1127"/>
      <c r="D204" s="1127"/>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4" t="s">
        <v>1842</v>
      </c>
      <c r="C205" s="1124"/>
      <c r="D205" s="1124"/>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3" t="s">
        <v>1675</v>
      </c>
      <c r="C209" s="1123"/>
      <c r="D209" s="1123"/>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7" t="s">
        <v>1676</v>
      </c>
      <c r="C216" s="1127"/>
      <c r="D216" s="1127"/>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4" t="s">
        <v>1841</v>
      </c>
      <c r="C217" s="1124"/>
      <c r="D217" s="1124"/>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4" t="s">
        <v>2132</v>
      </c>
      <c r="C221" s="1124"/>
      <c r="D221" s="1124"/>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0" t="s">
        <v>1691</v>
      </c>
      <c r="C226" s="1130"/>
      <c r="D226" s="1130"/>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6" t="s">
        <v>1690</v>
      </c>
      <c r="C227" s="1126"/>
      <c r="D227" s="1126"/>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4" t="s">
        <v>1679</v>
      </c>
      <c r="C228" s="1124"/>
      <c r="D228" s="1124"/>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4" t="s">
        <v>1840</v>
      </c>
      <c r="C229" s="1124"/>
      <c r="D229" s="1124"/>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4" t="s">
        <v>1839</v>
      </c>
      <c r="C230" s="1124"/>
      <c r="D230" s="1124"/>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3" t="s">
        <v>1877</v>
      </c>
      <c r="C231" s="1123"/>
      <c r="D231" s="1123"/>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6" t="s">
        <v>1913</v>
      </c>
      <c r="D233" s="1126"/>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2" t="s">
        <v>1914</v>
      </c>
      <c r="D234" s="1133"/>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6" t="s">
        <v>1917</v>
      </c>
      <c r="D241" s="1126"/>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31" t="s">
        <v>1918</v>
      </c>
      <c r="D242" s="1131"/>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31" t="s">
        <v>1920</v>
      </c>
      <c r="D244" s="1131"/>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31" t="s">
        <v>1926</v>
      </c>
      <c r="D249" s="1131"/>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9" t="s">
        <v>1928</v>
      </c>
      <c r="D251" s="112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9" t="s">
        <v>1936</v>
      </c>
      <c r="D264" s="1129"/>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3" t="s">
        <v>1786</v>
      </c>
      <c r="C271" s="1143"/>
      <c r="D271" s="1143"/>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30" t="s">
        <v>1689</v>
      </c>
      <c r="C272" s="1130"/>
      <c r="D272" s="113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0" t="s">
        <v>1687</v>
      </c>
      <c r="C273" s="1130"/>
      <c r="D273" s="113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6" t="s">
        <v>1686</v>
      </c>
      <c r="C274" s="1126"/>
      <c r="D274" s="1126"/>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6" t="s">
        <v>1685</v>
      </c>
      <c r="C275" s="1126"/>
      <c r="D275" s="1126"/>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6" t="s">
        <v>1684</v>
      </c>
      <c r="C276" s="1126"/>
      <c r="D276" s="1126"/>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3" t="s">
        <v>1646</v>
      </c>
      <c r="C277" s="1123"/>
      <c r="D277" s="112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3" t="s">
        <v>1648</v>
      </c>
      <c r="C285" s="1123"/>
      <c r="D285" s="112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6" t="s">
        <v>1796</v>
      </c>
      <c r="C289" s="1126"/>
      <c r="D289" s="1126"/>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6" t="s">
        <v>1650</v>
      </c>
      <c r="C290" s="1126"/>
      <c r="D290" s="1126"/>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3" t="s">
        <v>1651</v>
      </c>
      <c r="C291" s="1123"/>
      <c r="D291" s="112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3" t="s">
        <v>1652</v>
      </c>
      <c r="C300" s="1123"/>
      <c r="D300" s="112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3" t="s">
        <v>1653</v>
      </c>
      <c r="C307" s="1123"/>
      <c r="D307" s="112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6" t="s">
        <v>1654</v>
      </c>
      <c r="C312" s="1126"/>
      <c r="D312" s="1126"/>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3" t="s">
        <v>2144</v>
      </c>
      <c r="C313" s="1123"/>
      <c r="D313" s="112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3" t="s">
        <v>1655</v>
      </c>
      <c r="C317" s="1123"/>
      <c r="D317" s="112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3" t="s">
        <v>1656</v>
      </c>
      <c r="C323" s="1123"/>
      <c r="D323" s="112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6" t="s">
        <v>1657</v>
      </c>
      <c r="C327" s="1126"/>
      <c r="D327" s="1126"/>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3" t="s">
        <v>1658</v>
      </c>
      <c r="C328" s="1123"/>
      <c r="D328" s="112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6" t="s">
        <v>1659</v>
      </c>
      <c r="C347" s="1126"/>
      <c r="D347" s="1126"/>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3" t="s">
        <v>1660</v>
      </c>
      <c r="C348" s="1123"/>
      <c r="D348" s="112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6" t="s">
        <v>1668</v>
      </c>
      <c r="C353" s="1126"/>
      <c r="D353" s="1126"/>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3" t="s">
        <v>1669</v>
      </c>
      <c r="C354" s="1123"/>
      <c r="D354" s="112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3" t="s">
        <v>1670</v>
      </c>
      <c r="C359" s="1123"/>
      <c r="D359" s="112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4" t="s">
        <v>1671</v>
      </c>
      <c r="C363" s="1144"/>
      <c r="D363" s="1144"/>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3" t="s">
        <v>1672</v>
      </c>
      <c r="C368" s="1123"/>
      <c r="D368" s="112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3" t="s">
        <v>1675</v>
      </c>
      <c r="C373" s="1123"/>
      <c r="D373" s="112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6" t="s">
        <v>1676</v>
      </c>
      <c r="C378" s="1126"/>
      <c r="D378" s="1126"/>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3" t="s">
        <v>2132</v>
      </c>
      <c r="C379" s="1123"/>
      <c r="D379" s="112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0" t="s">
        <v>1691</v>
      </c>
      <c r="C383" s="1130"/>
      <c r="D383" s="1130"/>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6" t="s">
        <v>1690</v>
      </c>
      <c r="C384" s="1126"/>
      <c r="D384" s="1126"/>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4" t="s">
        <v>1679</v>
      </c>
      <c r="C385" s="1124"/>
      <c r="D385" s="1124"/>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4" t="s">
        <v>1840</v>
      </c>
      <c r="C386" s="1124"/>
      <c r="D386" s="1124"/>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4" t="s">
        <v>1839</v>
      </c>
      <c r="C387" s="1124"/>
      <c r="D387" s="1124"/>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3" t="s">
        <v>1877</v>
      </c>
      <c r="C388" s="1123"/>
      <c r="D388" s="112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48" activePane="bottomRight" state="frozen"/>
      <selection pane="topRight" activeCell="F1" sqref="F1"/>
      <selection pane="bottomLeft" activeCell="A3" sqref="A3"/>
      <selection pane="bottomRight" activeCell="B10" sqref="B10"/>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43" t="s">
        <v>1786</v>
      </c>
      <c r="C2" s="1143"/>
      <c r="D2" s="1143"/>
      <c r="E2" s="1012" t="s">
        <v>2270</v>
      </c>
      <c r="F2" s="1012" t="s">
        <v>1845</v>
      </c>
      <c r="G2" s="1012" t="s">
        <v>1900</v>
      </c>
      <c r="H2" s="1012" t="s">
        <v>1901</v>
      </c>
      <c r="I2" s="1012" t="s">
        <v>1843</v>
      </c>
      <c r="J2" s="1012" t="s">
        <v>1902</v>
      </c>
      <c r="K2" s="721" t="s">
        <v>1903</v>
      </c>
      <c r="L2" s="1012" t="s">
        <v>1904</v>
      </c>
      <c r="M2" s="1012" t="s">
        <v>1905</v>
      </c>
      <c r="N2" s="1012" t="s">
        <v>1907</v>
      </c>
      <c r="O2" s="722" t="s">
        <v>1123</v>
      </c>
      <c r="P2" s="723" t="s">
        <v>1850</v>
      </c>
      <c r="Q2" s="1012" t="s">
        <v>1851</v>
      </c>
      <c r="R2" s="1012" t="s">
        <v>1852</v>
      </c>
      <c r="S2" s="1012" t="s">
        <v>375</v>
      </c>
      <c r="T2" s="1012" t="s">
        <v>1853</v>
      </c>
    </row>
    <row r="3" spans="2:27" ht="15" customHeight="1" x14ac:dyDescent="0.25">
      <c r="B3" s="1130" t="s">
        <v>1689</v>
      </c>
      <c r="C3" s="1130"/>
      <c r="D3" s="1130"/>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0" t="s">
        <v>1687</v>
      </c>
      <c r="C4" s="1130"/>
      <c r="D4" s="1130"/>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26" t="s">
        <v>1686</v>
      </c>
      <c r="C5" s="1126"/>
      <c r="D5" s="1126"/>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6" t="s">
        <v>1685</v>
      </c>
      <c r="C6" s="1126"/>
      <c r="D6" s="1126"/>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6" t="s">
        <v>1684</v>
      </c>
      <c r="C7" s="1126"/>
      <c r="D7" s="1126"/>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23" t="s">
        <v>1646</v>
      </c>
      <c r="C8" s="1123"/>
      <c r="D8" s="1123"/>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3844</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2018'!B10,'Base de Datos'!$C$7:$F$4345,3,0)))</f>
        <v>170115-0-2017</v>
      </c>
      <c r="D10" s="538" t="str">
        <f>IF(ISERROR(VLOOKUP(B10,'Base de Datos'!$C$487:$F$4345,3,0))=TRUE,"",(VLOOKUP('Presupuesto - PAA 2018'!B10,'Base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2018'!B11,'Base de Datos'!$C$7:$F$4345,3,0)))</f>
        <v>150321-0-2015</v>
      </c>
      <c r="D11" s="538" t="str">
        <f>IF(ISERROR(VLOOKUP(B11,'Base de Datos'!$C$487:$F$4345,3,0))=TRUE,"",(VLOOKUP('Presupuesto - PAA 2018'!B11,'Base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2018'!B12,'Base de Datos'!$C$7:$F$4345,3,0)))</f>
        <v>150123-0-2015</v>
      </c>
      <c r="D12" s="538" t="str">
        <f>IF(ISERROR(VLOOKUP(B12,'Base de Datos'!$C$487:$F$4345,3,0))=TRUE,"",(VLOOKUP('Presupuesto - PAA 2018'!B12,'Base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2018'!B13,'Base de Datos'!$C$7:$F$4345,3,0)))</f>
        <v>150228-0-2015</v>
      </c>
      <c r="D13" s="538" t="str">
        <f>IF(ISERROR(VLOOKUP(B13,'Base de Datos'!$C$487:$F$4345,3,0))=TRUE,"",(VLOOKUP('Presupuesto - PAA 2018'!B13,'Base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2018'!B14,'Base de Datos'!$C$7:$F$4345,3,0)))</f>
        <v/>
      </c>
      <c r="D14" s="538" t="str">
        <f>IF(ISERROR(VLOOKUP(B14,'Base de Datos'!$C$487:$F$4345,3,0))=TRUE,"",(VLOOKUP('Presupuesto - PAA 2018'!B14,'Base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2018'!B15,'Base de Datos'!$C$7:$F$4345,3,0)))</f>
        <v>150330-0-2015</v>
      </c>
      <c r="D15" s="538" t="str">
        <f>IF(ISERROR(VLOOKUP(B15,'Base de Datos'!$C$487:$F$4345,3,0))=TRUE,"",(VLOOKUP('Presupuesto - PAA 2018'!B15,'Base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2018'!B16,'Base de Datos'!$C$7:$F$4345,3,0)))</f>
        <v/>
      </c>
      <c r="D16" s="538" t="str">
        <f>IF(ISERROR(VLOOKUP(B16,'Base de Datos'!$C$487:$F$4345,3,0))=TRUE,"",(VLOOKUP('Presupuesto - PAA 2018'!B16,'Base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2018'!B17,'Base de Datos'!$C$7:$F$4345,3,0)))</f>
        <v>150342-0-2015</v>
      </c>
      <c r="D17" s="538" t="str">
        <f>IF(ISERROR(VLOOKUP(B17,'Base de Datos'!$C$487:$F$4345,3,0))=TRUE,"",(VLOOKUP('Presupuesto - PAA 2018'!B17,'Base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2018'!B18,'Base de Datos'!$C$7:$F$4345,3,0)))</f>
        <v>160156-0-2016</v>
      </c>
      <c r="D18" s="538" t="str">
        <f>IF(ISERROR(VLOOKUP(B18,'Base de Datos'!$C$487:$F$4345,3,0))=TRUE,"",(VLOOKUP('Presupuesto - PAA 2018'!B18,'Base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2018'!B19,'Base de Datos'!$C$7:$F$4345,3,0)))</f>
        <v>150338-0-2015</v>
      </c>
      <c r="D19" s="538" t="str">
        <f>IF(ISERROR(VLOOKUP(B19,'Base de Datos'!$C$487:$F$4345,3,0))=TRUE,"",(VLOOKUP('Presupuesto - PAA 2018'!B19,'Base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2018'!B20,'Base de Datos'!$C$7:$F$4345,3,0)))</f>
        <v>150223-0-2015</v>
      </c>
      <c r="D20" s="538" t="str">
        <f>IF(ISERROR(VLOOKUP(B20,'Base de Datos'!$C$487:$F$4345,3,0))=TRUE,"",(VLOOKUP('Presupuesto - PAA 2018'!B20,'Base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2018'!B21,'Base de Datos'!$C$7:$F$4345,3,0)))</f>
        <v>150168-0-2015</v>
      </c>
      <c r="D21" s="538" t="str">
        <f>IF(ISERROR(VLOOKUP(B21,'Base de Datos'!$C$487:$F$4345,3,0))=TRUE,"",(VLOOKUP('Presupuesto - PAA 2018'!B21,'Base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43222</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2018'!B22,'Base de Datos'!$C$7:$F$4345,3,0)))</f>
        <v>150129-0-2015</v>
      </c>
      <c r="D22" s="538" t="str">
        <f>IF(ISERROR(VLOOKUP(B22,'Base de Datos'!$C$487:$F$4345,3,0))=TRUE,"",(VLOOKUP('Presupuesto - PAA 2018'!B22,'Base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2018'!B23,'Base de Datos'!$C$7:$F$4345,3,0)))</f>
        <v/>
      </c>
      <c r="D23" s="538" t="str">
        <f>IF(ISERROR(VLOOKUP(B23,'Base de Datos'!$C$487:$F$4345,3,0))=TRUE,"",(VLOOKUP('Presupuesto - PAA 2018'!B23,'Base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2018'!B24,'Base de Datos'!$C$7:$F$4345,3,0)))</f>
        <v>150229-0-2015</v>
      </c>
      <c r="D24" s="538" t="str">
        <f>IF(ISERROR(VLOOKUP(B24,'Base de Datos'!$C$487:$F$4345,3,0))=TRUE,"",(VLOOKUP('Presupuesto - PAA 2018'!B24,'Base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2018'!B25,'Base de Datos'!$C$7:$F$4345,3,0)))</f>
        <v/>
      </c>
      <c r="D25" s="538" t="str">
        <f>IF(ISERROR(VLOOKUP(B25,'Base de Datos'!$C$487:$F$4345,3,0))=TRUE,"",(VLOOKUP('Presupuesto - PAA 2018'!B25,'Base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2018'!B26,'Base de Datos'!$C$7:$F$4345,3,0)))</f>
        <v>170111-0-2017</v>
      </c>
      <c r="D26" s="538" t="str">
        <f>IF(ISERROR(VLOOKUP(B26,'Base de Datos'!$C$487:$F$4345,3,0))=TRUE,"",(VLOOKUP('Presupuesto - PAA 2018'!B26,'Base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2018'!B27,'Base de Datos'!$C$7:$F$4345,3,0)))</f>
        <v>150255-0-2015</v>
      </c>
      <c r="D27" s="538" t="str">
        <f>IF(ISERROR(VLOOKUP(B27,'Base de Datos'!$C$487:$F$4345,3,0))=TRUE,"",(VLOOKUP('Presupuesto - PAA 2018'!B27,'Base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2018'!B28,'Base de Datos'!$C$7:$F$4345,3,0)))</f>
        <v>150271-0-2015</v>
      </c>
      <c r="D28" s="538" t="str">
        <f>IF(ISERROR(VLOOKUP(B28,'Base de Datos'!$C$487:$F$4345,3,0))=TRUE,"",(VLOOKUP('Presupuesto - PAA 2018'!B28,'Base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2018'!B29,'Base de Datos'!$C$7:$F$4345,3,0)))</f>
        <v/>
      </c>
      <c r="D29" s="538" t="str">
        <f>IF(ISERROR(VLOOKUP(B29,'Base de Datos'!$C$487:$F$4345,3,0))=TRUE,"",(VLOOKUP('Presupuesto - PAA 2018'!B29,'Base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2018'!B30,'Base de Datos'!$C$7:$F$4345,3,0)))</f>
        <v/>
      </c>
      <c r="D30" s="538" t="str">
        <f>IF(ISERROR(VLOOKUP(B30,'Base de Datos'!$C$487:$F$4345,3,0))=TRUE,"",(VLOOKUP('Presupuesto - PAA 2018'!B30,'Base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9"/>
      <c r="C32" s="1140"/>
      <c r="D32" s="1140"/>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1"/>
      <c r="C33" s="1142"/>
      <c r="D33" s="1142"/>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8" t="s">
        <v>1647</v>
      </c>
      <c r="C34" s="1128"/>
      <c r="D34" s="1128"/>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1013"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3" t="s">
        <v>1648</v>
      </c>
      <c r="C37" s="1123"/>
      <c r="D37" s="1123"/>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2018'!B39,'Base de Datos'!$C$7:$F$4345,3,0)))</f>
        <v/>
      </c>
      <c r="D39" s="538" t="str">
        <f>IF(ISERROR(VLOOKUP(B39,'Base de Datos'!$C$487:$F$4345,3,0))=TRUE,"",(VLOOKUP('Presupuesto - PAA 2018'!B39,'Base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2018'!B40,'Base de Datos'!$C$7:$F$4345,3,0)))</f>
        <v/>
      </c>
      <c r="D40" s="538" t="str">
        <f>IF(ISERROR(VLOOKUP(B40,'Base de Datos'!$C$487:$F$4345,3,0))=TRUE,"",(VLOOKUP('Presupuesto - PAA 2018'!B40,'Base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2018'!B41,'Base de Datos'!$C$7:$F$4345,3,0)))</f>
        <v>170139-0-2017</v>
      </c>
      <c r="D41" s="538" t="str">
        <f>IF(ISERROR(VLOOKUP(B41,'Base de Datos'!$C$487:$F$4345,3,0))=TRUE,"",(VLOOKUP('Presupuesto - PAA 2018'!B41,'Base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2018'!B42,'Base de Datos'!$C$7:$F$4345,3,0)))</f>
        <v/>
      </c>
      <c r="D42" s="538" t="str">
        <f>IF(ISERROR(VLOOKUP(B42,'Base de Datos'!$C$487:$F$4345,3,0))=TRUE,"",(VLOOKUP('Presupuesto - PAA 2018'!B42,'Base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2018'!B43,'Base de Datos'!$C$7:$F$4345,3,0)))</f>
        <v/>
      </c>
      <c r="D43" s="538" t="str">
        <f>IF(ISERROR(VLOOKUP(B43,'Base de Datos'!$C$487:$F$4345,3,0))=TRUE,"",(VLOOKUP('Presupuesto - PAA 2018'!B43,'Base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2018'!B44,'Base de Datos'!$C$7:$F$4345,3,0)))</f>
        <v/>
      </c>
      <c r="D44" s="538" t="str">
        <f>IF(ISERROR(VLOOKUP(B44,'Base de Datos'!$C$487:$F$4345,3,0))=TRUE,"",(VLOOKUP('Presupuesto - PAA 2018'!B44,'Base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2018'!B45,'Base de Datos'!$C$7:$F$4345,3,0)))</f>
        <v/>
      </c>
      <c r="D45" s="538" t="str">
        <f>IF(ISERROR(VLOOKUP(B45,'Base de Datos'!$C$487:$F$4345,3,0))=TRUE,"",(VLOOKUP('Presupuesto - PAA 2018'!B45,'Base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2018'!B46,'Base de Datos'!$C$7:$F$4345,3,0)))</f>
        <v/>
      </c>
      <c r="D46" s="538" t="str">
        <f>IF(ISERROR(VLOOKUP(B46,'Base de Datos'!$C$487:$F$4345,3,0))=TRUE,"",(VLOOKUP('Presupuesto - PAA 2018'!B46,'Base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5"/>
      <c r="C48" s="1125"/>
      <c r="D48" s="1125"/>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7" t="s">
        <v>1796</v>
      </c>
      <c r="C49" s="1127"/>
      <c r="D49" s="1127"/>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6" t="s">
        <v>1650</v>
      </c>
      <c r="C50" s="1126"/>
      <c r="D50" s="1126"/>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3" t="s">
        <v>1651</v>
      </c>
      <c r="C51" s="1123"/>
      <c r="D51" s="1123"/>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2018'!B53,'Base de Datos'!$C$7:$F$4345,3,0)))</f>
        <v/>
      </c>
      <c r="D53" s="538" t="str">
        <f>IF(ISERROR(VLOOKUP(B53,'Base de Datos'!$C$487:$F$4345,3,0))=TRUE,"",(VLOOKUP('Presupuesto - PAA 2018'!B53,'Base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2018'!B54,'Base de Datos'!$C$7:$F$4345,3,0)))</f>
        <v>170186-0-2017</v>
      </c>
      <c r="D54" s="538" t="str">
        <f>IF(ISERROR(VLOOKUP(B54,'Base de Datos'!$C$487:$F$4345,3,0))=TRUE,"",(VLOOKUP('Presupuesto - PAA 2018'!B54,'Base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2018'!B55,'Base de Datos'!$C$7:$F$4345,3,0)))</f>
        <v/>
      </c>
      <c r="D55" s="538" t="str">
        <f>IF(ISERROR(VLOOKUP(B55,'Base de Datos'!$C$487:$F$4345,3,0))=TRUE,"",(VLOOKUP('Presupuesto - PAA 2018'!B55,'Base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2018'!B56,'Base de Datos'!$C$7:$F$4345,3,0)))</f>
        <v>150236-0-2015</v>
      </c>
      <c r="D56" s="538" t="str">
        <f>IF(ISERROR(VLOOKUP(B56,'Base de Datos'!$C$487:$F$4345,3,0))=TRUE,"",(VLOOKUP('Presupuesto - PAA 2018'!B56,'Base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2018'!B57,'Base de Datos'!$C$7:$F$4345,3,0)))</f>
        <v>170309-0-2017</v>
      </c>
      <c r="D57" s="538" t="str">
        <f>IF(ISERROR(VLOOKUP(B57,'Base de Datos'!$C$487:$F$4345,3,0))=TRUE,"",(VLOOKUP('Presupuesto - PAA 2018'!B57,'Base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2018'!B58,'Base de Datos'!$C$7:$F$4345,3,0)))</f>
        <v>170154-0-2017</v>
      </c>
      <c r="D58" s="538" t="str">
        <f>IF(ISERROR(VLOOKUP(B58,'Base de Datos'!$C$487:$F$4345,3,0))=TRUE,"",(VLOOKUP('Presupuesto - PAA 2018'!B58,'Base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2018'!B59,'Base de Datos'!$C$7:$F$4345,3,0)))</f>
        <v>170345-0-2017</v>
      </c>
      <c r="D59" s="538" t="str">
        <f>IF(ISERROR(VLOOKUP(B59,'Base de Datos'!$C$487:$F$4345,3,0))=TRUE,"",(VLOOKUP('Presupuesto - PAA 2018'!B59,'Base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2018'!B60,'Base de Datos'!$C$7:$F$4345,3,0)))</f>
        <v>170329-0-2017</v>
      </c>
      <c r="D60" s="538" t="str">
        <f>IF(ISERROR(VLOOKUP(B60,'Base de Datos'!$C$487:$F$4345,3,0))=TRUE,"",(VLOOKUP('Presupuesto - PAA 2018'!B60,'Base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2018'!B61,'Base de Datos'!$C$7:$F$4345,3,0)))</f>
        <v/>
      </c>
      <c r="D61" s="538" t="str">
        <f>IF(ISERROR(VLOOKUP(B61,'Base de Datos'!$C$487:$F$4345,3,0))=TRUE,"",(VLOOKUP('Presupuesto - PAA 2018'!B61,'Base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2018'!B62,'Base de Datos'!$C$7:$F$4345,3,0)))</f>
        <v>170041-0-2017</v>
      </c>
      <c r="D62" s="538" t="str">
        <f>IF(ISERROR(VLOOKUP(B62,'Base de Datos'!$C$487:$F$4345,3,0))=TRUE,"",(VLOOKUP('Presupuesto - PAA 2018'!B62,'Base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2018'!B63,'Base de Datos'!$C$7:$F$4345,3,0)))</f>
        <v>160112-0-2016</v>
      </c>
      <c r="D63" s="538" t="str">
        <f>IF(ISERROR(VLOOKUP(B63,'Base de Datos'!$C$487:$F$4345,3,0))=TRUE,"",(VLOOKUP('Presupuesto - PAA 2018'!B63,'Base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2018'!B64,'Base de Datos'!$C$7:$F$4345,3,0)))</f>
        <v/>
      </c>
      <c r="D64" s="538" t="str">
        <f>IF(ISERROR(VLOOKUP(B64,'Base de Datos'!$C$487:$F$4345,3,0))=TRUE,"",(VLOOKUP('Presupuesto - PAA 2018'!B64,'Base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2018'!B65,'Base de Datos'!$C$7:$F$4345,3,0)))</f>
        <v>180099-0-2018</v>
      </c>
      <c r="D65" s="538" t="str">
        <f>IF(ISERROR(VLOOKUP(B65,'Base de Datos'!$C$487:$F$4345,3,0))=TRUE,"",(VLOOKUP('Presupuesto - PAA 2018'!B65,'Base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2018'!B66,'Base de Datos'!$C$7:$F$4345,3,0)))</f>
        <v>160214-0-2016</v>
      </c>
      <c r="D66" s="538" t="str">
        <f>IF(ISERROR(VLOOKUP(B66,'Base de Datos'!$C$487:$F$4345,3,0))=TRUE,"",(VLOOKUP('Presupuesto - PAA 2018'!B66,'Base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2018'!B67,'Base de Datos'!$C$7:$F$4345,3,0)))</f>
        <v/>
      </c>
      <c r="D67" s="538" t="str">
        <f>IF(ISERROR(VLOOKUP(B67,'Base de Datos'!$C$487:$F$4345,3,0))=TRUE,"",(VLOOKUP('Presupuesto - PAA 2018'!B67,'Base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2018'!B68,'Base de Datos'!$C$7:$F$4345,3,0)))</f>
        <v>160314-0-2016</v>
      </c>
      <c r="D68" s="538" t="str">
        <f>IF(ISERROR(VLOOKUP(B68,'Base de Datos'!$C$487:$F$4345,3,0))=TRUE,"",(VLOOKUP('Presupuesto - PAA 2018'!B68,'Base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2018'!B69,'Base de Datos'!$C$7:$F$4345,3,0)))</f>
        <v/>
      </c>
      <c r="D69" s="538" t="str">
        <f>IF(ISERROR(VLOOKUP(B69,'Base de Datos'!$C$487:$F$4345,3,0))=TRUE,"",(VLOOKUP('Presupuesto - PAA 2018'!B69,'Base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2018'!B70,'Base de Datos'!$C$7:$F$4345,3,0)))</f>
        <v/>
      </c>
      <c r="D70" s="538" t="str">
        <f>IF(ISERROR(VLOOKUP(B70,'Base de Datos'!$C$487:$F$4345,3,0))=TRUE,"",(VLOOKUP('Presupuesto - PAA 2018'!B70,'Base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2018'!B71,'Base de Datos'!$C$7:$F$4345,3,0)))</f>
        <v/>
      </c>
      <c r="D71" s="538" t="str">
        <f>IF(ISERROR(VLOOKUP(B71,'Base de Datos'!$C$487:$F$4345,3,0))=TRUE,"",(VLOOKUP('Presupuesto - PAA 2018'!B71,'Base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5"/>
      <c r="C73" s="1125"/>
      <c r="D73" s="1125"/>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5"/>
      <c r="C74" s="1125"/>
      <c r="D74" s="1125"/>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8" t="s">
        <v>1652</v>
      </c>
      <c r="C75" s="1128"/>
      <c r="D75" s="1128"/>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2018'!B77,'Base de Datos'!$C$7:$F$4345,3,0)))</f>
        <v>150386-0-2015</v>
      </c>
      <c r="D77" s="538" t="str">
        <f>IF(ISERROR(VLOOKUP(B77,'Base de Datos'!$C$487:$F$4345,3,0))=TRUE,"",(VLOOKUP('Presupuesto - PAA 2018'!B77,'Base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2018'!B78,'Base de Datos'!$C$7:$F$4345,3,0)))</f>
        <v>170004-0-2017</v>
      </c>
      <c r="D78" s="538" t="str">
        <f>IF(ISERROR(VLOOKUP(B78,'Base de Datos'!$C$487:$F$4345,3,0))=TRUE,"",(VLOOKUP('Presupuesto - PAA 2018'!B78,'Base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2018'!B79,'Base de Datos'!$C$7:$F$4345,3,0)))</f>
        <v/>
      </c>
      <c r="D79" s="538" t="str">
        <f>IF(ISERROR(VLOOKUP(B79,'Base de Datos'!$C$7:$F$4345,3,0))=TRUE,"",(VLOOKUP('Presupuesto - PAA 2018'!B79,'Base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8" t="s">
        <v>1653</v>
      </c>
      <c r="C82" s="1128"/>
      <c r="D82" s="1128"/>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2018'!B84,'Base de Datos'!$C$7:$F$4345,3,0)))</f>
        <v>150348-0-2015</v>
      </c>
      <c r="D84" s="538" t="str">
        <f>IF(ISERROR(VLOOKUP(B84,'Base de Datos'!$C$487:$F$4345,3,0))=TRUE,"",(VLOOKUP('Presupuesto - PAA 2018'!B84,'Base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2018'!B85,'Base de Datos'!$C$7:$F$4345,3,0)))</f>
        <v>150300-0-2015</v>
      </c>
      <c r="D85" s="538" t="str">
        <f>IF(ISERROR(VLOOKUP(B85,'Base de Datos'!$C$487:$F$4345,3,0))=TRUE,"",(VLOOKUP('Presupuesto - PAA 2018'!B85,'Base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2018'!B86,'Base de Datos'!$C$7:$F$4345,3,0)))</f>
        <v>150316-0-2015</v>
      </c>
      <c r="D86" s="538" t="str">
        <f>IF(ISERROR(VLOOKUP(B86,'Base de Datos'!$C$487:$F$4345,3,0))=TRUE,"",(VLOOKUP('Presupuesto - PAA 2018'!B86,'Base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2018'!B87,'Base de Datos'!$C$7:$F$4345,3,0)))</f>
        <v/>
      </c>
      <c r="D87" s="538" t="str">
        <f>IF(ISERROR(VLOOKUP(B87,'Base de Datos'!$C$487:$F$4345,3,0))=TRUE,"",(VLOOKUP('Presupuesto - PAA 2018'!B87,'Base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7" t="s">
        <v>1654</v>
      </c>
      <c r="C90" s="1127"/>
      <c r="D90" s="1127"/>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3" t="s">
        <v>1655</v>
      </c>
      <c r="C91" s="1123"/>
      <c r="D91" s="1123"/>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2018'!B93,'Base de Datos'!$C$7:$F$4345,3,0)))</f>
        <v/>
      </c>
      <c r="D93" s="538" t="str">
        <f>IF(ISERROR(VLOOKUP(B93,'Base de Datos'!$C$487:$F$4345,3,0))=TRUE,"",(VLOOKUP('Presupuesto - PAA 2018'!B93,'Base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2018'!B94,'Base de Datos'!$C$7:$F$4345,3,0)))</f>
        <v>160152-0-2016</v>
      </c>
      <c r="D94" s="538" t="str">
        <f>IF(ISERROR(VLOOKUP(B94,'Base de Datos'!$C$487:$F$4345,3,0))=TRUE,"",(VLOOKUP('Presupuesto - PAA 2018'!B94,'Base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2018'!B95,'Base de Datos'!$C$7:$F$4345,3,0)))</f>
        <v>150265-0-2015</v>
      </c>
      <c r="D95" s="538" t="str">
        <f>IF(ISERROR(VLOOKUP(B95,'Base de Datos'!$C$487:$F$4345,3,0))=TRUE,"",(VLOOKUP('Presupuesto - PAA 2018'!B95,'Base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2018'!B96,'Base de Datos'!$C$7:$F$4345,3,0)))</f>
        <v>170326-0-2017</v>
      </c>
      <c r="D96" s="538" t="str">
        <f>IF(ISERROR(VLOOKUP(B96,'Base de Datos'!$C$487:$F$4345,3,0))=TRUE,"",(VLOOKUP('Presupuesto - PAA 2018'!B96,'Base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2018'!B97,'Base de Datos'!$C$7:$F$4345,3,0)))</f>
        <v>170147-0-2017</v>
      </c>
      <c r="D97" s="538" t="str">
        <f>IF(ISERROR(VLOOKUP(B97,'Base de Datos'!$C$487:$F$4345,3,0))=TRUE,"",(VLOOKUP('Presupuesto - PAA 2018'!B97,'Base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8" t="s">
        <v>1656</v>
      </c>
      <c r="C100" s="1128"/>
      <c r="D100" s="1128"/>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2018'!B102,'Base de Datos'!$C$7:$F$4345,3,0)))</f>
        <v>150232-0-2015</v>
      </c>
      <c r="D102" s="538" t="str">
        <f>IF(ISERROR(VLOOKUP(B102,'Base de Datos'!$C$487:$F$4345,3,0))=TRUE,"",(VLOOKUP('Presupuesto - PAA 2018'!B102,'Base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2018'!B103,'Base de Datos'!$C$7:$F$4345,3,0)))</f>
        <v>150252-0-2015</v>
      </c>
      <c r="D103" s="538" t="str">
        <f>IF(ISERROR(VLOOKUP(B103,'Base de Datos'!$C$487:$F$4345,3,0))=TRUE,"",(VLOOKUP('Presupuesto - PAA 2018'!B103,'Base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2018'!B104,'Base de Datos'!$C$7:$F$4345,3,0)))</f>
        <v>150209-0-2015</v>
      </c>
      <c r="D104" s="538" t="str">
        <f>IF(ISERROR(VLOOKUP(B104,'Base de Datos'!$C$487:$F$4345,3,0))=TRUE,"",(VLOOKUP('Presupuesto - PAA 2018'!B104,'Base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2018'!B105,'Base de Datos'!$C$7:$F$4345,3,0)))</f>
        <v>170095-0-2017</v>
      </c>
      <c r="D105" s="538" t="str">
        <f>IF(ISERROR(VLOOKUP(B105,'Base de Datos'!$C$487:$F$4345,3,0))=TRUE,"",(VLOOKUP('Presupuesto - PAA 2018'!B105,'Base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2018'!B106,'Base de Datos'!$C$7:$F$4345,3,0)))</f>
        <v>150241-0-2015</v>
      </c>
      <c r="D106" s="538" t="str">
        <f>IF(ISERROR(VLOOKUP(B106,'Base de Datos'!$C$487:$F$4345,3,0))=TRUE,"",(VLOOKUP('Presupuesto - PAA 2018'!B106,'Base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2018'!B107,'Base de Datos'!$C$7:$F$4345,3,0)))</f>
        <v>150219-0-2015</v>
      </c>
      <c r="D107" s="538" t="str">
        <f>IF(ISERROR(VLOOKUP(B107,'Base de Datos'!$C$487:$F$4345,3,0))=TRUE,"",(VLOOKUP('Presupuesto - PAA 2018'!B107,'Base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2018'!B108,'Base de Datos'!$C$7:$F$4345,3,0)))</f>
        <v>150215-0-2015</v>
      </c>
      <c r="D108" s="538" t="str">
        <f>IF(ISERROR(VLOOKUP(B108,'Base de Datos'!$C$487:$F$4345,3,0))=TRUE,"",(VLOOKUP('Presupuesto - PAA 2018'!B108,'Base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2018'!B109,'Base de Datos'!$C$7:$F$4345,3,0)))</f>
        <v/>
      </c>
      <c r="D109" s="538" t="str">
        <f>IF(ISERROR(VLOOKUP(B109,'Base de Datos'!$C$487:$F$4345,3,0))=TRUE,"",(VLOOKUP('Presupuesto - PAA 2018'!B109,'Base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2018'!B110,'Base de Datos'!$C$7:$F$4345,3,0)))</f>
        <v>170304-0-2017</v>
      </c>
      <c r="D110" s="538" t="str">
        <f>IF(ISERROR(VLOOKUP(B110,'Base de Datos'!$C$487:$F$4345,3,0))=TRUE,"",(VLOOKUP('Presupuesto - PAA 2018'!B110,'Base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2018'!B111,'Base de Datos'!$C$7:$F$4345,3,0)))</f>
        <v/>
      </c>
      <c r="D111" s="538" t="str">
        <f>IF(ISERROR(VLOOKUP(B111,'Base de Datos'!$C$487:$F$4345,3,0))=TRUE,"",(VLOOKUP('Presupuesto - PAA 2018'!B111,'Base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2018'!B112,'Base de Datos'!$C$7:$F$4345,3,0)))</f>
        <v/>
      </c>
      <c r="D112" s="538" t="str">
        <f>IF(ISERROR(VLOOKUP(B112,'Base de Datos'!$C$487:$F$4345,3,0))=TRUE,"",(VLOOKUP('Presupuesto - PAA 2018'!B112,'Base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2018'!B113,'Base de Datos'!$C$7:$F$4345,3,0)))</f>
        <v/>
      </c>
      <c r="D113" s="538" t="str">
        <f>IF(ISERROR(VLOOKUP(B113,'Base de Datos'!$C$487:$F$4345,3,0))=TRUE,"",(VLOOKUP('Presupuesto - PAA 2018'!B113,'Base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7" t="s">
        <v>1657</v>
      </c>
      <c r="C116" s="1127"/>
      <c r="D116" s="1127"/>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3" t="s">
        <v>1658</v>
      </c>
      <c r="C117" s="1123"/>
      <c r="D117" s="1123"/>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2018'!B119,'Base de Datos'!$C$7:$F$4345,3,0)))</f>
        <v/>
      </c>
      <c r="D119" s="538" t="str">
        <f>IF(ISERROR(VLOOKUP(B119,'Base de Datos'!$C$487:$F$4345,3,0))=TRUE,"",(VLOOKUP('Presupuesto - PAA 2018'!B119,'Base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2018'!B120,'Base de Datos'!$C$7:$F$4345,3,0)))</f>
        <v/>
      </c>
      <c r="D120" s="538" t="str">
        <f>IF(ISERROR(VLOOKUP(B120,'Base de Datos'!$C$487:$F$4345,3,0))=TRUE,"",(VLOOKUP('Presupuesto - PAA 2018'!B120,'Base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2018'!B121,'Base de Datos'!$C$7:$F$4345,3,0)))</f>
        <v>150260-0-2015</v>
      </c>
      <c r="D121" s="538" t="str">
        <f>IF(ISERROR(VLOOKUP(B121,'Base de Datos'!$C$487:$F$4345,3,0))=TRUE,"",(VLOOKUP('Presupuesto - PAA 2018'!B121,'Base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2018'!B122,'Base de Datos'!$C$7:$F$4345,3,0)))</f>
        <v>150386-0-2015</v>
      </c>
      <c r="D122" s="538" t="str">
        <f>IF(ISERROR(VLOOKUP(B122,'Base de Datos'!$C$487:$F$4345,3,0))=TRUE,"",(VLOOKUP('Presupuesto - PAA 2018'!B122,'Base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2018'!B123,'Base de Datos'!$C$7:$F$4345,3,0)))</f>
        <v>150377-0-2015</v>
      </c>
      <c r="D123" s="538" t="str">
        <f>IF(ISERROR(VLOOKUP(B123,'Base de Datos'!$C$487:$F$4345,3,0))=TRUE,"",(VLOOKUP('Presupuesto - PAA 2018'!B123,'Base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2018'!B124,'Base de Datos'!$C$7:$F$4345,3,0)))</f>
        <v>150353-0-2015</v>
      </c>
      <c r="D124" s="538" t="str">
        <f>IF(ISERROR(VLOOKUP(B124,'Base de Datos'!$C$487:$F$4345,3,0))=TRUE,"",(VLOOKUP('Presupuesto - PAA 2018'!B124,'Base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2018'!B125,'Base de Datos'!$C$7:$F$4345,3,0)))</f>
        <v>150316-0-2015</v>
      </c>
      <c r="D125" s="538" t="str">
        <f>IF(ISERROR(VLOOKUP(B125,'Base de Datos'!$C$487:$F$4345,3,0))=TRUE,"",(VLOOKUP('Presupuesto - PAA 2018'!B125,'Base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2018'!B126,'Base de Datos'!$C$7:$F$4345,3,0)))</f>
        <v>170157-0-2017</v>
      </c>
      <c r="D126" s="538" t="str">
        <f>IF(ISERROR(VLOOKUP(B126,'Base de Datos'!$C$487:$F$4345,3,0))=TRUE,"",(VLOOKUP('Presupuesto - PAA 2018'!B126,'Base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2018'!B127,'Base de Datos'!$C$7:$F$4345,3,0)))</f>
        <v>170079-0-2017</v>
      </c>
      <c r="D127" s="538" t="str">
        <f>IF(ISERROR(VLOOKUP(B127,'Base de Datos'!$C$487:$F$4345,3,0))=TRUE,"",(VLOOKUP('Presupuesto - PAA 2018'!B127,'Base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2018'!B128,'Base de Datos'!$C$7:$F$4345,3,0)))</f>
        <v>170059-0-2017</v>
      </c>
      <c r="D128" s="538" t="str">
        <f>IF(ISERROR(VLOOKUP(B128,'Base de Datos'!$C$487:$F$4345,3,0))=TRUE,"",(VLOOKUP('Presupuesto - PAA 2018'!B128,'Base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2018'!B129,'Base de Datos'!$C$7:$F$4345,3,0)))</f>
        <v>160150-0-2016</v>
      </c>
      <c r="D129" s="538" t="str">
        <f>IF(ISERROR(VLOOKUP(B129,'Base de Datos'!$C$487:$F$4345,3,0))=TRUE,"",(VLOOKUP('Presupuesto - PAA 2018'!B129,'Base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2018'!B130,'Base de Datos'!$C$7:$F$4345,3,0)))</f>
        <v>160161-0-2016</v>
      </c>
      <c r="D130" s="538" t="str">
        <f>IF(ISERROR(VLOOKUP(B130,'Base de Datos'!$C$487:$F$4345,3,0))=TRUE,"",(VLOOKUP('Presupuesto - PAA 2018'!B130,'Base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2018'!B131,'Base de Datos'!$C$7:$F$4345,3,0)))</f>
        <v>160228-0-2016</v>
      </c>
      <c r="D131" s="538" t="str">
        <f>IF(ISERROR(VLOOKUP(B131,'Base de Datos'!$C$487:$F$4345,3,0))=TRUE,"",(VLOOKUP('Presupuesto - PAA 2018'!B131,'Base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2018'!B132,'Base de Datos'!$C$7:$F$4345,3,0)))</f>
        <v>170161-0-2017</v>
      </c>
      <c r="D132" s="538" t="str">
        <f>IF(ISERROR(VLOOKUP(B132,'Base de Datos'!$C$487:$F$4345,3,0))=TRUE,"",(VLOOKUP('Presupuesto - PAA 2018'!B132,'Base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2018'!B133,'Base de Datos'!$C$7:$F$4345,3,0)))</f>
        <v/>
      </c>
      <c r="D133" s="538" t="str">
        <f>IF(ISERROR(VLOOKUP(B133,'Base de Datos'!$C$487:$F$4345,3,0))=TRUE,"",(VLOOKUP('Presupuesto - PAA 2018'!B133,'Base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2018'!B134,'Base de Datos'!$C$7:$F$4345,3,0)))</f>
        <v/>
      </c>
      <c r="D134" s="538" t="str">
        <f>IF(ISERROR(VLOOKUP(B134,'Base de Datos'!$C$487:$F$4345,3,0))=TRUE,"",(VLOOKUP('Presupuesto - PAA 2018'!B134,'Base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2018'!B135,'Base de Datos'!$C$7:$F$4345,3,0)))</f>
        <v/>
      </c>
      <c r="D135" s="538" t="str">
        <f>IF(ISERROR(VLOOKUP(B135,'Base de Datos'!$C$487:$F$4345,3,0))=TRUE,"",(VLOOKUP('Presupuesto - PAA 2018'!B135,'Base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7" t="s">
        <v>1659</v>
      </c>
      <c r="C139" s="1127"/>
      <c r="D139" s="1127"/>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3" t="s">
        <v>1660</v>
      </c>
      <c r="C140" s="1123"/>
      <c r="D140" s="1123"/>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2018'!B142,'Base de Datos'!$C$7:$F$4345,3,0)))</f>
        <v/>
      </c>
      <c r="D142" s="538" t="str">
        <f>IF(ISERROR(VLOOKUP(B142,'Base de Datos'!$C$487:$F$4345,3,0))=TRUE,"",(VLOOKUP('Presupuesto - PAA 2018'!B142,'Base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2018'!B143,'Base de Datos'!$C$7:$F$4345,3,0)))</f>
        <v/>
      </c>
      <c r="D143" s="538" t="str">
        <f>IF(ISERROR(VLOOKUP(B143,'Base de Datos'!$C$487:$F$4345,3,0))=TRUE,"",(VLOOKUP('Presupuesto - PAA 2018'!B143,'Base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2018'!B144,'Base de Datos'!$C$7:$F$4345,3,0)))</f>
        <v/>
      </c>
      <c r="D144" s="538" t="str">
        <f>IF(ISERROR(VLOOKUP(B144,'Base de Datos'!$C$487:$F$4345,3,0))=TRUE,"",(VLOOKUP('Presupuesto - PAA 2018'!B144,'Base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8" t="s">
        <v>1661</v>
      </c>
      <c r="C147" s="1128"/>
      <c r="D147" s="1128"/>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2018'!B149,'Base de Datos'!$C$7:$F$4345,3,0)))</f>
        <v/>
      </c>
      <c r="D149" s="538" t="str">
        <f>IF(ISERROR(VLOOKUP(B149,'Base de Datos'!$C$487:$F$4345,3,0))=TRUE,"",(VLOOKUP('Presupuesto - PAA 2018'!B149,'Base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8" t="s">
        <v>1662</v>
      </c>
      <c r="C154" s="1128"/>
      <c r="D154" s="1128"/>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101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6" t="s">
        <v>1663</v>
      </c>
      <c r="C158" s="1126"/>
      <c r="D158" s="1126"/>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4" t="s">
        <v>1664</v>
      </c>
      <c r="C159" s="1124"/>
      <c r="D159" s="1124"/>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101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1013"/>
      <c r="C162" s="1013"/>
      <c r="D162" s="1013"/>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4" t="s">
        <v>1665</v>
      </c>
      <c r="C163" s="1124"/>
      <c r="D163" s="1124"/>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1013"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1013"/>
      <c r="C166" s="1013"/>
      <c r="D166" s="1013"/>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4" t="s">
        <v>1666</v>
      </c>
      <c r="C167" s="1124"/>
      <c r="D167" s="1124"/>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1013"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1013"/>
      <c r="C170" s="1013"/>
      <c r="D170" s="1013"/>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4" t="s">
        <v>1667</v>
      </c>
      <c r="C171" s="1124"/>
      <c r="D171" s="1124"/>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1013"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1013"/>
      <c r="C174" s="1013"/>
      <c r="D174" s="1013"/>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6" t="s">
        <v>1668</v>
      </c>
      <c r="C175" s="1126"/>
      <c r="D175" s="1126"/>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3" t="s">
        <v>1669</v>
      </c>
      <c r="C176" s="1123"/>
      <c r="D176" s="1123"/>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2018'!B178,'Base de Datos'!$C$7:$F$4345,3,0)))</f>
        <v>170331-0-2017</v>
      </c>
      <c r="D178" s="538" t="str">
        <f>IF(ISERROR(VLOOKUP(B178,'Base de Datos'!$C$487:$F$4345,3,0))=TRUE,"",(VLOOKUP('Presupuesto - PAA 2018'!B178,'Base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8" t="s">
        <v>1670</v>
      </c>
      <c r="C180" s="1128"/>
      <c r="D180" s="1128"/>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2018'!B182,'Base de Datos'!$C$7:$F$4345,3,0)))</f>
        <v>170231-0-2017</v>
      </c>
      <c r="D182" s="538" t="str">
        <f>IF(ISERROR(VLOOKUP(B182,'Base de Datos'!$C$487:$F$4345,3,0))=TRUE,"",(VLOOKUP('Presupuesto - PAA 2018'!B182,'Base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2018'!B183,'Base de Datos'!$C$7:$F$4345,3,0)))</f>
        <v>160307-0-2016</v>
      </c>
      <c r="D183" s="538" t="str">
        <f>IF(ISERROR(VLOOKUP(B183,'Base de Datos'!$C$487:$F$4345,3,0))=TRUE,"",(VLOOKUP('Presupuesto - PAA 2018'!B183,'Base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2018'!B184,'Base de Datos'!$C$7:$F$4345,3,0)))</f>
        <v/>
      </c>
      <c r="D184" s="538" t="str">
        <f>IF(ISERROR(VLOOKUP(B184,'Base de Datos'!$C$487:$F$4345,3,0))=TRUE,"",(VLOOKUP('Presupuesto - PAA 2018'!B184,'Base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2018'!B185,'Base de Datos'!$C$7:$F$4345,3,0)))</f>
        <v/>
      </c>
      <c r="D185" s="538" t="str">
        <f>IF(ISERROR(VLOOKUP(B185,'Base de Datos'!$C$487:$F$4345,3,0))=TRUE,"",(VLOOKUP('Presupuesto - PAA 2018'!B185,'Base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4" t="s">
        <v>1671</v>
      </c>
      <c r="C188" s="1134"/>
      <c r="D188" s="1134"/>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2018'!B190,'Base de Datos'!$C$7:$F$4345,3,0)))</f>
        <v>150141-0-2015</v>
      </c>
      <c r="D190" s="538" t="str">
        <f>IF(ISERROR(VLOOKUP(B190,'Base de Datos'!$C$487:$F$4345,3,0))=TRUE,"",(VLOOKUP('Presupuesto - PAA 2018'!B190,'Base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2018'!B191,'Base de Datos'!$C$7:$F$4345,3,0)))</f>
        <v>160250-0-2016</v>
      </c>
      <c r="D191" s="538" t="str">
        <f>IF(ISERROR(VLOOKUP(B191,'Base de Datos'!$C$487:$F$4345,3,0))=TRUE,"",(VLOOKUP('Presupuesto - PAA 2018'!B191,'Base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2018'!B192,'Base de Datos'!$C$7:$F$4345,3,0)))</f>
        <v/>
      </c>
      <c r="D192" s="538" t="str">
        <f>IF(ISERROR(VLOOKUP(B192,'Base de Datos'!$C$487:$F$4345,3,0))=TRUE,"",(VLOOKUP('Presupuesto - PAA 2018'!B192,'Base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2018'!B193,'Base de Datos'!$C$7:$F$4345,3,0)))</f>
        <v/>
      </c>
      <c r="D193" s="538" t="str">
        <f>IF(ISERROR(VLOOKUP(B193,'Base de Datos'!$C$487:$F$4345,3,0))=TRUE,"",(VLOOKUP('Presupuesto - PAA 2018'!B193,'Base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8" t="s">
        <v>1672</v>
      </c>
      <c r="C196" s="1128"/>
      <c r="D196" s="1128"/>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2018'!B198,'Base de Datos'!$C$7:$F$4345,3,0)))</f>
        <v>150192-0-2015</v>
      </c>
      <c r="D198" s="538" t="str">
        <f>IF(ISERROR(VLOOKUP(B198,'Base de Datos'!$C$487:$F$4345,3,0))=TRUE,"",(VLOOKUP('Presupuesto - PAA 2018'!B198,'Base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2018'!B199,'Base de Datos'!$C$7:$F$4345,3,0)))</f>
        <v>160284-0-2016</v>
      </c>
      <c r="D199" s="538" t="str">
        <f>IF(ISERROR(VLOOKUP(B199,'Base de Datos'!$C$487:$F$4345,3,0))=TRUE,"",(VLOOKUP('Presupuesto - PAA 2018'!B199,'Base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2018'!B200,'Base de Datos'!$C$7:$F$4345,3,0)))</f>
        <v>150198-0-2015</v>
      </c>
      <c r="D200" s="538" t="str">
        <f>IF(ISERROR(VLOOKUP(B200,'Base de Datos'!$C$487:$F$4345,3,0))=TRUE,"",(VLOOKUP('Presupuesto - PAA 2018'!B200,'Base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2018'!B201,'Base de Datos'!$C$7:$F$4345,3,0)))</f>
        <v>160165-0-2016</v>
      </c>
      <c r="D201" s="538" t="str">
        <f>IF(ISERROR(VLOOKUP(B201,'Base de Datos'!$C$487:$F$4345,3,0))=TRUE,"",(VLOOKUP('Presupuesto - PAA 2018'!B201,'Base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7" t="s">
        <v>1673</v>
      </c>
      <c r="C204" s="1127"/>
      <c r="D204" s="1127"/>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4" t="s">
        <v>1842</v>
      </c>
      <c r="C205" s="1124"/>
      <c r="D205" s="1124"/>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1013"/>
      <c r="C208" s="1013"/>
      <c r="D208" s="1013"/>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3" t="s">
        <v>1675</v>
      </c>
      <c r="C209" s="1123"/>
      <c r="D209" s="1123"/>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2018'!B211,'Base de Datos'!$C$7:$F$4345,3,0)))</f>
        <v>150193-0-2015</v>
      </c>
      <c r="D211" s="538" t="str">
        <f>IF(ISERROR(VLOOKUP(B211,'Base de Datos'!$C$487:$F$4345,3,0))=TRUE,"",(VLOOKUP('Presupuesto - PAA 2018'!B211,'Base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2018'!B212,'Base de Datos'!$C$7:$F$4345,3,0)))</f>
        <v>150152-0-2015</v>
      </c>
      <c r="D212" s="538" t="str">
        <f>IF(ISERROR(VLOOKUP(B212,'Base de Datos'!$C$487:$F$4345,3,0))=TRUE,"",(VLOOKUP('Presupuesto - PAA 2018'!B212,'Base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2018'!B213,'Base de Datos'!$C$7:$F$4345,3,0)))</f>
        <v/>
      </c>
      <c r="D213" s="538" t="str">
        <f>IF(ISERROR(VLOOKUP(B213,'Base de Datos'!$C$487:$F$4345,3,0))=TRUE,"",(VLOOKUP('Presupuesto - PAA 2018'!B213,'Base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7" t="s">
        <v>1676</v>
      </c>
      <c r="C216" s="1127"/>
      <c r="D216" s="1127"/>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4" t="s">
        <v>1841</v>
      </c>
      <c r="C217" s="1124"/>
      <c r="D217" s="1124"/>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4" t="s">
        <v>2132</v>
      </c>
      <c r="C221" s="1124"/>
      <c r="D221" s="1124"/>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2018'!B223,'Base de Datos'!$C$7:$F$4345,3,0)))</f>
        <v>150394-0-2015</v>
      </c>
      <c r="D223" s="538" t="str">
        <f>IF(ISERROR(VLOOKUP(B223,'Base de Datos'!$C$7:$F$4345,3,0))=TRUE,"",(VLOOKUP('Presupuesto - PAA 2018'!B223,'Base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2018'!B224,'Base de Datos'!$C$7:$F$4345,3,0)))</f>
        <v>150404-0-2015</v>
      </c>
      <c r="D224" s="538" t="str">
        <f>IF(ISERROR(VLOOKUP(B224,'Base de Datos'!$C$7:$F$4345,3,0))=TRUE,"",(VLOOKUP('Presupuesto - PAA 2018'!B224,'Base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1013"/>
      <c r="C225" s="1013"/>
      <c r="D225" s="1013"/>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0" t="s">
        <v>1691</v>
      </c>
      <c r="C226" s="1130"/>
      <c r="D226" s="1130"/>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6" t="s">
        <v>1690</v>
      </c>
      <c r="C227" s="1126"/>
      <c r="D227" s="1126"/>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4" t="s">
        <v>1679</v>
      </c>
      <c r="C228" s="1124"/>
      <c r="D228" s="1124"/>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4" t="s">
        <v>1840</v>
      </c>
      <c r="C229" s="1124"/>
      <c r="D229" s="1124"/>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4" t="s">
        <v>1839</v>
      </c>
      <c r="C230" s="1124"/>
      <c r="D230" s="1124"/>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3" t="s">
        <v>1877</v>
      </c>
      <c r="C231" s="1123"/>
      <c r="D231" s="1123"/>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6" t="s">
        <v>1913</v>
      </c>
      <c r="D233" s="1126"/>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2" t="s">
        <v>1914</v>
      </c>
      <c r="D234" s="1133"/>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2018'!B235,'Base de Datos'!$C$7:$F$4345,3,0)))</f>
        <v xml:space="preserve">150302-0-2015 </v>
      </c>
      <c r="D235" s="538" t="str">
        <f>IF(ISERROR(VLOOKUP(B235,'Base de Datos'!$C$487:$F$4345,3,0))=TRUE,"",(VLOOKUP('Presupuesto - PAA 2018'!B235,'Base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2018'!B236,'Base de Datos'!$C$487:$F$4345,3,0)))</f>
        <v/>
      </c>
      <c r="D236" s="538" t="str">
        <f>IF(ISERROR(VLOOKUP(B236,'Base de Datos'!$C$487:$F$4345,3,0))=TRUE,"",(VLOOKUP('Presupuesto - PAA 2018'!B236,'Base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2018'!B237,'Base de Datos'!$C$487:$F$4345,3,0)))</f>
        <v>170002-02017</v>
      </c>
      <c r="D237" s="538" t="str">
        <f>IF(ISERROR(VLOOKUP(B237,'Base de Datos'!$C$487:$F$4345,3,0))=TRUE,"",(VLOOKUP('Presupuesto - PAA 2018'!B237,'Base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2018'!B238,'Base de Datos'!$C$7:$F$4345,3,0)))</f>
        <v/>
      </c>
      <c r="D238" s="538" t="str">
        <f>IF(ISERROR(VLOOKUP(B238,'Base de Datos'!$C$487:$F$4345,3,0))=TRUE,"",(VLOOKUP('Presupuesto - PAA 2018'!B238,'Base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6" t="s">
        <v>1917</v>
      </c>
      <c r="D241" s="1126"/>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31" t="s">
        <v>1918</v>
      </c>
      <c r="D242" s="1131"/>
      <c r="E242" s="624">
        <v>450477000</v>
      </c>
      <c r="F242" s="1011"/>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1011"/>
      <c r="R242" s="630" t="str">
        <f>IF(ISERROR(VLOOKUP(B242,'Base de Datos'!$C$7:$N$315,9,0))=TRUE," ",(VLOOKUP(B242,'Base de Datos'!$C$7:$N$315,9,0)))</f>
        <v xml:space="preserve"> </v>
      </c>
      <c r="S242" s="630" t="str">
        <f>IF(ISERROR(VLOOKUP(B242,'Base de Datos'!$C$7:$N$315,10,0))=TRUE," ",(VLOOKUP(B242,'Base de Datos'!$C$7:$N$315,10,0)))</f>
        <v xml:space="preserve"> </v>
      </c>
      <c r="T242" s="1011"/>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31" t="s">
        <v>1920</v>
      </c>
      <c r="D244" s="1131"/>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1011"/>
      <c r="R244" s="630" t="str">
        <f>IF(ISERROR(VLOOKUP(B244,'Base de Datos'!$C$7:$N$315,9,0))=TRUE," ",(VLOOKUP(B244,'Base de Datos'!$C$7:$N$315,9,0)))</f>
        <v xml:space="preserve"> </v>
      </c>
      <c r="S244" s="630" t="str">
        <f>IF(ISERROR(VLOOKUP(B244,'Base de Datos'!$C$7:$N$315,10,0))=TRUE," ",(VLOOKUP(B244,'Base de Datos'!$C$7:$N$315,10,0)))</f>
        <v xml:space="preserve"> </v>
      </c>
      <c r="T244" s="1011"/>
      <c r="U244" s="727"/>
      <c r="V244" s="639"/>
    </row>
    <row r="245" spans="2:22" outlineLevel="1" x14ac:dyDescent="0.25">
      <c r="B245" s="542">
        <v>208</v>
      </c>
      <c r="C245" s="538" t="str">
        <f>IF(ISERROR(VLOOKUP(B245,'Base de Datos'!$C$7:$F$4345,2,0))=TRUE,"",(VLOOKUP('Presupuesto - PAA 2018'!B245,'Base de Datos'!$C$7:$F$4345,3,0)))</f>
        <v>150192-0-2015</v>
      </c>
      <c r="D245" s="538" t="str">
        <f>IF(ISERROR(VLOOKUP(B245,'Base de Datos'!$C$7:$F$4345,3,0))=TRUE,"",(VLOOKUP('Presupuesto - PAA 2018'!B245,'Base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2018'!B247,'Base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2018'!B248,'Base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31" t="s">
        <v>1926</v>
      </c>
      <c r="D249" s="1131"/>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1011"/>
      <c r="R249" s="630" t="str">
        <f>IF(ISERROR(VLOOKUP(B249,'Base de Datos'!$C$7:$N$315,9,0))=TRUE," ",(VLOOKUP(B249,'Base de Datos'!$C$7:$N$315,9,0)))</f>
        <v xml:space="preserve"> </v>
      </c>
      <c r="S249" s="630" t="str">
        <f>IF(ISERROR(VLOOKUP(B249,'Base de Datos'!$C$7:$N$315,10,0))=TRUE," ",(VLOOKUP(B249,'Base de Datos'!$C$7:$N$315,10,0)))</f>
        <v xml:space="preserve"> </v>
      </c>
      <c r="T249" s="1011"/>
      <c r="U249" s="727"/>
      <c r="V249" s="639"/>
    </row>
    <row r="250" spans="2:22" ht="36" outlineLevel="1" x14ac:dyDescent="0.25">
      <c r="B250" s="542">
        <v>212</v>
      </c>
      <c r="C250" s="558" t="str">
        <f>IF(ISERROR(VLOOKUP(B250,'Base de Datos'!$C$7:$F$4338,2,0))=TRUE,"",(VLOOKUP('Presupuesto - PAA 2018'!B250,'Base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9" t="s">
        <v>1928</v>
      </c>
      <c r="D251" s="112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1011"/>
      <c r="R251" s="630" t="str">
        <f>IF(ISERROR(VLOOKUP(B251,'Base de Datos'!$C$7:$N$315,9,0))=TRUE," ",(VLOOKUP(B251,'Base de Datos'!$C$7:$N$315,9,0)))</f>
        <v xml:space="preserve"> </v>
      </c>
      <c r="S251" s="630" t="str">
        <f>IF(ISERROR(VLOOKUP(B251,'Base de Datos'!$C$7:$N$315,10,0))=TRUE," ",(VLOOKUP(B251,'Base de Datos'!$C$7:$N$315,10,0)))</f>
        <v xml:space="preserve"> </v>
      </c>
      <c r="T251" s="1011"/>
      <c r="U251" s="727"/>
      <c r="V251" s="639"/>
    </row>
    <row r="252" spans="2:22" s="620" customFormat="1" ht="15" customHeight="1" outlineLevel="1" x14ac:dyDescent="0.25">
      <c r="B252" s="632">
        <v>70</v>
      </c>
      <c r="C252" s="538" t="str">
        <f>IF(ISERROR(VLOOKUP(B252,'Base de Datos'!$C$7:$F$4345,2,0))=TRUE,"",(VLOOKUP('Presupuesto - PAA 2018'!B252,'Base de Datos'!$C$7:$F$4345,3,0)))</f>
        <v>150321-0-2015</v>
      </c>
      <c r="D252" s="538" t="str">
        <f>IF(ISERROR(VLOOKUP(B252,'Base de Datos'!$C$7:$F$4345,3,0))=TRUE,"",(VLOOKUP('Presupuesto - PAA 2018'!B252,'Base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2018'!B253,'Base de Datos'!$C$7:$F$4345,3,0)))</f>
        <v>150254-0-2015</v>
      </c>
      <c r="D253" s="538" t="str">
        <f>IF(ISERROR(VLOOKUP(B253,'Base de Datos'!$C$7:$F$4345,3,0))=TRUE,"",(VLOOKUP('Presupuesto - PAA 2018'!B253,'Base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2018'!B254,'Base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2018'!B255,'Base de Datos'!$C$7:$F$4345,3,0)))</f>
        <v>150382-0-2015</v>
      </c>
      <c r="D255" s="538" t="str">
        <f>IF(ISERROR(VLOOKUP(B255,'Base de Datos'!$C$7:$F$4345,3,0))=TRUE,"",(VLOOKUP('Presupuesto - PAA 2018'!B255,'Base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2018'!B256,'Base de Datos'!$C$7:$F$4345,3,0)))</f>
        <v>150236-0-2015</v>
      </c>
      <c r="D256" s="538" t="str">
        <f>IF(ISERROR(VLOOKUP(B256,'Base de Datos'!$C$7:$F$4345,3,0))=TRUE,"",(VLOOKUP('Presupuesto - PAA 2018'!B256,'Base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2018'!B257,'Base de Datos'!$C$7:$F$4345,3,0)))</f>
        <v>150308-0-2015</v>
      </c>
      <c r="D257" s="538" t="str">
        <f>IF(ISERROR(VLOOKUP(B257,'Base de Datos'!$C$7:$F$4345,3,0))=TRUE,"",(VLOOKUP('Presupuesto - PAA 2018'!B257,'Base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2018'!B258,'Base de Datos'!$C$7:$F$4345,3,0)))</f>
        <v>150346-0-2015</v>
      </c>
      <c r="D258" s="538" t="str">
        <f>IF(ISERROR(VLOOKUP(B258,'Base de Datos'!$C$7:$F$4345,3,0))=TRUE,"",(VLOOKUP('Presupuesto - PAA 2018'!B258,'Base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2018'!B259,'Base de Datos'!$C$7:$F$4345,3,0)))</f>
        <v>150340-0-2015</v>
      </c>
      <c r="D259" s="538" t="str">
        <f>IF(ISERROR(VLOOKUP(B259,'Base de Datos'!$C$7:$F$4345,3,0))=TRUE,"",(VLOOKUP('Presupuesto - PAA 2018'!B259,'Base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2018'!B260,'Base de Datos'!$C$7:$F$4345,3,0)))</f>
        <v>150397-0-2015</v>
      </c>
      <c r="D260" s="538" t="str">
        <f>IF(ISERROR(VLOOKUP(B260,'Base de Datos'!$C$7:$F$4345,3,0))=TRUE,"",(VLOOKUP('Presupuesto - PAA 2018'!B260,'Base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9" t="s">
        <v>1936</v>
      </c>
      <c r="D264" s="1129"/>
      <c r="E264" s="625">
        <f>+E265</f>
        <v>4174276985</v>
      </c>
      <c r="F264" s="1011"/>
      <c r="G264" s="1011"/>
      <c r="H264" s="1011"/>
      <c r="I264" s="1011"/>
      <c r="J264" s="625">
        <f>SUM(J265)</f>
        <v>4174276985</v>
      </c>
      <c r="K264" s="628">
        <f>+J264/E264</f>
        <v>1</v>
      </c>
      <c r="L264" s="625">
        <f>SUM(L265)</f>
        <v>0</v>
      </c>
      <c r="M264" s="1011"/>
      <c r="N264" s="625" t="str">
        <f>+N265</f>
        <v xml:space="preserve"> </v>
      </c>
      <c r="O264" s="701"/>
      <c r="P264" s="631"/>
      <c r="Q264" s="1011"/>
      <c r="R264" s="1011"/>
      <c r="S264" s="1011"/>
      <c r="T264" s="1011"/>
      <c r="U264" s="727"/>
      <c r="V264" s="639"/>
    </row>
    <row r="265" spans="2:22" ht="24" outlineLevel="1" x14ac:dyDescent="0.25">
      <c r="B265" s="542">
        <v>210</v>
      </c>
      <c r="C265" s="538" t="str">
        <f>IF(ISERROR(VLOOKUP(B265,'Base de Datos'!$C$7:$F$4345,2,0))=TRUE,"",(VLOOKUP('Presupuesto - PAA 2018'!B265,'Base de Datos'!$C$7:$F$4345,3,0)))</f>
        <v>150198-0-2015</v>
      </c>
      <c r="D265" s="538" t="str">
        <f>IF(ISERROR(VLOOKUP(B265,'Base de Datos'!$C$7:$F$4345,3,0))=TRUE,"",(VLOOKUP('Presupuesto - PAA 2018'!B265,'Base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3" t="s">
        <v>1786</v>
      </c>
      <c r="C271" s="1143"/>
      <c r="D271" s="1143"/>
      <c r="E271" s="1012" t="s">
        <v>2134</v>
      </c>
      <c r="F271" s="1012" t="s">
        <v>2135</v>
      </c>
      <c r="G271" s="1012" t="s">
        <v>1900</v>
      </c>
      <c r="H271" s="1012" t="s">
        <v>1901</v>
      </c>
      <c r="I271" s="1012" t="s">
        <v>1843</v>
      </c>
      <c r="J271" s="1012" t="s">
        <v>2136</v>
      </c>
      <c r="K271" s="721" t="s">
        <v>1903</v>
      </c>
      <c r="L271" s="1012" t="s">
        <v>2140</v>
      </c>
      <c r="M271" s="1012" t="s">
        <v>1905</v>
      </c>
      <c r="N271" s="1012" t="s">
        <v>1907</v>
      </c>
      <c r="O271" s="722" t="s">
        <v>2139</v>
      </c>
      <c r="P271" s="723" t="s">
        <v>1821</v>
      </c>
      <c r="Q271" s="1012" t="s">
        <v>1851</v>
      </c>
      <c r="R271" s="1012" t="s">
        <v>1852</v>
      </c>
      <c r="S271" s="1012" t="s">
        <v>375</v>
      </c>
      <c r="T271" s="1012" t="s">
        <v>1853</v>
      </c>
    </row>
    <row r="272" spans="2:22" hidden="1" x14ac:dyDescent="0.25">
      <c r="B272" s="1130" t="s">
        <v>1689</v>
      </c>
      <c r="C272" s="1130"/>
      <c r="D272" s="113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0" t="s">
        <v>1687</v>
      </c>
      <c r="C273" s="1130"/>
      <c r="D273" s="113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6" t="s">
        <v>1686</v>
      </c>
      <c r="C274" s="1126"/>
      <c r="D274" s="1126"/>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6" t="s">
        <v>1685</v>
      </c>
      <c r="C275" s="1126"/>
      <c r="D275" s="1126"/>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6" t="s">
        <v>1684</v>
      </c>
      <c r="C276" s="1126"/>
      <c r="D276" s="1126"/>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3" t="s">
        <v>1646</v>
      </c>
      <c r="C277" s="1123"/>
      <c r="D277" s="112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2018'!O279=Hoja1!$D$18),'Presupuesto - PAA 2018'!L279,"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2018'!O280=Hoja1!$D$18),'Presupuesto - PAA 2018'!L280,"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2018'!O281=Hoja1!$D$18),'Presupuesto - PAA 2018'!L281,"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2018'!O282=Hoja1!$D$18),'Presupuesto - PAA 2018'!L282,"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2018'!O283=Hoja1!$D$18),'Presupuesto - PAA 2018'!L283,"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3" t="s">
        <v>1648</v>
      </c>
      <c r="C285" s="1123"/>
      <c r="D285" s="112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2018'!O287=Hoja1!$D$18),'Presupuesto - PAA 2018'!L287,"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6" t="s">
        <v>1796</v>
      </c>
      <c r="C289" s="1126"/>
      <c r="D289" s="1126"/>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6" t="s">
        <v>1650</v>
      </c>
      <c r="C290" s="1126"/>
      <c r="D290" s="1126"/>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3" t="s">
        <v>1651</v>
      </c>
      <c r="C291" s="1123"/>
      <c r="D291" s="112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2018'!O293=Hoja1!$D$18),'Presupuesto - PAA 2018'!L293,"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2018'!O294=Hoja1!$D$18),'Presupuesto - PAA 2018'!L294,"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2018'!O295=Hoja1!$D$18),'Presupuesto - PAA 2018'!L295,"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2018'!O296=Hoja1!$D$18),'Presupuesto - PAA 2018'!L296,"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2018'!O297=Hoja1!$D$18),'Presupuesto - PAA 2018'!L297,"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2018'!O298=Hoja1!$D$18),'Presupuesto - PAA 2018'!L298,"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3" t="s">
        <v>1652</v>
      </c>
      <c r="C300" s="1123"/>
      <c r="D300" s="112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2018'!O302=Hoja1!$D$18),'Presupuesto - PAA 2018'!L302,"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2018'!O303=Hoja1!$D$18),'Presupuesto - PAA 2018'!L303,"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2018'!O304=Hoja1!$D$18),'Presupuesto - PAA 2018'!L304,"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2018'!O305=Hoja1!$D$18),'Presupuesto - PAA 2018'!L305,"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3" t="s">
        <v>1653</v>
      </c>
      <c r="C307" s="1123"/>
      <c r="D307" s="112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2018'!O309=Hoja1!$D$18),'Presupuesto - PAA 2018'!L309,"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2018'!O310=Hoja1!$D$18),'Presupuesto - PAA 2018'!L310,"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6" t="s">
        <v>1654</v>
      </c>
      <c r="C312" s="1126"/>
      <c r="D312" s="1126"/>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3" t="s">
        <v>2144</v>
      </c>
      <c r="C313" s="1123"/>
      <c r="D313" s="112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2018'!O315=Hoja1!$D$18),'Presupuesto - PAA 2018'!L315,"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1014"/>
      <c r="C316" s="1014"/>
      <c r="D316" s="1014"/>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3" t="s">
        <v>1655</v>
      </c>
      <c r="C317" s="1123"/>
      <c r="D317" s="112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2018'!O319=Hoja1!$D$18),'Presupuesto - PAA 2018'!L319,"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2018'!O320=Hoja1!$D$18),'Presupuesto - PAA 2018'!L320,"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2018'!O321=Hoja1!$D$18),'Presupuesto - PAA 2018'!L321,"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3" t="s">
        <v>1656</v>
      </c>
      <c r="C323" s="1123"/>
      <c r="D323" s="112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2018'!O325=Hoja1!$D$18),'Presupuesto - PAA 2018'!L325,"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6" t="s">
        <v>1657</v>
      </c>
      <c r="C327" s="1126"/>
      <c r="D327" s="1126"/>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3" t="s">
        <v>1658</v>
      </c>
      <c r="C328" s="1123"/>
      <c r="D328" s="112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2018'!O330=Hoja1!$D$18),'Presupuesto - PAA 2018'!L330,"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2018'!O331=Hoja1!$D$18),'Presupuesto - PAA 2018'!L331,"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2018'!O332=Hoja1!$D$18),'Presupuesto - PAA 2018'!L332,"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2018'!O333=Hoja1!$D$18),'Presupuesto - PAA 2018'!L333,"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2018'!O334=Hoja1!$D$18),'Presupuesto - PAA 2018'!L334,"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2018'!O335=Hoja1!$D$18),'Presupuesto - PAA 2018'!L335,"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2018'!O336=Hoja1!$D$18),'Presupuesto - PAA 2018'!L336,"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2018'!O337=Hoja1!$D$18),'Presupuesto - PAA 2018'!L337,"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2018'!O338=Hoja1!$D$18),'Presupuesto - PAA 2018'!L338,"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2018'!O339=Hoja1!$D$18),'Presupuesto - PAA 2018'!L339,"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2018'!O340=Hoja1!$D$18),'Presupuesto - PAA 2018'!L340,"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2018'!O341=Hoja1!$D$18),'Presupuesto - PAA 2018'!L341,"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2018'!O342=Hoja1!$D$18),'Presupuesto - PAA 2018'!L342,"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2018'!O343=Hoja1!$D$18),'Presupuesto - PAA 2018'!L343,"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2018'!O344=Hoja1!$D$18),'Presupuesto - PAA 2018'!L344,"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2018'!O345=Hoja1!$D$18),'Presupuesto - PAA 2018'!L345,"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6" t="s">
        <v>1659</v>
      </c>
      <c r="C347" s="1126"/>
      <c r="D347" s="1126"/>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3" t="s">
        <v>1660</v>
      </c>
      <c r="C348" s="1123"/>
      <c r="D348" s="112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2018'!O351=Hoja1!$D$18),'Presupuesto - PAA 2018'!L351,"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6" t="s">
        <v>1668</v>
      </c>
      <c r="C353" s="1126"/>
      <c r="D353" s="1126"/>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3" t="s">
        <v>1669</v>
      </c>
      <c r="C354" s="1123"/>
      <c r="D354" s="112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2018'!O356=Hoja1!$D$18),'Presupuesto - PAA 2018'!L356,"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2018'!O357=Hoja1!$D$18),'Presupuesto - PAA 2018'!L357,"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3" t="s">
        <v>1670</v>
      </c>
      <c r="C359" s="1123"/>
      <c r="D359" s="112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2018'!O361=Hoja1!$D$18),'Presupuesto - PAA 2018'!L361,"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4" t="s">
        <v>1671</v>
      </c>
      <c r="C363" s="1144"/>
      <c r="D363" s="1144"/>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2018'!O365=Hoja1!$D$18),'Presupuesto - PAA 2018'!L365,"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2018'!O366=Hoja1!$D$18),'Presupuesto - PAA 2018'!L366,"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3" t="s">
        <v>1672</v>
      </c>
      <c r="C368" s="1123"/>
      <c r="D368" s="112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2018'!O370=Hoja1!$D$18),'Presupuesto - PAA 2018'!L370,"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2018'!O371=Hoja1!$D$18),'Presupuesto - PAA 2018'!L371,"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3" t="s">
        <v>1675</v>
      </c>
      <c r="C373" s="1123"/>
      <c r="D373" s="112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2018'!O375=Hoja1!$D$18),'Presupuesto - PAA 2018'!L375,"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2018'!O376=Hoja1!$D$18),'Presupuesto - PAA 2018'!L376,"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6" t="s">
        <v>1676</v>
      </c>
      <c r="C378" s="1126"/>
      <c r="D378" s="1126"/>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3" t="s">
        <v>2132</v>
      </c>
      <c r="C379" s="1123"/>
      <c r="D379" s="112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0" t="s">
        <v>1691</v>
      </c>
      <c r="C383" s="1130"/>
      <c r="D383" s="1130"/>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6" t="s">
        <v>1690</v>
      </c>
      <c r="C384" s="1126"/>
      <c r="D384" s="1126"/>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4" t="s">
        <v>1679</v>
      </c>
      <c r="C385" s="1124"/>
      <c r="D385" s="1124"/>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4" t="s">
        <v>1840</v>
      </c>
      <c r="C386" s="1124"/>
      <c r="D386" s="1124"/>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4" t="s">
        <v>1839</v>
      </c>
      <c r="C387" s="1124"/>
      <c r="D387" s="1124"/>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3" t="s">
        <v>1877</v>
      </c>
      <c r="C388" s="1123"/>
      <c r="D388" s="112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2018'!O390=Hoja1!$D$18),'Presupuesto - PAA 2018'!L390,"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2018'!O391=Hoja1!$D$18),'Presupuesto - PAA 2018'!L391,"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2018'!O392=Hoja1!$D$18),'Presupuesto - PAA 2018'!L392,"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2018'!O393=Hoja1!$D$18),'Presupuesto - PAA 2018'!L393,"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2018'!O394=Hoja1!$D$18),'Presupuesto - PAA 2018'!L394,"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2018'!O395=Hoja1!$D$18),'Presupuesto - PAA 2018'!L395,"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2018'!O396=Hoja1!$D$18),'Presupuesto - PAA 2018'!L396,"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2018'!O397=Hoja1!$D$18),'Presupuesto - PAA 2018'!L397,"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57"/>
  <sheetViews>
    <sheetView workbookViewId="0">
      <pane xSplit="1" ySplit="1" topLeftCell="B424" activePane="bottomRight" state="frozen"/>
      <selection pane="topRight" activeCell="B1" sqref="B1"/>
      <selection pane="bottomLeft" activeCell="A2" sqref="A2"/>
      <selection pane="bottomRight" activeCell="B444" sqref="B444"/>
    </sheetView>
  </sheetViews>
  <sheetFormatPr baseColWidth="10" defaultRowHeight="12.75" x14ac:dyDescent="0.2"/>
  <cols>
    <col min="1" max="1" width="9.140625" style="951" customWidth="1"/>
    <col min="2" max="3" width="19.7109375" style="951" customWidth="1"/>
    <col min="4" max="4" width="44.42578125" style="951" customWidth="1"/>
    <col min="5" max="5" width="20.5703125" style="979" customWidth="1"/>
    <col min="6" max="6" width="21.85546875" style="981" customWidth="1"/>
    <col min="7" max="7" width="37.85546875" style="981" customWidth="1"/>
    <col min="8" max="8" width="29.28515625" style="981" customWidth="1"/>
    <col min="9" max="9" width="22.28515625" style="979" customWidth="1"/>
    <col min="10" max="10" width="16.7109375" style="951" customWidth="1"/>
    <col min="11" max="11" width="15.85546875" style="951" customWidth="1"/>
    <col min="12" max="257" width="11.42578125" style="951"/>
    <col min="258" max="258" width="9.140625" style="951" customWidth="1"/>
    <col min="259" max="259" width="19.7109375" style="951" customWidth="1"/>
    <col min="260" max="260" width="44.42578125" style="951" customWidth="1"/>
    <col min="261" max="261" width="18.140625" style="951" customWidth="1"/>
    <col min="262" max="262" width="21.85546875" style="951" customWidth="1"/>
    <col min="263" max="263" width="20.42578125" style="951" customWidth="1"/>
    <col min="264" max="513" width="11.42578125" style="951"/>
    <col min="514" max="514" width="9.140625" style="951" customWidth="1"/>
    <col min="515" max="515" width="19.7109375" style="951" customWidth="1"/>
    <col min="516" max="516" width="44.42578125" style="951" customWidth="1"/>
    <col min="517" max="517" width="18.140625" style="951" customWidth="1"/>
    <col min="518" max="518" width="21.85546875" style="951" customWidth="1"/>
    <col min="519" max="519" width="20.42578125" style="951" customWidth="1"/>
    <col min="520" max="769" width="11.42578125" style="951"/>
    <col min="770" max="770" width="9.140625" style="951" customWidth="1"/>
    <col min="771" max="771" width="19.7109375" style="951" customWidth="1"/>
    <col min="772" max="772" width="44.42578125" style="951" customWidth="1"/>
    <col min="773" max="773" width="18.140625" style="951" customWidth="1"/>
    <col min="774" max="774" width="21.85546875" style="951" customWidth="1"/>
    <col min="775" max="775" width="20.42578125" style="951" customWidth="1"/>
    <col min="776" max="1025" width="11.42578125" style="951"/>
    <col min="1026" max="1026" width="9.140625" style="951" customWidth="1"/>
    <col min="1027" max="1027" width="19.7109375" style="951" customWidth="1"/>
    <col min="1028" max="1028" width="44.42578125" style="951" customWidth="1"/>
    <col min="1029" max="1029" width="18.140625" style="951" customWidth="1"/>
    <col min="1030" max="1030" width="21.85546875" style="951" customWidth="1"/>
    <col min="1031" max="1031" width="20.42578125" style="951" customWidth="1"/>
    <col min="1032" max="1281" width="11.42578125" style="951"/>
    <col min="1282" max="1282" width="9.140625" style="951" customWidth="1"/>
    <col min="1283" max="1283" width="19.7109375" style="951" customWidth="1"/>
    <col min="1284" max="1284" width="44.42578125" style="951" customWidth="1"/>
    <col min="1285" max="1285" width="18.140625" style="951" customWidth="1"/>
    <col min="1286" max="1286" width="21.85546875" style="951" customWidth="1"/>
    <col min="1287" max="1287" width="20.42578125" style="951" customWidth="1"/>
    <col min="1288" max="1537" width="11.42578125" style="951"/>
    <col min="1538" max="1538" width="9.140625" style="951" customWidth="1"/>
    <col min="1539" max="1539" width="19.7109375" style="951" customWidth="1"/>
    <col min="1540" max="1540" width="44.42578125" style="951" customWidth="1"/>
    <col min="1541" max="1541" width="18.140625" style="951" customWidth="1"/>
    <col min="1542" max="1542" width="21.85546875" style="951" customWidth="1"/>
    <col min="1543" max="1543" width="20.42578125" style="951" customWidth="1"/>
    <col min="1544" max="1793" width="11.42578125" style="951"/>
    <col min="1794" max="1794" width="9.140625" style="951" customWidth="1"/>
    <col min="1795" max="1795" width="19.7109375" style="951" customWidth="1"/>
    <col min="1796" max="1796" width="44.42578125" style="951" customWidth="1"/>
    <col min="1797" max="1797" width="18.140625" style="951" customWidth="1"/>
    <col min="1798" max="1798" width="21.85546875" style="951" customWidth="1"/>
    <col min="1799" max="1799" width="20.42578125" style="951" customWidth="1"/>
    <col min="1800" max="2049" width="11.42578125" style="951"/>
    <col min="2050" max="2050" width="9.140625" style="951" customWidth="1"/>
    <col min="2051" max="2051" width="19.7109375" style="951" customWidth="1"/>
    <col min="2052" max="2052" width="44.42578125" style="951" customWidth="1"/>
    <col min="2053" max="2053" width="18.140625" style="951" customWidth="1"/>
    <col min="2054" max="2054" width="21.85546875" style="951" customWidth="1"/>
    <col min="2055" max="2055" width="20.42578125" style="951" customWidth="1"/>
    <col min="2056" max="2305" width="11.42578125" style="951"/>
    <col min="2306" max="2306" width="9.140625" style="951" customWidth="1"/>
    <col min="2307" max="2307" width="19.7109375" style="951" customWidth="1"/>
    <col min="2308" max="2308" width="44.42578125" style="951" customWidth="1"/>
    <col min="2309" max="2309" width="18.140625" style="951" customWidth="1"/>
    <col min="2310" max="2310" width="21.85546875" style="951" customWidth="1"/>
    <col min="2311" max="2311" width="20.42578125" style="951" customWidth="1"/>
    <col min="2312" max="2561" width="11.42578125" style="951"/>
    <col min="2562" max="2562" width="9.140625" style="951" customWidth="1"/>
    <col min="2563" max="2563" width="19.7109375" style="951" customWidth="1"/>
    <col min="2564" max="2564" width="44.42578125" style="951" customWidth="1"/>
    <col min="2565" max="2565" width="18.140625" style="951" customWidth="1"/>
    <col min="2566" max="2566" width="21.85546875" style="951" customWidth="1"/>
    <col min="2567" max="2567" width="20.42578125" style="951" customWidth="1"/>
    <col min="2568" max="2817" width="11.42578125" style="951"/>
    <col min="2818" max="2818" width="9.140625" style="951" customWidth="1"/>
    <col min="2819" max="2819" width="19.7109375" style="951" customWidth="1"/>
    <col min="2820" max="2820" width="44.42578125" style="951" customWidth="1"/>
    <col min="2821" max="2821" width="18.140625" style="951" customWidth="1"/>
    <col min="2822" max="2822" width="21.85546875" style="951" customWidth="1"/>
    <col min="2823" max="2823" width="20.42578125" style="951" customWidth="1"/>
    <col min="2824" max="3073" width="11.42578125" style="951"/>
    <col min="3074" max="3074" width="9.140625" style="951" customWidth="1"/>
    <col min="3075" max="3075" width="19.7109375" style="951" customWidth="1"/>
    <col min="3076" max="3076" width="44.42578125" style="951" customWidth="1"/>
    <col min="3077" max="3077" width="18.140625" style="951" customWidth="1"/>
    <col min="3078" max="3078" width="21.85546875" style="951" customWidth="1"/>
    <col min="3079" max="3079" width="20.42578125" style="951" customWidth="1"/>
    <col min="3080" max="3329" width="11.42578125" style="951"/>
    <col min="3330" max="3330" width="9.140625" style="951" customWidth="1"/>
    <col min="3331" max="3331" width="19.7109375" style="951" customWidth="1"/>
    <col min="3332" max="3332" width="44.42578125" style="951" customWidth="1"/>
    <col min="3333" max="3333" width="18.140625" style="951" customWidth="1"/>
    <col min="3334" max="3334" width="21.85546875" style="951" customWidth="1"/>
    <col min="3335" max="3335" width="20.42578125" style="951" customWidth="1"/>
    <col min="3336" max="3585" width="11.42578125" style="951"/>
    <col min="3586" max="3586" width="9.140625" style="951" customWidth="1"/>
    <col min="3587" max="3587" width="19.7109375" style="951" customWidth="1"/>
    <col min="3588" max="3588" width="44.42578125" style="951" customWidth="1"/>
    <col min="3589" max="3589" width="18.140625" style="951" customWidth="1"/>
    <col min="3590" max="3590" width="21.85546875" style="951" customWidth="1"/>
    <col min="3591" max="3591" width="20.42578125" style="951" customWidth="1"/>
    <col min="3592" max="3841" width="11.42578125" style="951"/>
    <col min="3842" max="3842" width="9.140625" style="951" customWidth="1"/>
    <col min="3843" max="3843" width="19.7109375" style="951" customWidth="1"/>
    <col min="3844" max="3844" width="44.42578125" style="951" customWidth="1"/>
    <col min="3845" max="3845" width="18.140625" style="951" customWidth="1"/>
    <col min="3846" max="3846" width="21.85546875" style="951" customWidth="1"/>
    <col min="3847" max="3847" width="20.42578125" style="951" customWidth="1"/>
    <col min="3848" max="4097" width="11.42578125" style="951"/>
    <col min="4098" max="4098" width="9.140625" style="951" customWidth="1"/>
    <col min="4099" max="4099" width="19.7109375" style="951" customWidth="1"/>
    <col min="4100" max="4100" width="44.42578125" style="951" customWidth="1"/>
    <col min="4101" max="4101" width="18.140625" style="951" customWidth="1"/>
    <col min="4102" max="4102" width="21.85546875" style="951" customWidth="1"/>
    <col min="4103" max="4103" width="20.42578125" style="951" customWidth="1"/>
    <col min="4104" max="4353" width="11.42578125" style="951"/>
    <col min="4354" max="4354" width="9.140625" style="951" customWidth="1"/>
    <col min="4355" max="4355" width="19.7109375" style="951" customWidth="1"/>
    <col min="4356" max="4356" width="44.42578125" style="951" customWidth="1"/>
    <col min="4357" max="4357" width="18.140625" style="951" customWidth="1"/>
    <col min="4358" max="4358" width="21.85546875" style="951" customWidth="1"/>
    <col min="4359" max="4359" width="20.42578125" style="951" customWidth="1"/>
    <col min="4360" max="4609" width="11.42578125" style="951"/>
    <col min="4610" max="4610" width="9.140625" style="951" customWidth="1"/>
    <col min="4611" max="4611" width="19.7109375" style="951" customWidth="1"/>
    <col min="4612" max="4612" width="44.42578125" style="951" customWidth="1"/>
    <col min="4613" max="4613" width="18.140625" style="951" customWidth="1"/>
    <col min="4614" max="4614" width="21.85546875" style="951" customWidth="1"/>
    <col min="4615" max="4615" width="20.42578125" style="951" customWidth="1"/>
    <col min="4616" max="4865" width="11.42578125" style="951"/>
    <col min="4866" max="4866" width="9.140625" style="951" customWidth="1"/>
    <col min="4867" max="4867" width="19.7109375" style="951" customWidth="1"/>
    <col min="4868" max="4868" width="44.42578125" style="951" customWidth="1"/>
    <col min="4869" max="4869" width="18.140625" style="951" customWidth="1"/>
    <col min="4870" max="4870" width="21.85546875" style="951" customWidth="1"/>
    <col min="4871" max="4871" width="20.42578125" style="951" customWidth="1"/>
    <col min="4872" max="5121" width="11.42578125" style="951"/>
    <col min="5122" max="5122" width="9.140625" style="951" customWidth="1"/>
    <col min="5123" max="5123" width="19.7109375" style="951" customWidth="1"/>
    <col min="5124" max="5124" width="44.42578125" style="951" customWidth="1"/>
    <col min="5125" max="5125" width="18.140625" style="951" customWidth="1"/>
    <col min="5126" max="5126" width="21.85546875" style="951" customWidth="1"/>
    <col min="5127" max="5127" width="20.42578125" style="951" customWidth="1"/>
    <col min="5128" max="5377" width="11.42578125" style="951"/>
    <col min="5378" max="5378" width="9.140625" style="951" customWidth="1"/>
    <col min="5379" max="5379" width="19.7109375" style="951" customWidth="1"/>
    <col min="5380" max="5380" width="44.42578125" style="951" customWidth="1"/>
    <col min="5381" max="5381" width="18.140625" style="951" customWidth="1"/>
    <col min="5382" max="5382" width="21.85546875" style="951" customWidth="1"/>
    <col min="5383" max="5383" width="20.42578125" style="951" customWidth="1"/>
    <col min="5384" max="5633" width="11.42578125" style="951"/>
    <col min="5634" max="5634" width="9.140625" style="951" customWidth="1"/>
    <col min="5635" max="5635" width="19.7109375" style="951" customWidth="1"/>
    <col min="5636" max="5636" width="44.42578125" style="951" customWidth="1"/>
    <col min="5637" max="5637" width="18.140625" style="951" customWidth="1"/>
    <col min="5638" max="5638" width="21.85546875" style="951" customWidth="1"/>
    <col min="5639" max="5639" width="20.42578125" style="951" customWidth="1"/>
    <col min="5640" max="5889" width="11.42578125" style="951"/>
    <col min="5890" max="5890" width="9.140625" style="951" customWidth="1"/>
    <col min="5891" max="5891" width="19.7109375" style="951" customWidth="1"/>
    <col min="5892" max="5892" width="44.42578125" style="951" customWidth="1"/>
    <col min="5893" max="5893" width="18.140625" style="951" customWidth="1"/>
    <col min="5894" max="5894" width="21.85546875" style="951" customWidth="1"/>
    <col min="5895" max="5895" width="20.42578125" style="951" customWidth="1"/>
    <col min="5896" max="6145" width="11.42578125" style="951"/>
    <col min="6146" max="6146" width="9.140625" style="951" customWidth="1"/>
    <col min="6147" max="6147" width="19.7109375" style="951" customWidth="1"/>
    <col min="6148" max="6148" width="44.42578125" style="951" customWidth="1"/>
    <col min="6149" max="6149" width="18.140625" style="951" customWidth="1"/>
    <col min="6150" max="6150" width="21.85546875" style="951" customWidth="1"/>
    <col min="6151" max="6151" width="20.42578125" style="951" customWidth="1"/>
    <col min="6152" max="6401" width="11.42578125" style="951"/>
    <col min="6402" max="6402" width="9.140625" style="951" customWidth="1"/>
    <col min="6403" max="6403" width="19.7109375" style="951" customWidth="1"/>
    <col min="6404" max="6404" width="44.42578125" style="951" customWidth="1"/>
    <col min="6405" max="6405" width="18.140625" style="951" customWidth="1"/>
    <col min="6406" max="6406" width="21.85546875" style="951" customWidth="1"/>
    <col min="6407" max="6407" width="20.42578125" style="951" customWidth="1"/>
    <col min="6408" max="6657" width="11.42578125" style="951"/>
    <col min="6658" max="6658" width="9.140625" style="951" customWidth="1"/>
    <col min="6659" max="6659" width="19.7109375" style="951" customWidth="1"/>
    <col min="6660" max="6660" width="44.42578125" style="951" customWidth="1"/>
    <col min="6661" max="6661" width="18.140625" style="951" customWidth="1"/>
    <col min="6662" max="6662" width="21.85546875" style="951" customWidth="1"/>
    <col min="6663" max="6663" width="20.42578125" style="951" customWidth="1"/>
    <col min="6664" max="6913" width="11.42578125" style="951"/>
    <col min="6914" max="6914" width="9.140625" style="951" customWidth="1"/>
    <col min="6915" max="6915" width="19.7109375" style="951" customWidth="1"/>
    <col min="6916" max="6916" width="44.42578125" style="951" customWidth="1"/>
    <col min="6917" max="6917" width="18.140625" style="951" customWidth="1"/>
    <col min="6918" max="6918" width="21.85546875" style="951" customWidth="1"/>
    <col min="6919" max="6919" width="20.42578125" style="951" customWidth="1"/>
    <col min="6920" max="7169" width="11.42578125" style="951"/>
    <col min="7170" max="7170" width="9.140625" style="951" customWidth="1"/>
    <col min="7171" max="7171" width="19.7109375" style="951" customWidth="1"/>
    <col min="7172" max="7172" width="44.42578125" style="951" customWidth="1"/>
    <col min="7173" max="7173" width="18.140625" style="951" customWidth="1"/>
    <col min="7174" max="7174" width="21.85546875" style="951" customWidth="1"/>
    <col min="7175" max="7175" width="20.42578125" style="951" customWidth="1"/>
    <col min="7176" max="7425" width="11.42578125" style="951"/>
    <col min="7426" max="7426" width="9.140625" style="951" customWidth="1"/>
    <col min="7427" max="7427" width="19.7109375" style="951" customWidth="1"/>
    <col min="7428" max="7428" width="44.42578125" style="951" customWidth="1"/>
    <col min="7429" max="7429" width="18.140625" style="951" customWidth="1"/>
    <col min="7430" max="7430" width="21.85546875" style="951" customWidth="1"/>
    <col min="7431" max="7431" width="20.42578125" style="951" customWidth="1"/>
    <col min="7432" max="7681" width="11.42578125" style="951"/>
    <col min="7682" max="7682" width="9.140625" style="951" customWidth="1"/>
    <col min="7683" max="7683" width="19.7109375" style="951" customWidth="1"/>
    <col min="7684" max="7684" width="44.42578125" style="951" customWidth="1"/>
    <col min="7685" max="7685" width="18.140625" style="951" customWidth="1"/>
    <col min="7686" max="7686" width="21.85546875" style="951" customWidth="1"/>
    <col min="7687" max="7687" width="20.42578125" style="951" customWidth="1"/>
    <col min="7688" max="7937" width="11.42578125" style="951"/>
    <col min="7938" max="7938" width="9.140625" style="951" customWidth="1"/>
    <col min="7939" max="7939" width="19.7109375" style="951" customWidth="1"/>
    <col min="7940" max="7940" width="44.42578125" style="951" customWidth="1"/>
    <col min="7941" max="7941" width="18.140625" style="951" customWidth="1"/>
    <col min="7942" max="7942" width="21.85546875" style="951" customWidth="1"/>
    <col min="7943" max="7943" width="20.42578125" style="951" customWidth="1"/>
    <col min="7944" max="8193" width="11.42578125" style="951"/>
    <col min="8194" max="8194" width="9.140625" style="951" customWidth="1"/>
    <col min="8195" max="8195" width="19.7109375" style="951" customWidth="1"/>
    <col min="8196" max="8196" width="44.42578125" style="951" customWidth="1"/>
    <col min="8197" max="8197" width="18.140625" style="951" customWidth="1"/>
    <col min="8198" max="8198" width="21.85546875" style="951" customWidth="1"/>
    <col min="8199" max="8199" width="20.42578125" style="951" customWidth="1"/>
    <col min="8200" max="8449" width="11.42578125" style="951"/>
    <col min="8450" max="8450" width="9.140625" style="951" customWidth="1"/>
    <col min="8451" max="8451" width="19.7109375" style="951" customWidth="1"/>
    <col min="8452" max="8452" width="44.42578125" style="951" customWidth="1"/>
    <col min="8453" max="8453" width="18.140625" style="951" customWidth="1"/>
    <col min="8454" max="8454" width="21.85546875" style="951" customWidth="1"/>
    <col min="8455" max="8455" width="20.42578125" style="951" customWidth="1"/>
    <col min="8456" max="8705" width="11.42578125" style="951"/>
    <col min="8706" max="8706" width="9.140625" style="951" customWidth="1"/>
    <col min="8707" max="8707" width="19.7109375" style="951" customWidth="1"/>
    <col min="8708" max="8708" width="44.42578125" style="951" customWidth="1"/>
    <col min="8709" max="8709" width="18.140625" style="951" customWidth="1"/>
    <col min="8710" max="8710" width="21.85546875" style="951" customWidth="1"/>
    <col min="8711" max="8711" width="20.42578125" style="951" customWidth="1"/>
    <col min="8712" max="8961" width="11.42578125" style="951"/>
    <col min="8962" max="8962" width="9.140625" style="951" customWidth="1"/>
    <col min="8963" max="8963" width="19.7109375" style="951" customWidth="1"/>
    <col min="8964" max="8964" width="44.42578125" style="951" customWidth="1"/>
    <col min="8965" max="8965" width="18.140625" style="951" customWidth="1"/>
    <col min="8966" max="8966" width="21.85546875" style="951" customWidth="1"/>
    <col min="8967" max="8967" width="20.42578125" style="951" customWidth="1"/>
    <col min="8968" max="9217" width="11.42578125" style="951"/>
    <col min="9218" max="9218" width="9.140625" style="951" customWidth="1"/>
    <col min="9219" max="9219" width="19.7109375" style="951" customWidth="1"/>
    <col min="9220" max="9220" width="44.42578125" style="951" customWidth="1"/>
    <col min="9221" max="9221" width="18.140625" style="951" customWidth="1"/>
    <col min="9222" max="9222" width="21.85546875" style="951" customWidth="1"/>
    <col min="9223" max="9223" width="20.42578125" style="951" customWidth="1"/>
    <col min="9224" max="9473" width="11.42578125" style="951"/>
    <col min="9474" max="9474" width="9.140625" style="951" customWidth="1"/>
    <col min="9475" max="9475" width="19.7109375" style="951" customWidth="1"/>
    <col min="9476" max="9476" width="44.42578125" style="951" customWidth="1"/>
    <col min="9477" max="9477" width="18.140625" style="951" customWidth="1"/>
    <col min="9478" max="9478" width="21.85546875" style="951" customWidth="1"/>
    <col min="9479" max="9479" width="20.42578125" style="951" customWidth="1"/>
    <col min="9480" max="9729" width="11.42578125" style="951"/>
    <col min="9730" max="9730" width="9.140625" style="951" customWidth="1"/>
    <col min="9731" max="9731" width="19.7109375" style="951" customWidth="1"/>
    <col min="9732" max="9732" width="44.42578125" style="951" customWidth="1"/>
    <col min="9733" max="9733" width="18.140625" style="951" customWidth="1"/>
    <col min="9734" max="9734" width="21.85546875" style="951" customWidth="1"/>
    <col min="9735" max="9735" width="20.42578125" style="951" customWidth="1"/>
    <col min="9736" max="9985" width="11.42578125" style="951"/>
    <col min="9986" max="9986" width="9.140625" style="951" customWidth="1"/>
    <col min="9987" max="9987" width="19.7109375" style="951" customWidth="1"/>
    <col min="9988" max="9988" width="44.42578125" style="951" customWidth="1"/>
    <col min="9989" max="9989" width="18.140625" style="951" customWidth="1"/>
    <col min="9990" max="9990" width="21.85546875" style="951" customWidth="1"/>
    <col min="9991" max="9991" width="20.42578125" style="951" customWidth="1"/>
    <col min="9992" max="10241" width="11.42578125" style="951"/>
    <col min="10242" max="10242" width="9.140625" style="951" customWidth="1"/>
    <col min="10243" max="10243" width="19.7109375" style="951" customWidth="1"/>
    <col min="10244" max="10244" width="44.42578125" style="951" customWidth="1"/>
    <col min="10245" max="10245" width="18.140625" style="951" customWidth="1"/>
    <col min="10246" max="10246" width="21.85546875" style="951" customWidth="1"/>
    <col min="10247" max="10247" width="20.42578125" style="951" customWidth="1"/>
    <col min="10248" max="10497" width="11.42578125" style="951"/>
    <col min="10498" max="10498" width="9.140625" style="951" customWidth="1"/>
    <col min="10499" max="10499" width="19.7109375" style="951" customWidth="1"/>
    <col min="10500" max="10500" width="44.42578125" style="951" customWidth="1"/>
    <col min="10501" max="10501" width="18.140625" style="951" customWidth="1"/>
    <col min="10502" max="10502" width="21.85546875" style="951" customWidth="1"/>
    <col min="10503" max="10503" width="20.42578125" style="951" customWidth="1"/>
    <col min="10504" max="10753" width="11.42578125" style="951"/>
    <col min="10754" max="10754" width="9.140625" style="951" customWidth="1"/>
    <col min="10755" max="10755" width="19.7109375" style="951" customWidth="1"/>
    <col min="10756" max="10756" width="44.42578125" style="951" customWidth="1"/>
    <col min="10757" max="10757" width="18.140625" style="951" customWidth="1"/>
    <col min="10758" max="10758" width="21.85546875" style="951" customWidth="1"/>
    <col min="10759" max="10759" width="20.42578125" style="951" customWidth="1"/>
    <col min="10760" max="11009" width="11.42578125" style="951"/>
    <col min="11010" max="11010" width="9.140625" style="951" customWidth="1"/>
    <col min="11011" max="11011" width="19.7109375" style="951" customWidth="1"/>
    <col min="11012" max="11012" width="44.42578125" style="951" customWidth="1"/>
    <col min="11013" max="11013" width="18.140625" style="951" customWidth="1"/>
    <col min="11014" max="11014" width="21.85546875" style="951" customWidth="1"/>
    <col min="11015" max="11015" width="20.42578125" style="951" customWidth="1"/>
    <col min="11016" max="11265" width="11.42578125" style="951"/>
    <col min="11266" max="11266" width="9.140625" style="951" customWidth="1"/>
    <col min="11267" max="11267" width="19.7109375" style="951" customWidth="1"/>
    <col min="11268" max="11268" width="44.42578125" style="951" customWidth="1"/>
    <col min="11269" max="11269" width="18.140625" style="951" customWidth="1"/>
    <col min="11270" max="11270" width="21.85546875" style="951" customWidth="1"/>
    <col min="11271" max="11271" width="20.42578125" style="951" customWidth="1"/>
    <col min="11272" max="11521" width="11.42578125" style="951"/>
    <col min="11522" max="11522" width="9.140625" style="951" customWidth="1"/>
    <col min="11523" max="11523" width="19.7109375" style="951" customWidth="1"/>
    <col min="11524" max="11524" width="44.42578125" style="951" customWidth="1"/>
    <col min="11525" max="11525" width="18.140625" style="951" customWidth="1"/>
    <col min="11526" max="11526" width="21.85546875" style="951" customWidth="1"/>
    <col min="11527" max="11527" width="20.42578125" style="951" customWidth="1"/>
    <col min="11528" max="11777" width="11.42578125" style="951"/>
    <col min="11778" max="11778" width="9.140625" style="951" customWidth="1"/>
    <col min="11779" max="11779" width="19.7109375" style="951" customWidth="1"/>
    <col min="11780" max="11780" width="44.42578125" style="951" customWidth="1"/>
    <col min="11781" max="11781" width="18.140625" style="951" customWidth="1"/>
    <col min="11782" max="11782" width="21.85546875" style="951" customWidth="1"/>
    <col min="11783" max="11783" width="20.42578125" style="951" customWidth="1"/>
    <col min="11784" max="12033" width="11.42578125" style="951"/>
    <col min="12034" max="12034" width="9.140625" style="951" customWidth="1"/>
    <col min="12035" max="12035" width="19.7109375" style="951" customWidth="1"/>
    <col min="12036" max="12036" width="44.42578125" style="951" customWidth="1"/>
    <col min="12037" max="12037" width="18.140625" style="951" customWidth="1"/>
    <col min="12038" max="12038" width="21.85546875" style="951" customWidth="1"/>
    <col min="12039" max="12039" width="20.42578125" style="951" customWidth="1"/>
    <col min="12040" max="12289" width="11.42578125" style="951"/>
    <col min="12290" max="12290" width="9.140625" style="951" customWidth="1"/>
    <col min="12291" max="12291" width="19.7109375" style="951" customWidth="1"/>
    <col min="12292" max="12292" width="44.42578125" style="951" customWidth="1"/>
    <col min="12293" max="12293" width="18.140625" style="951" customWidth="1"/>
    <col min="12294" max="12294" width="21.85546875" style="951" customWidth="1"/>
    <col min="12295" max="12295" width="20.42578125" style="951" customWidth="1"/>
    <col min="12296" max="12545" width="11.42578125" style="951"/>
    <col min="12546" max="12546" width="9.140625" style="951" customWidth="1"/>
    <col min="12547" max="12547" width="19.7109375" style="951" customWidth="1"/>
    <col min="12548" max="12548" width="44.42578125" style="951" customWidth="1"/>
    <col min="12549" max="12549" width="18.140625" style="951" customWidth="1"/>
    <col min="12550" max="12550" width="21.85546875" style="951" customWidth="1"/>
    <col min="12551" max="12551" width="20.42578125" style="951" customWidth="1"/>
    <col min="12552" max="12801" width="11.42578125" style="951"/>
    <col min="12802" max="12802" width="9.140625" style="951" customWidth="1"/>
    <col min="12803" max="12803" width="19.7109375" style="951" customWidth="1"/>
    <col min="12804" max="12804" width="44.42578125" style="951" customWidth="1"/>
    <col min="12805" max="12805" width="18.140625" style="951" customWidth="1"/>
    <col min="12806" max="12806" width="21.85546875" style="951" customWidth="1"/>
    <col min="12807" max="12807" width="20.42578125" style="951" customWidth="1"/>
    <col min="12808" max="13057" width="11.42578125" style="951"/>
    <col min="13058" max="13058" width="9.140625" style="951" customWidth="1"/>
    <col min="13059" max="13059" width="19.7109375" style="951" customWidth="1"/>
    <col min="13060" max="13060" width="44.42578125" style="951" customWidth="1"/>
    <col min="13061" max="13061" width="18.140625" style="951" customWidth="1"/>
    <col min="13062" max="13062" width="21.85546875" style="951" customWidth="1"/>
    <col min="13063" max="13063" width="20.42578125" style="951" customWidth="1"/>
    <col min="13064" max="13313" width="11.42578125" style="951"/>
    <col min="13314" max="13314" width="9.140625" style="951" customWidth="1"/>
    <col min="13315" max="13315" width="19.7109375" style="951" customWidth="1"/>
    <col min="13316" max="13316" width="44.42578125" style="951" customWidth="1"/>
    <col min="13317" max="13317" width="18.140625" style="951" customWidth="1"/>
    <col min="13318" max="13318" width="21.85546875" style="951" customWidth="1"/>
    <col min="13319" max="13319" width="20.42578125" style="951" customWidth="1"/>
    <col min="13320" max="13569" width="11.42578125" style="951"/>
    <col min="13570" max="13570" width="9.140625" style="951" customWidth="1"/>
    <col min="13571" max="13571" width="19.7109375" style="951" customWidth="1"/>
    <col min="13572" max="13572" width="44.42578125" style="951" customWidth="1"/>
    <col min="13573" max="13573" width="18.140625" style="951" customWidth="1"/>
    <col min="13574" max="13574" width="21.85546875" style="951" customWidth="1"/>
    <col min="13575" max="13575" width="20.42578125" style="951" customWidth="1"/>
    <col min="13576" max="13825" width="11.42578125" style="951"/>
    <col min="13826" max="13826" width="9.140625" style="951" customWidth="1"/>
    <col min="13827" max="13827" width="19.7109375" style="951" customWidth="1"/>
    <col min="13828" max="13828" width="44.42578125" style="951" customWidth="1"/>
    <col min="13829" max="13829" width="18.140625" style="951" customWidth="1"/>
    <col min="13830" max="13830" width="21.85546875" style="951" customWidth="1"/>
    <col min="13831" max="13831" width="20.42578125" style="951" customWidth="1"/>
    <col min="13832" max="14081" width="11.42578125" style="951"/>
    <col min="14082" max="14082" width="9.140625" style="951" customWidth="1"/>
    <col min="14083" max="14083" width="19.7109375" style="951" customWidth="1"/>
    <col min="14084" max="14084" width="44.42578125" style="951" customWidth="1"/>
    <col min="14085" max="14085" width="18.140625" style="951" customWidth="1"/>
    <col min="14086" max="14086" width="21.85546875" style="951" customWidth="1"/>
    <col min="14087" max="14087" width="20.42578125" style="951" customWidth="1"/>
    <col min="14088" max="14337" width="11.42578125" style="951"/>
    <col min="14338" max="14338" width="9.140625" style="951" customWidth="1"/>
    <col min="14339" max="14339" width="19.7109375" style="951" customWidth="1"/>
    <col min="14340" max="14340" width="44.42578125" style="951" customWidth="1"/>
    <col min="14341" max="14341" width="18.140625" style="951" customWidth="1"/>
    <col min="14342" max="14342" width="21.85546875" style="951" customWidth="1"/>
    <col min="14343" max="14343" width="20.42578125" style="951" customWidth="1"/>
    <col min="14344" max="14593" width="11.42578125" style="951"/>
    <col min="14594" max="14594" width="9.140625" style="951" customWidth="1"/>
    <col min="14595" max="14595" width="19.7109375" style="951" customWidth="1"/>
    <col min="14596" max="14596" width="44.42578125" style="951" customWidth="1"/>
    <col min="14597" max="14597" width="18.140625" style="951" customWidth="1"/>
    <col min="14598" max="14598" width="21.85546875" style="951" customWidth="1"/>
    <col min="14599" max="14599" width="20.42578125" style="951" customWidth="1"/>
    <col min="14600" max="14849" width="11.42578125" style="951"/>
    <col min="14850" max="14850" width="9.140625" style="951" customWidth="1"/>
    <col min="14851" max="14851" width="19.7109375" style="951" customWidth="1"/>
    <col min="14852" max="14852" width="44.42578125" style="951" customWidth="1"/>
    <col min="14853" max="14853" width="18.140625" style="951" customWidth="1"/>
    <col min="14854" max="14854" width="21.85546875" style="951" customWidth="1"/>
    <col min="14855" max="14855" width="20.42578125" style="951" customWidth="1"/>
    <col min="14856" max="15105" width="11.42578125" style="951"/>
    <col min="15106" max="15106" width="9.140625" style="951" customWidth="1"/>
    <col min="15107" max="15107" width="19.7109375" style="951" customWidth="1"/>
    <col min="15108" max="15108" width="44.42578125" style="951" customWidth="1"/>
    <col min="15109" max="15109" width="18.140625" style="951" customWidth="1"/>
    <col min="15110" max="15110" width="21.85546875" style="951" customWidth="1"/>
    <col min="15111" max="15111" width="20.42578125" style="951" customWidth="1"/>
    <col min="15112" max="15361" width="11.42578125" style="951"/>
    <col min="15362" max="15362" width="9.140625" style="951" customWidth="1"/>
    <col min="15363" max="15363" width="19.7109375" style="951" customWidth="1"/>
    <col min="15364" max="15364" width="44.42578125" style="951" customWidth="1"/>
    <col min="15365" max="15365" width="18.140625" style="951" customWidth="1"/>
    <col min="15366" max="15366" width="21.85546875" style="951" customWidth="1"/>
    <col min="15367" max="15367" width="20.42578125" style="951" customWidth="1"/>
    <col min="15368" max="15617" width="11.42578125" style="951"/>
    <col min="15618" max="15618" width="9.140625" style="951" customWidth="1"/>
    <col min="15619" max="15619" width="19.7109375" style="951" customWidth="1"/>
    <col min="15620" max="15620" width="44.42578125" style="951" customWidth="1"/>
    <col min="15621" max="15621" width="18.140625" style="951" customWidth="1"/>
    <col min="15622" max="15622" width="21.85546875" style="951" customWidth="1"/>
    <col min="15623" max="15623" width="20.42578125" style="951" customWidth="1"/>
    <col min="15624" max="15873" width="11.42578125" style="951"/>
    <col min="15874" max="15874" width="9.140625" style="951" customWidth="1"/>
    <col min="15875" max="15875" width="19.7109375" style="951" customWidth="1"/>
    <col min="15876" max="15876" width="44.42578125" style="951" customWidth="1"/>
    <col min="15877" max="15877" width="18.140625" style="951" customWidth="1"/>
    <col min="15878" max="15878" width="21.85546875" style="951" customWidth="1"/>
    <col min="15879" max="15879" width="20.42578125" style="951" customWidth="1"/>
    <col min="15880" max="16129" width="11.42578125" style="951"/>
    <col min="16130" max="16130" width="9.140625" style="951" customWidth="1"/>
    <col min="16131" max="16131" width="19.7109375" style="951" customWidth="1"/>
    <col min="16132" max="16132" width="44.42578125" style="951" customWidth="1"/>
    <col min="16133" max="16133" width="18.140625" style="951" customWidth="1"/>
    <col min="16134" max="16134" width="21.85546875" style="951" customWidth="1"/>
    <col min="16135" max="16135" width="20.42578125" style="951" customWidth="1"/>
    <col min="16136" max="16384" width="11.42578125" style="951"/>
  </cols>
  <sheetData>
    <row r="1" spans="1:9" ht="38.25" customHeight="1" x14ac:dyDescent="0.2">
      <c r="A1" s="960"/>
      <c r="B1" s="950" t="s">
        <v>3103</v>
      </c>
      <c r="C1" s="950" t="s">
        <v>3526</v>
      </c>
      <c r="D1" s="950" t="s">
        <v>3104</v>
      </c>
      <c r="E1" s="950" t="s">
        <v>3105</v>
      </c>
      <c r="F1" s="980" t="s">
        <v>3106</v>
      </c>
      <c r="G1" s="980" t="s">
        <v>3107</v>
      </c>
      <c r="H1" s="980" t="s">
        <v>3553</v>
      </c>
      <c r="I1" s="950" t="s">
        <v>3552</v>
      </c>
    </row>
    <row r="2" spans="1:9" ht="15" customHeight="1" x14ac:dyDescent="0.2">
      <c r="A2" s="960">
        <v>70</v>
      </c>
      <c r="B2" s="975" t="s">
        <v>2366</v>
      </c>
      <c r="C2" s="968" t="s">
        <v>3534</v>
      </c>
      <c r="D2" s="952" t="s">
        <v>3208</v>
      </c>
      <c r="E2" s="950"/>
      <c r="F2" s="980"/>
      <c r="G2" s="950" t="s">
        <v>3203</v>
      </c>
      <c r="H2" s="980"/>
      <c r="I2" s="950" t="s">
        <v>3554</v>
      </c>
    </row>
    <row r="3" spans="1:9" ht="15" customHeight="1" x14ac:dyDescent="0.2">
      <c r="A3" s="960">
        <v>71</v>
      </c>
      <c r="B3" s="975" t="s">
        <v>2378</v>
      </c>
      <c r="C3" s="968" t="s">
        <v>3534</v>
      </c>
      <c r="D3" s="952" t="s">
        <v>3208</v>
      </c>
      <c r="E3" s="950"/>
      <c r="F3" s="980"/>
      <c r="G3" s="950" t="s">
        <v>3203</v>
      </c>
      <c r="H3" s="980"/>
      <c r="I3" s="950" t="s">
        <v>3554</v>
      </c>
    </row>
    <row r="4" spans="1:9" ht="15" customHeight="1" x14ac:dyDescent="0.2">
      <c r="A4" s="960">
        <v>72</v>
      </c>
      <c r="B4" s="975" t="s">
        <v>2423</v>
      </c>
      <c r="C4" s="968" t="s">
        <v>3534</v>
      </c>
      <c r="D4" s="952" t="s">
        <v>3209</v>
      </c>
      <c r="E4" s="950"/>
      <c r="F4" s="980"/>
      <c r="G4" s="950" t="s">
        <v>3203</v>
      </c>
      <c r="H4" s="980"/>
      <c r="I4" s="950" t="s">
        <v>3554</v>
      </c>
    </row>
    <row r="5" spans="1:9" ht="15" customHeight="1" x14ac:dyDescent="0.2">
      <c r="A5" s="960">
        <v>174</v>
      </c>
      <c r="B5" s="975" t="s">
        <v>2593</v>
      </c>
      <c r="C5" s="968" t="s">
        <v>3534</v>
      </c>
      <c r="D5" s="952" t="s">
        <v>2594</v>
      </c>
      <c r="E5" s="989" t="s">
        <v>3344</v>
      </c>
      <c r="F5" s="980" t="s">
        <v>3336</v>
      </c>
      <c r="G5" s="980" t="s">
        <v>3345</v>
      </c>
      <c r="H5" s="980"/>
      <c r="I5" s="950" t="s">
        <v>3554</v>
      </c>
    </row>
    <row r="6" spans="1:9" ht="15" customHeight="1" x14ac:dyDescent="0.2">
      <c r="A6" s="960">
        <v>177</v>
      </c>
      <c r="B6" s="971" t="s">
        <v>3352</v>
      </c>
      <c r="C6" s="968" t="s">
        <v>3534</v>
      </c>
      <c r="D6" s="952" t="s">
        <v>12</v>
      </c>
      <c r="E6" s="989" t="s">
        <v>3353</v>
      </c>
      <c r="F6" s="980" t="s">
        <v>3351</v>
      </c>
      <c r="G6" s="980" t="s">
        <v>3345</v>
      </c>
      <c r="H6" s="980"/>
      <c r="I6" s="950" t="s">
        <v>3554</v>
      </c>
    </row>
    <row r="7" spans="1:9" ht="15" customHeight="1" x14ac:dyDescent="0.2">
      <c r="A7" s="960">
        <v>179</v>
      </c>
      <c r="B7" s="971" t="s">
        <v>2514</v>
      </c>
      <c r="C7" s="968" t="s">
        <v>3526</v>
      </c>
      <c r="D7" s="952" t="s">
        <v>3357</v>
      </c>
      <c r="E7" s="989" t="s">
        <v>3358</v>
      </c>
      <c r="F7" s="980" t="s">
        <v>3343</v>
      </c>
      <c r="G7" s="980" t="s">
        <v>3345</v>
      </c>
      <c r="H7" s="980" t="s">
        <v>3887</v>
      </c>
      <c r="I7" s="950" t="s">
        <v>3554</v>
      </c>
    </row>
    <row r="8" spans="1:9" ht="15" customHeight="1" x14ac:dyDescent="0.2">
      <c r="A8" s="960">
        <v>189</v>
      </c>
      <c r="B8" s="971" t="s">
        <v>3378</v>
      </c>
      <c r="C8" s="968" t="s">
        <v>3534</v>
      </c>
      <c r="D8" s="952" t="s">
        <v>3379</v>
      </c>
      <c r="E8" s="989" t="s">
        <v>3380</v>
      </c>
      <c r="F8" s="980" t="s">
        <v>3351</v>
      </c>
      <c r="G8" s="980" t="s">
        <v>3345</v>
      </c>
      <c r="H8" s="980"/>
      <c r="I8" s="950" t="s">
        <v>3351</v>
      </c>
    </row>
    <row r="9" spans="1:9" ht="15" customHeight="1" x14ac:dyDescent="0.2">
      <c r="A9" s="960">
        <v>190</v>
      </c>
      <c r="B9" s="971" t="s">
        <v>1979</v>
      </c>
      <c r="C9" s="968" t="s">
        <v>3534</v>
      </c>
      <c r="D9" s="952" t="s">
        <v>3381</v>
      </c>
      <c r="E9" s="989" t="s">
        <v>3382</v>
      </c>
      <c r="F9" s="980" t="s">
        <v>3351</v>
      </c>
      <c r="G9" s="980" t="s">
        <v>3345</v>
      </c>
      <c r="H9" s="980"/>
      <c r="I9" s="950" t="s">
        <v>3351</v>
      </c>
    </row>
    <row r="10" spans="1:9" ht="15" customHeight="1" x14ac:dyDescent="0.2">
      <c r="A10" s="960">
        <v>199</v>
      </c>
      <c r="B10" s="971" t="s">
        <v>1582</v>
      </c>
      <c r="C10" s="968" t="s">
        <v>3534</v>
      </c>
      <c r="D10" s="952" t="s">
        <v>3397</v>
      </c>
      <c r="E10" s="989" t="s">
        <v>3398</v>
      </c>
      <c r="F10" s="980" t="s">
        <v>3351</v>
      </c>
      <c r="G10" s="980" t="s">
        <v>3345</v>
      </c>
      <c r="H10" s="980"/>
      <c r="I10" s="950" t="s">
        <v>3554</v>
      </c>
    </row>
    <row r="11" spans="1:9" ht="15" customHeight="1" x14ac:dyDescent="0.2">
      <c r="A11" s="960">
        <v>201</v>
      </c>
      <c r="B11" s="971" t="s">
        <v>3402</v>
      </c>
      <c r="C11" s="968" t="s">
        <v>3534</v>
      </c>
      <c r="D11" s="952" t="s">
        <v>3403</v>
      </c>
      <c r="E11" s="989" t="s">
        <v>3404</v>
      </c>
      <c r="F11" s="980" t="s">
        <v>3351</v>
      </c>
      <c r="G11" s="980" t="s">
        <v>3345</v>
      </c>
      <c r="H11" s="980"/>
      <c r="I11" s="950" t="s">
        <v>3351</v>
      </c>
    </row>
    <row r="12" spans="1:9" ht="15" customHeight="1" x14ac:dyDescent="0.2">
      <c r="A12" s="960">
        <v>204</v>
      </c>
      <c r="B12" s="971" t="s">
        <v>2104</v>
      </c>
      <c r="C12" s="968" t="s">
        <v>3534</v>
      </c>
      <c r="D12" s="952" t="s">
        <v>3409</v>
      </c>
      <c r="E12" s="989" t="s">
        <v>3410</v>
      </c>
      <c r="F12" s="980" t="s">
        <v>3386</v>
      </c>
      <c r="G12" s="980" t="s">
        <v>3345</v>
      </c>
      <c r="H12" s="980"/>
      <c r="I12" s="950" t="s">
        <v>3386</v>
      </c>
    </row>
    <row r="13" spans="1:9" ht="15" customHeight="1" x14ac:dyDescent="0.2">
      <c r="A13" s="960">
        <v>205</v>
      </c>
      <c r="B13" s="971" t="s">
        <v>2241</v>
      </c>
      <c r="C13" s="968" t="s">
        <v>3534</v>
      </c>
      <c r="D13" s="952" t="s">
        <v>1346</v>
      </c>
      <c r="E13" s="989" t="s">
        <v>3411</v>
      </c>
      <c r="F13" s="980" t="s">
        <v>3336</v>
      </c>
      <c r="G13" s="980" t="s">
        <v>3345</v>
      </c>
      <c r="H13" s="980"/>
      <c r="I13" s="950" t="s">
        <v>3554</v>
      </c>
    </row>
    <row r="14" spans="1:9" ht="15" customHeight="1" x14ac:dyDescent="0.2">
      <c r="A14" s="960">
        <v>206</v>
      </c>
      <c r="B14" s="971" t="s">
        <v>2743</v>
      </c>
      <c r="C14" s="968" t="s">
        <v>3534</v>
      </c>
      <c r="D14" s="952" t="s">
        <v>3412</v>
      </c>
      <c r="E14" s="989" t="s">
        <v>3413</v>
      </c>
      <c r="F14" s="980" t="s">
        <v>3386</v>
      </c>
      <c r="G14" s="980" t="s">
        <v>3345</v>
      </c>
      <c r="H14" s="980"/>
      <c r="I14" s="950" t="s">
        <v>3386</v>
      </c>
    </row>
    <row r="15" spans="1:9" ht="15" customHeight="1" x14ac:dyDescent="0.2">
      <c r="A15" s="960">
        <v>207</v>
      </c>
      <c r="B15" s="971" t="s">
        <v>2254</v>
      </c>
      <c r="C15" s="968" t="s">
        <v>3534</v>
      </c>
      <c r="D15" s="952" t="s">
        <v>2748</v>
      </c>
      <c r="E15" s="989" t="s">
        <v>3414</v>
      </c>
      <c r="F15" s="980" t="s">
        <v>3386</v>
      </c>
      <c r="G15" s="980" t="s">
        <v>3345</v>
      </c>
      <c r="H15" s="980"/>
      <c r="I15" s="950" t="s">
        <v>3554</v>
      </c>
    </row>
    <row r="16" spans="1:9" ht="15" customHeight="1" x14ac:dyDescent="0.2">
      <c r="A16" s="960">
        <v>210</v>
      </c>
      <c r="B16" s="971" t="s">
        <v>2505</v>
      </c>
      <c r="C16" s="968" t="s">
        <v>3526</v>
      </c>
      <c r="D16" s="952" t="s">
        <v>3419</v>
      </c>
      <c r="E16" s="989" t="s">
        <v>3420</v>
      </c>
      <c r="F16" s="980" t="s">
        <v>3336</v>
      </c>
      <c r="G16" s="980" t="s">
        <v>3345</v>
      </c>
      <c r="H16" s="980"/>
      <c r="I16" s="950" t="s">
        <v>3554</v>
      </c>
    </row>
    <row r="17" spans="1:11" ht="25.5" x14ac:dyDescent="0.2">
      <c r="A17" s="960">
        <v>211</v>
      </c>
      <c r="B17" s="971" t="s">
        <v>3421</v>
      </c>
      <c r="C17" s="968" t="s">
        <v>3526</v>
      </c>
      <c r="D17" s="952" t="s">
        <v>2221</v>
      </c>
      <c r="E17" s="989" t="s">
        <v>3422</v>
      </c>
      <c r="F17" s="980" t="s">
        <v>3336</v>
      </c>
      <c r="G17" s="980" t="s">
        <v>3345</v>
      </c>
      <c r="H17" s="980" t="s">
        <v>3770</v>
      </c>
      <c r="I17" s="950" t="s">
        <v>3554</v>
      </c>
    </row>
    <row r="18" spans="1:11" ht="32.25" customHeight="1" x14ac:dyDescent="0.2">
      <c r="A18" s="960">
        <v>214</v>
      </c>
      <c r="B18" s="971" t="s">
        <v>919</v>
      </c>
      <c r="C18" s="968" t="s">
        <v>3526</v>
      </c>
      <c r="D18" s="952" t="s">
        <v>3427</v>
      </c>
      <c r="E18" s="989" t="s">
        <v>3428</v>
      </c>
      <c r="F18" s="980" t="s">
        <v>3351</v>
      </c>
      <c r="G18" s="980" t="s">
        <v>3345</v>
      </c>
      <c r="H18" s="980" t="s">
        <v>3643</v>
      </c>
      <c r="I18" s="950" t="s">
        <v>3554</v>
      </c>
      <c r="J18" s="1002" t="s">
        <v>3862</v>
      </c>
    </row>
    <row r="19" spans="1:11" ht="27.75" customHeight="1" x14ac:dyDescent="0.2">
      <c r="A19" s="960">
        <v>220</v>
      </c>
      <c r="B19" s="971" t="s">
        <v>2663</v>
      </c>
      <c r="C19" s="968" t="s">
        <v>3534</v>
      </c>
      <c r="D19" s="952" t="s">
        <v>2664</v>
      </c>
      <c r="E19" s="989" t="s">
        <v>3439</v>
      </c>
      <c r="F19" s="980" t="s">
        <v>3351</v>
      </c>
      <c r="G19" s="980" t="s">
        <v>3345</v>
      </c>
      <c r="H19" s="980"/>
      <c r="I19" s="950" t="s">
        <v>3554</v>
      </c>
    </row>
    <row r="20" spans="1:11" ht="33" customHeight="1" x14ac:dyDescent="0.2">
      <c r="A20" s="960">
        <v>221</v>
      </c>
      <c r="B20" s="971" t="s">
        <v>3440</v>
      </c>
      <c r="C20" s="968" t="s">
        <v>3534</v>
      </c>
      <c r="D20" s="952" t="s">
        <v>3441</v>
      </c>
      <c r="E20" s="989" t="s">
        <v>3442</v>
      </c>
      <c r="F20" s="980" t="s">
        <v>3351</v>
      </c>
      <c r="G20" s="980" t="s">
        <v>3345</v>
      </c>
      <c r="H20" s="980"/>
      <c r="I20" s="950" t="s">
        <v>3351</v>
      </c>
    </row>
    <row r="21" spans="1:11" ht="28.5" customHeight="1" x14ac:dyDescent="0.2">
      <c r="A21" s="960">
        <v>224</v>
      </c>
      <c r="B21" s="971" t="s">
        <v>1878</v>
      </c>
      <c r="C21" s="968" t="s">
        <v>3534</v>
      </c>
      <c r="D21" s="952" t="s">
        <v>3446</v>
      </c>
      <c r="E21" s="989" t="s">
        <v>3447</v>
      </c>
      <c r="F21" s="980" t="s">
        <v>3386</v>
      </c>
      <c r="G21" s="980" t="s">
        <v>3345</v>
      </c>
      <c r="H21" s="980"/>
      <c r="I21" s="950" t="s">
        <v>3554</v>
      </c>
    </row>
    <row r="22" spans="1:11" ht="48" customHeight="1" x14ac:dyDescent="0.2">
      <c r="A22" s="960">
        <v>229</v>
      </c>
      <c r="B22" s="971" t="s">
        <v>2185</v>
      </c>
      <c r="C22" s="968" t="s">
        <v>3526</v>
      </c>
      <c r="D22" s="952" t="s">
        <v>3457</v>
      </c>
      <c r="E22" s="989" t="s">
        <v>3458</v>
      </c>
      <c r="F22" s="980" t="s">
        <v>3351</v>
      </c>
      <c r="G22" s="980" t="s">
        <v>3345</v>
      </c>
      <c r="H22" s="980" t="s">
        <v>3727</v>
      </c>
      <c r="I22" s="950" t="s">
        <v>3554</v>
      </c>
      <c r="J22" s="1002" t="s">
        <v>3736</v>
      </c>
      <c r="K22" s="1002" t="s">
        <v>3741</v>
      </c>
    </row>
    <row r="23" spans="1:11" ht="26.25" customHeight="1" x14ac:dyDescent="0.2">
      <c r="A23" s="960">
        <v>235</v>
      </c>
      <c r="B23" s="971" t="s">
        <v>2157</v>
      </c>
      <c r="C23" s="968" t="s">
        <v>3534</v>
      </c>
      <c r="D23" s="952" t="s">
        <v>3466</v>
      </c>
      <c r="E23" s="989" t="s">
        <v>3467</v>
      </c>
      <c r="F23" s="980" t="s">
        <v>3343</v>
      </c>
      <c r="G23" s="980" t="s">
        <v>3345</v>
      </c>
      <c r="H23" s="980"/>
      <c r="I23" s="950" t="s">
        <v>3554</v>
      </c>
    </row>
    <row r="24" spans="1:11" s="953" customFormat="1" ht="29.25" customHeight="1" x14ac:dyDescent="0.2">
      <c r="A24" s="960">
        <v>244</v>
      </c>
      <c r="B24" s="971" t="s">
        <v>2755</v>
      </c>
      <c r="C24" s="968" t="s">
        <v>3534</v>
      </c>
      <c r="D24" s="952" t="s">
        <v>2756</v>
      </c>
      <c r="E24" s="989" t="s">
        <v>3481</v>
      </c>
      <c r="F24" s="980" t="s">
        <v>3478</v>
      </c>
      <c r="G24" s="980" t="s">
        <v>3345</v>
      </c>
      <c r="H24" s="980"/>
      <c r="I24" s="950" t="s">
        <v>3554</v>
      </c>
    </row>
    <row r="25" spans="1:11" s="953" customFormat="1" ht="15" customHeight="1" x14ac:dyDescent="0.2">
      <c r="A25" s="960">
        <v>5</v>
      </c>
      <c r="B25" s="967" t="s">
        <v>249</v>
      </c>
      <c r="C25" s="968" t="s">
        <v>3527</v>
      </c>
      <c r="D25" s="952" t="s">
        <v>3112</v>
      </c>
      <c r="E25" s="950"/>
      <c r="F25" s="980"/>
      <c r="G25" s="950"/>
      <c r="H25" s="980"/>
      <c r="I25" s="950"/>
    </row>
    <row r="26" spans="1:11" ht="15" customHeight="1" x14ac:dyDescent="0.2">
      <c r="A26" s="960">
        <v>6</v>
      </c>
      <c r="B26" s="968" t="s">
        <v>288</v>
      </c>
      <c r="C26" s="968" t="s">
        <v>3527</v>
      </c>
      <c r="D26" s="952" t="s">
        <v>3113</v>
      </c>
      <c r="E26" s="950"/>
      <c r="F26" s="980"/>
      <c r="G26" s="950"/>
      <c r="H26" s="980"/>
      <c r="I26" s="950"/>
    </row>
    <row r="27" spans="1:11" ht="15" customHeight="1" x14ac:dyDescent="0.2">
      <c r="A27" s="960">
        <v>12</v>
      </c>
      <c r="B27" s="968" t="s">
        <v>1595</v>
      </c>
      <c r="C27" s="968" t="s">
        <v>3527</v>
      </c>
      <c r="D27" s="952" t="s">
        <v>3119</v>
      </c>
      <c r="E27" s="950"/>
      <c r="F27" s="980"/>
      <c r="G27" s="950"/>
      <c r="H27" s="980"/>
      <c r="I27" s="950"/>
    </row>
    <row r="28" spans="1:11" ht="15" customHeight="1" x14ac:dyDescent="0.2">
      <c r="A28" s="960">
        <v>13</v>
      </c>
      <c r="B28" s="968" t="s">
        <v>245</v>
      </c>
      <c r="C28" s="968" t="s">
        <v>3527</v>
      </c>
      <c r="D28" s="952" t="s">
        <v>3120</v>
      </c>
      <c r="E28" s="950"/>
      <c r="F28" s="980"/>
      <c r="G28" s="950"/>
      <c r="H28" s="980"/>
      <c r="I28" s="950"/>
    </row>
    <row r="29" spans="1:11" ht="24" customHeight="1" x14ac:dyDescent="0.2">
      <c r="A29" s="960">
        <v>14</v>
      </c>
      <c r="B29" s="968" t="s">
        <v>125</v>
      </c>
      <c r="C29" s="968" t="s">
        <v>3527</v>
      </c>
      <c r="D29" s="952" t="s">
        <v>3121</v>
      </c>
      <c r="E29" s="950"/>
      <c r="F29" s="980"/>
      <c r="G29" s="950"/>
      <c r="H29" s="980"/>
      <c r="I29" s="950"/>
    </row>
    <row r="30" spans="1:11" ht="28.5" customHeight="1" x14ac:dyDescent="0.2">
      <c r="A30" s="960">
        <v>15</v>
      </c>
      <c r="B30" s="968" t="s">
        <v>218</v>
      </c>
      <c r="C30" s="968" t="s">
        <v>3527</v>
      </c>
      <c r="D30" s="952" t="s">
        <v>3122</v>
      </c>
      <c r="E30" s="950"/>
      <c r="F30" s="980"/>
      <c r="G30" s="950"/>
      <c r="H30" s="980"/>
      <c r="I30" s="950"/>
    </row>
    <row r="31" spans="1:11" ht="26.25" customHeight="1" x14ac:dyDescent="0.2">
      <c r="A31" s="960">
        <v>16</v>
      </c>
      <c r="B31" s="968" t="s">
        <v>1495</v>
      </c>
      <c r="C31" s="968" t="s">
        <v>3527</v>
      </c>
      <c r="D31" s="952" t="s">
        <v>3123</v>
      </c>
      <c r="E31" s="950"/>
      <c r="F31" s="980"/>
      <c r="G31" s="950" t="s">
        <v>3124</v>
      </c>
      <c r="H31" s="980"/>
      <c r="I31" s="950"/>
    </row>
    <row r="32" spans="1:11" ht="15" customHeight="1" x14ac:dyDescent="0.2">
      <c r="A32" s="960">
        <v>19</v>
      </c>
      <c r="B32" s="968" t="s">
        <v>183</v>
      </c>
      <c r="C32" s="968" t="s">
        <v>3527</v>
      </c>
      <c r="D32" s="952" t="s">
        <v>3129</v>
      </c>
      <c r="E32" s="950"/>
      <c r="F32" s="980"/>
      <c r="G32" s="950"/>
      <c r="H32" s="980"/>
      <c r="I32" s="950"/>
    </row>
    <row r="33" spans="1:9" ht="15" customHeight="1" x14ac:dyDescent="0.2">
      <c r="A33" s="960">
        <v>24</v>
      </c>
      <c r="B33" s="971" t="s">
        <v>232</v>
      </c>
      <c r="C33" s="968" t="s">
        <v>3527</v>
      </c>
      <c r="D33" s="970" t="s">
        <v>3134</v>
      </c>
      <c r="E33" s="988"/>
      <c r="F33" s="982"/>
      <c r="G33" s="988"/>
      <c r="H33" s="980"/>
      <c r="I33" s="950"/>
    </row>
    <row r="34" spans="1:9" ht="15" customHeight="1" x14ac:dyDescent="0.2">
      <c r="A34" s="960">
        <v>4</v>
      </c>
      <c r="B34" s="968" t="s">
        <v>1952</v>
      </c>
      <c r="C34" s="968" t="s">
        <v>3527</v>
      </c>
      <c r="D34" s="952" t="s">
        <v>3144</v>
      </c>
      <c r="E34" s="950"/>
      <c r="F34" s="980"/>
      <c r="G34" s="950"/>
      <c r="H34" s="980"/>
      <c r="I34" s="950"/>
    </row>
    <row r="35" spans="1:9" ht="24.75" customHeight="1" x14ac:dyDescent="0.2">
      <c r="A35" s="960">
        <v>8</v>
      </c>
      <c r="B35" s="968" t="s">
        <v>3148</v>
      </c>
      <c r="C35" s="968" t="s">
        <v>3527</v>
      </c>
      <c r="D35" s="952" t="s">
        <v>3149</v>
      </c>
      <c r="E35" s="950"/>
      <c r="F35" s="980"/>
      <c r="G35" s="950"/>
      <c r="H35" s="980"/>
      <c r="I35" s="950"/>
    </row>
    <row r="36" spans="1:9" ht="15" customHeight="1" x14ac:dyDescent="0.2">
      <c r="A36" s="960">
        <v>20</v>
      </c>
      <c r="B36" s="968" t="s">
        <v>240</v>
      </c>
      <c r="C36" s="968" t="s">
        <v>3527</v>
      </c>
      <c r="D36" s="952" t="s">
        <v>3116</v>
      </c>
      <c r="E36" s="950"/>
      <c r="F36" s="980"/>
      <c r="G36" s="950"/>
      <c r="H36" s="980"/>
      <c r="I36" s="950"/>
    </row>
    <row r="37" spans="1:9" ht="15" customHeight="1" x14ac:dyDescent="0.2">
      <c r="A37" s="960">
        <v>25</v>
      </c>
      <c r="B37" s="968" t="s">
        <v>85</v>
      </c>
      <c r="C37" s="968" t="s">
        <v>3527</v>
      </c>
      <c r="D37" s="952" t="s">
        <v>3166</v>
      </c>
      <c r="E37" s="950"/>
      <c r="F37" s="980"/>
      <c r="G37" s="950"/>
      <c r="H37" s="980"/>
      <c r="I37" s="950"/>
    </row>
    <row r="38" spans="1:9" ht="15" customHeight="1" x14ac:dyDescent="0.2">
      <c r="A38" s="960">
        <v>33</v>
      </c>
      <c r="B38" s="968" t="s">
        <v>218</v>
      </c>
      <c r="C38" s="968" t="s">
        <v>3527</v>
      </c>
      <c r="D38" s="952" t="s">
        <v>3122</v>
      </c>
      <c r="E38" s="950"/>
      <c r="F38" s="980"/>
      <c r="G38" s="950" t="s">
        <v>3173</v>
      </c>
      <c r="H38" s="980"/>
      <c r="I38" s="950"/>
    </row>
    <row r="39" spans="1:9" ht="15" customHeight="1" x14ac:dyDescent="0.2">
      <c r="A39" s="960">
        <v>34</v>
      </c>
      <c r="B39" s="968" t="s">
        <v>1367</v>
      </c>
      <c r="C39" s="968" t="s">
        <v>3527</v>
      </c>
      <c r="D39" s="952" t="s">
        <v>3174</v>
      </c>
      <c r="E39" s="950"/>
      <c r="F39" s="980"/>
      <c r="G39" s="950"/>
      <c r="H39" s="980"/>
      <c r="I39" s="950"/>
    </row>
    <row r="40" spans="1:9" ht="15" customHeight="1" x14ac:dyDescent="0.2">
      <c r="A40" s="960">
        <v>35</v>
      </c>
      <c r="B40" s="968" t="s">
        <v>3175</v>
      </c>
      <c r="C40" s="968" t="s">
        <v>3527</v>
      </c>
      <c r="D40" s="952" t="s">
        <v>3158</v>
      </c>
      <c r="E40" s="950"/>
      <c r="F40" s="980"/>
      <c r="G40" s="950"/>
      <c r="H40" s="980"/>
      <c r="I40" s="950"/>
    </row>
    <row r="41" spans="1:9" ht="15" customHeight="1" x14ac:dyDescent="0.2">
      <c r="A41" s="960">
        <v>36</v>
      </c>
      <c r="B41" s="968" t="s">
        <v>1101</v>
      </c>
      <c r="C41" s="968" t="s">
        <v>3527</v>
      </c>
      <c r="D41" s="952" t="s">
        <v>3176</v>
      </c>
      <c r="E41" s="950"/>
      <c r="F41" s="980"/>
      <c r="G41" s="950"/>
      <c r="H41" s="980"/>
      <c r="I41" s="950"/>
    </row>
    <row r="42" spans="1:9" ht="15" customHeight="1" x14ac:dyDescent="0.2">
      <c r="A42" s="960">
        <v>41</v>
      </c>
      <c r="B42" s="968" t="s">
        <v>187</v>
      </c>
      <c r="C42" s="968" t="s">
        <v>3527</v>
      </c>
      <c r="D42" s="952" t="s">
        <v>3182</v>
      </c>
      <c r="E42" s="950"/>
      <c r="F42" s="980"/>
      <c r="G42" s="950"/>
      <c r="H42" s="980"/>
      <c r="I42" s="950"/>
    </row>
    <row r="43" spans="1:9" ht="15" customHeight="1" x14ac:dyDescent="0.2">
      <c r="A43" s="960">
        <v>49</v>
      </c>
      <c r="B43" s="968" t="s">
        <v>268</v>
      </c>
      <c r="C43" s="968" t="s">
        <v>3527</v>
      </c>
      <c r="D43" s="952" t="s">
        <v>3189</v>
      </c>
      <c r="E43" s="950"/>
      <c r="F43" s="980"/>
      <c r="G43" s="950"/>
      <c r="H43" s="980"/>
      <c r="I43" s="950"/>
    </row>
    <row r="44" spans="1:9" ht="15" customHeight="1" x14ac:dyDescent="0.2">
      <c r="A44" s="960">
        <v>50</v>
      </c>
      <c r="B44" s="968" t="s">
        <v>3190</v>
      </c>
      <c r="C44" s="968" t="s">
        <v>3527</v>
      </c>
      <c r="D44" s="952" t="s">
        <v>3191</v>
      </c>
      <c r="E44" s="950"/>
      <c r="F44" s="980"/>
      <c r="G44" s="950"/>
      <c r="H44" s="980"/>
      <c r="I44" s="950"/>
    </row>
    <row r="45" spans="1:9" ht="15" customHeight="1" x14ac:dyDescent="0.2">
      <c r="A45" s="960">
        <v>51</v>
      </c>
      <c r="B45" s="968" t="s">
        <v>1502</v>
      </c>
      <c r="C45" s="968" t="s">
        <v>3527</v>
      </c>
      <c r="D45" s="952" t="s">
        <v>3192</v>
      </c>
      <c r="E45" s="950"/>
      <c r="F45" s="980"/>
      <c r="G45" s="950"/>
      <c r="H45" s="980"/>
      <c r="I45" s="950"/>
    </row>
    <row r="46" spans="1:9" ht="15" customHeight="1" x14ac:dyDescent="0.2">
      <c r="A46" s="960">
        <v>57</v>
      </c>
      <c r="B46" s="968" t="s">
        <v>264</v>
      </c>
      <c r="C46" s="968" t="s">
        <v>3527</v>
      </c>
      <c r="D46" s="952" t="s">
        <v>3114</v>
      </c>
      <c r="E46" s="950"/>
      <c r="F46" s="980"/>
      <c r="G46" s="950"/>
      <c r="H46" s="980"/>
      <c r="I46" s="950"/>
    </row>
    <row r="47" spans="1:9" ht="15" customHeight="1" x14ac:dyDescent="0.2">
      <c r="A47" s="960">
        <v>67</v>
      </c>
      <c r="B47" s="968" t="s">
        <v>2202</v>
      </c>
      <c r="C47" s="968" t="s">
        <v>3527</v>
      </c>
      <c r="D47" s="952" t="s">
        <v>3205</v>
      </c>
      <c r="E47" s="950"/>
      <c r="F47" s="980"/>
      <c r="G47" s="950" t="s">
        <v>3647</v>
      </c>
      <c r="H47" s="980" t="s">
        <v>3557</v>
      </c>
      <c r="I47" s="950" t="s">
        <v>3343</v>
      </c>
    </row>
    <row r="48" spans="1:9" ht="15" customHeight="1" x14ac:dyDescent="0.2">
      <c r="A48" s="960">
        <v>73</v>
      </c>
      <c r="B48" s="968" t="s">
        <v>1549</v>
      </c>
      <c r="C48" s="968" t="s">
        <v>3527</v>
      </c>
      <c r="D48" s="952" t="s">
        <v>3210</v>
      </c>
      <c r="E48" s="950"/>
      <c r="F48" s="980"/>
      <c r="G48" s="950"/>
      <c r="H48" s="980"/>
      <c r="I48" s="950"/>
    </row>
    <row r="49" spans="1:9" ht="25.5" customHeight="1" x14ac:dyDescent="0.2">
      <c r="A49" s="960">
        <v>74</v>
      </c>
      <c r="B49" s="968" t="s">
        <v>1601</v>
      </c>
      <c r="C49" s="968" t="s">
        <v>3527</v>
      </c>
      <c r="D49" s="952" t="s">
        <v>3211</v>
      </c>
      <c r="E49" s="950"/>
      <c r="F49" s="980"/>
      <c r="G49" s="950"/>
      <c r="H49" s="980"/>
      <c r="I49" s="950"/>
    </row>
    <row r="50" spans="1:9" ht="15" customHeight="1" x14ac:dyDescent="0.2">
      <c r="A50" s="960">
        <v>78</v>
      </c>
      <c r="B50" s="968" t="s">
        <v>3214</v>
      </c>
      <c r="C50" s="968" t="s">
        <v>3527</v>
      </c>
      <c r="D50" s="952" t="s">
        <v>3215</v>
      </c>
      <c r="E50" s="950"/>
      <c r="F50" s="980"/>
      <c r="G50" s="950"/>
      <c r="H50" s="980"/>
      <c r="I50" s="950"/>
    </row>
    <row r="51" spans="1:9" ht="15" customHeight="1" x14ac:dyDescent="0.2">
      <c r="A51" s="960">
        <v>80</v>
      </c>
      <c r="B51" s="968" t="s">
        <v>3217</v>
      </c>
      <c r="C51" s="968" t="s">
        <v>3527</v>
      </c>
      <c r="D51" s="970" t="s">
        <v>3119</v>
      </c>
      <c r="E51" s="950"/>
      <c r="F51" s="980"/>
      <c r="G51" s="950"/>
      <c r="H51" s="980"/>
      <c r="I51" s="950"/>
    </row>
    <row r="52" spans="1:9" ht="15" customHeight="1" x14ac:dyDescent="0.2">
      <c r="A52" s="960">
        <v>82</v>
      </c>
      <c r="B52" s="968" t="s">
        <v>3219</v>
      </c>
      <c r="C52" s="968" t="s">
        <v>3527</v>
      </c>
      <c r="D52" s="952" t="s">
        <v>3195</v>
      </c>
      <c r="E52" s="950"/>
      <c r="F52" s="980"/>
      <c r="G52" s="950"/>
      <c r="H52" s="980"/>
      <c r="I52" s="950"/>
    </row>
    <row r="53" spans="1:9" ht="15" customHeight="1" x14ac:dyDescent="0.2">
      <c r="A53" s="960">
        <v>85</v>
      </c>
      <c r="B53" s="968" t="s">
        <v>3221</v>
      </c>
      <c r="C53" s="968" t="s">
        <v>3527</v>
      </c>
      <c r="D53" s="952" t="s">
        <v>3222</v>
      </c>
      <c r="E53" s="950"/>
      <c r="F53" s="980"/>
      <c r="G53" s="950"/>
      <c r="H53" s="980"/>
      <c r="I53" s="950"/>
    </row>
    <row r="54" spans="1:9" ht="15" customHeight="1" x14ac:dyDescent="0.2">
      <c r="A54" s="960">
        <v>86</v>
      </c>
      <c r="B54" s="968" t="s">
        <v>3223</v>
      </c>
      <c r="C54" s="968" t="s">
        <v>3527</v>
      </c>
      <c r="D54" s="952" t="s">
        <v>3224</v>
      </c>
      <c r="E54" s="950"/>
      <c r="F54" s="980"/>
      <c r="G54" s="950"/>
      <c r="H54" s="980"/>
      <c r="I54" s="950"/>
    </row>
    <row r="55" spans="1:9" ht="15" customHeight="1" x14ac:dyDescent="0.2">
      <c r="A55" s="960">
        <v>87</v>
      </c>
      <c r="B55" s="968" t="s">
        <v>3225</v>
      </c>
      <c r="C55" s="968" t="s">
        <v>3527</v>
      </c>
      <c r="D55" s="952" t="s">
        <v>3132</v>
      </c>
      <c r="E55" s="950"/>
      <c r="F55" s="980"/>
      <c r="G55" s="950"/>
      <c r="H55" s="980"/>
      <c r="I55" s="950"/>
    </row>
    <row r="56" spans="1:9" ht="15" customHeight="1" x14ac:dyDescent="0.2">
      <c r="A56" s="960">
        <v>88</v>
      </c>
      <c r="B56" s="968" t="s">
        <v>3226</v>
      </c>
      <c r="C56" s="968" t="s">
        <v>3527</v>
      </c>
      <c r="D56" s="952" t="s">
        <v>3170</v>
      </c>
      <c r="E56" s="950"/>
      <c r="F56" s="980"/>
      <c r="G56" s="950"/>
      <c r="H56" s="980"/>
      <c r="I56" s="950"/>
    </row>
    <row r="57" spans="1:9" ht="15" customHeight="1" x14ac:dyDescent="0.2">
      <c r="A57" s="960">
        <v>89</v>
      </c>
      <c r="B57" s="968" t="s">
        <v>3227</v>
      </c>
      <c r="C57" s="968" t="s">
        <v>3527</v>
      </c>
      <c r="D57" s="952" t="s">
        <v>3171</v>
      </c>
      <c r="E57" s="950"/>
      <c r="F57" s="980"/>
      <c r="G57" s="950" t="s">
        <v>3228</v>
      </c>
      <c r="H57" s="980"/>
      <c r="I57" s="950"/>
    </row>
    <row r="58" spans="1:9" ht="15" customHeight="1" x14ac:dyDescent="0.2">
      <c r="A58" s="960">
        <v>90</v>
      </c>
      <c r="B58" s="968" t="s">
        <v>3229</v>
      </c>
      <c r="C58" s="968" t="s">
        <v>3527</v>
      </c>
      <c r="D58" s="952" t="s">
        <v>3230</v>
      </c>
      <c r="E58" s="950"/>
      <c r="F58" s="980"/>
      <c r="G58" s="950" t="s">
        <v>3231</v>
      </c>
      <c r="H58" s="980"/>
      <c r="I58" s="950"/>
    </row>
    <row r="59" spans="1:9" ht="15" customHeight="1" x14ac:dyDescent="0.2">
      <c r="A59" s="960">
        <v>91</v>
      </c>
      <c r="B59" s="968" t="s">
        <v>3232</v>
      </c>
      <c r="C59" s="968" t="s">
        <v>3527</v>
      </c>
      <c r="D59" s="952" t="s">
        <v>3233</v>
      </c>
      <c r="E59" s="950"/>
      <c r="F59" s="980"/>
      <c r="G59" s="950"/>
      <c r="H59" s="980"/>
      <c r="I59" s="950"/>
    </row>
    <row r="60" spans="1:9" ht="15" customHeight="1" x14ac:dyDescent="0.2">
      <c r="A60" s="960">
        <v>93</v>
      </c>
      <c r="B60" s="968" t="s">
        <v>3235</v>
      </c>
      <c r="C60" s="968" t="s">
        <v>3527</v>
      </c>
      <c r="D60" s="952" t="s">
        <v>3236</v>
      </c>
      <c r="E60" s="950"/>
      <c r="F60" s="980"/>
      <c r="G60" s="950"/>
      <c r="H60" s="980"/>
      <c r="I60" s="950"/>
    </row>
    <row r="61" spans="1:9" ht="31.5" customHeight="1" x14ac:dyDescent="0.2">
      <c r="A61" s="960">
        <v>94</v>
      </c>
      <c r="B61" s="968" t="s">
        <v>3237</v>
      </c>
      <c r="C61" s="968" t="s">
        <v>3527</v>
      </c>
      <c r="D61" s="952" t="s">
        <v>3238</v>
      </c>
      <c r="E61" s="950"/>
      <c r="F61" s="980"/>
      <c r="G61" s="950"/>
      <c r="H61" s="980"/>
      <c r="I61" s="950"/>
    </row>
    <row r="62" spans="1:9" ht="15" customHeight="1" x14ac:dyDescent="0.2">
      <c r="A62" s="960">
        <v>95</v>
      </c>
      <c r="B62" s="968" t="s">
        <v>246</v>
      </c>
      <c r="C62" s="968" t="s">
        <v>3527</v>
      </c>
      <c r="D62" s="952" t="s">
        <v>3239</v>
      </c>
      <c r="E62" s="950"/>
      <c r="F62" s="980"/>
      <c r="G62" s="950"/>
      <c r="H62" s="980"/>
      <c r="I62" s="950"/>
    </row>
    <row r="63" spans="1:9" ht="15" customHeight="1" x14ac:dyDescent="0.2">
      <c r="A63" s="960">
        <v>96</v>
      </c>
      <c r="B63" s="968" t="s">
        <v>3240</v>
      </c>
      <c r="C63" s="968" t="s">
        <v>3527</v>
      </c>
      <c r="D63" s="970" t="s">
        <v>3241</v>
      </c>
      <c r="E63" s="950"/>
      <c r="F63" s="980"/>
      <c r="G63" s="950"/>
      <c r="H63" s="980"/>
      <c r="I63" s="950"/>
    </row>
    <row r="64" spans="1:9" ht="15" customHeight="1" x14ac:dyDescent="0.2">
      <c r="A64" s="960">
        <v>98</v>
      </c>
      <c r="B64" s="968" t="s">
        <v>3244</v>
      </c>
      <c r="C64" s="968" t="s">
        <v>3527</v>
      </c>
      <c r="D64" s="952" t="s">
        <v>3245</v>
      </c>
      <c r="E64" s="950"/>
      <c r="F64" s="980"/>
      <c r="G64" s="950"/>
      <c r="H64" s="980"/>
      <c r="I64" s="950"/>
    </row>
    <row r="65" spans="1:9" ht="15" customHeight="1" x14ac:dyDescent="0.2">
      <c r="A65" s="960">
        <v>99</v>
      </c>
      <c r="B65" s="968" t="s">
        <v>3246</v>
      </c>
      <c r="C65" s="968" t="s">
        <v>3527</v>
      </c>
      <c r="D65" s="952" t="s">
        <v>3247</v>
      </c>
      <c r="E65" s="950"/>
      <c r="F65" s="980"/>
      <c r="G65" s="950" t="s">
        <v>3248</v>
      </c>
      <c r="H65" s="980"/>
      <c r="I65" s="950"/>
    </row>
    <row r="66" spans="1:9" ht="15" customHeight="1" x14ac:dyDescent="0.2">
      <c r="A66" s="960">
        <v>100</v>
      </c>
      <c r="B66" s="968" t="s">
        <v>3249</v>
      </c>
      <c r="C66" s="968" t="s">
        <v>3527</v>
      </c>
      <c r="D66" s="952" t="s">
        <v>3250</v>
      </c>
      <c r="E66" s="950"/>
      <c r="F66" s="980"/>
      <c r="G66" s="950"/>
      <c r="H66" s="980"/>
      <c r="I66" s="950"/>
    </row>
    <row r="67" spans="1:9" ht="15" customHeight="1" x14ac:dyDescent="0.2">
      <c r="A67" s="960">
        <v>107</v>
      </c>
      <c r="B67" s="968" t="s">
        <v>3257</v>
      </c>
      <c r="C67" s="968" t="s">
        <v>3527</v>
      </c>
      <c r="D67" s="952" t="s">
        <v>3258</v>
      </c>
      <c r="E67" s="950"/>
      <c r="F67" s="980"/>
      <c r="G67" s="950"/>
      <c r="H67" s="980"/>
      <c r="I67" s="950"/>
    </row>
    <row r="68" spans="1:9" ht="23.25" customHeight="1" x14ac:dyDescent="0.2">
      <c r="A68" s="960">
        <v>108</v>
      </c>
      <c r="B68" s="968" t="s">
        <v>3259</v>
      </c>
      <c r="C68" s="968" t="s">
        <v>3527</v>
      </c>
      <c r="D68" s="952" t="s">
        <v>3260</v>
      </c>
      <c r="E68" s="950"/>
      <c r="F68" s="980"/>
      <c r="G68" s="950"/>
      <c r="H68" s="980"/>
      <c r="I68" s="950"/>
    </row>
    <row r="69" spans="1:9" ht="15" customHeight="1" x14ac:dyDescent="0.2">
      <c r="A69" s="960">
        <v>109</v>
      </c>
      <c r="B69" s="968" t="s">
        <v>3261</v>
      </c>
      <c r="C69" s="968" t="s">
        <v>3527</v>
      </c>
      <c r="D69" s="952" t="s">
        <v>3262</v>
      </c>
      <c r="E69" s="950"/>
      <c r="F69" s="980"/>
      <c r="G69" s="950"/>
      <c r="H69" s="980"/>
      <c r="I69" s="950"/>
    </row>
    <row r="70" spans="1:9" ht="15" customHeight="1" x14ac:dyDescent="0.2">
      <c r="A70" s="960">
        <v>110</v>
      </c>
      <c r="B70" s="968" t="s">
        <v>3263</v>
      </c>
      <c r="C70" s="968" t="s">
        <v>3527</v>
      </c>
      <c r="D70" s="952" t="s">
        <v>3264</v>
      </c>
      <c r="E70" s="950"/>
      <c r="F70" s="980"/>
      <c r="G70" s="950"/>
      <c r="H70" s="980"/>
      <c r="I70" s="950"/>
    </row>
    <row r="71" spans="1:9" ht="27.75" customHeight="1" x14ac:dyDescent="0.2">
      <c r="A71" s="960">
        <v>111</v>
      </c>
      <c r="B71" s="968" t="s">
        <v>3265</v>
      </c>
      <c r="C71" s="968" t="s">
        <v>3534</v>
      </c>
      <c r="D71" s="952" t="s">
        <v>3266</v>
      </c>
      <c r="E71" s="950"/>
      <c r="F71" s="980"/>
      <c r="G71" s="950" t="s">
        <v>3658</v>
      </c>
      <c r="H71" s="980"/>
      <c r="I71" s="950"/>
    </row>
    <row r="72" spans="1:9" ht="15" customHeight="1" x14ac:dyDescent="0.2">
      <c r="A72" s="960">
        <v>113</v>
      </c>
      <c r="B72" s="968" t="s">
        <v>1606</v>
      </c>
      <c r="C72" s="968" t="s">
        <v>3527</v>
      </c>
      <c r="D72" s="952" t="s">
        <v>3267</v>
      </c>
      <c r="E72" s="950"/>
      <c r="F72" s="980"/>
      <c r="G72" s="950"/>
      <c r="H72" s="980"/>
      <c r="I72" s="950"/>
    </row>
    <row r="73" spans="1:9" ht="15" customHeight="1" x14ac:dyDescent="0.2">
      <c r="A73" s="960">
        <v>114</v>
      </c>
      <c r="B73" s="968" t="s">
        <v>239</v>
      </c>
      <c r="C73" s="968" t="s">
        <v>3527</v>
      </c>
      <c r="D73" s="952" t="s">
        <v>3268</v>
      </c>
      <c r="E73" s="950"/>
      <c r="F73" s="980"/>
      <c r="G73" s="950"/>
      <c r="H73" s="980"/>
      <c r="I73" s="950"/>
    </row>
    <row r="74" spans="1:9" ht="15" customHeight="1" x14ac:dyDescent="0.2">
      <c r="A74" s="960">
        <v>116</v>
      </c>
      <c r="B74" s="968" t="s">
        <v>3270</v>
      </c>
      <c r="C74" s="968" t="s">
        <v>3527</v>
      </c>
      <c r="D74" s="952" t="s">
        <v>3230</v>
      </c>
      <c r="E74" s="950"/>
      <c r="F74" s="980"/>
      <c r="G74" s="950"/>
      <c r="H74" s="980"/>
      <c r="I74" s="950"/>
    </row>
    <row r="75" spans="1:9" ht="15" customHeight="1" x14ac:dyDescent="0.2">
      <c r="A75" s="960">
        <v>117</v>
      </c>
      <c r="B75" s="968" t="s">
        <v>3271</v>
      </c>
      <c r="C75" s="968" t="s">
        <v>3527</v>
      </c>
      <c r="D75" s="952" t="s">
        <v>3272</v>
      </c>
      <c r="E75" s="950"/>
      <c r="F75" s="980"/>
      <c r="G75" s="950"/>
      <c r="H75" s="980"/>
      <c r="I75" s="950"/>
    </row>
    <row r="76" spans="1:9" ht="15" customHeight="1" x14ac:dyDescent="0.2">
      <c r="A76" s="960">
        <v>121</v>
      </c>
      <c r="B76" s="968" t="s">
        <v>3276</v>
      </c>
      <c r="C76" s="968" t="s">
        <v>3527</v>
      </c>
      <c r="D76" s="952" t="s">
        <v>3277</v>
      </c>
      <c r="E76" s="950"/>
      <c r="F76" s="980"/>
      <c r="G76" s="950"/>
      <c r="H76" s="980"/>
      <c r="I76" s="950"/>
    </row>
    <row r="77" spans="1:9" ht="15" customHeight="1" x14ac:dyDescent="0.2">
      <c r="A77" s="960">
        <v>123</v>
      </c>
      <c r="B77" s="968" t="s">
        <v>3279</v>
      </c>
      <c r="C77" s="968" t="s">
        <v>3527</v>
      </c>
      <c r="D77" s="952" t="s">
        <v>3280</v>
      </c>
      <c r="E77" s="950"/>
      <c r="F77" s="980"/>
      <c r="G77" s="950"/>
      <c r="H77" s="980"/>
      <c r="I77" s="950"/>
    </row>
    <row r="78" spans="1:9" ht="15" customHeight="1" x14ac:dyDescent="0.2">
      <c r="A78" s="960">
        <v>124</v>
      </c>
      <c r="B78" s="968" t="s">
        <v>3281</v>
      </c>
      <c r="C78" s="968" t="s">
        <v>3527</v>
      </c>
      <c r="D78" s="952" t="s">
        <v>3282</v>
      </c>
      <c r="E78" s="950"/>
      <c r="F78" s="980"/>
      <c r="G78" s="950"/>
      <c r="H78" s="980"/>
      <c r="I78" s="950"/>
    </row>
    <row r="79" spans="1:9" ht="15" customHeight="1" x14ac:dyDescent="0.2">
      <c r="A79" s="960">
        <v>125</v>
      </c>
      <c r="B79" s="968" t="s">
        <v>3283</v>
      </c>
      <c r="C79" s="968" t="s">
        <v>3527</v>
      </c>
      <c r="D79" s="952" t="s">
        <v>3284</v>
      </c>
      <c r="E79" s="950"/>
      <c r="F79" s="980"/>
      <c r="G79" s="950"/>
      <c r="H79" s="980"/>
      <c r="I79" s="950"/>
    </row>
    <row r="80" spans="1:9" ht="15" customHeight="1" x14ac:dyDescent="0.2">
      <c r="A80" s="960">
        <v>134</v>
      </c>
      <c r="B80" s="968" t="s">
        <v>3288</v>
      </c>
      <c r="C80" s="968" t="s">
        <v>3527</v>
      </c>
      <c r="D80" s="952" t="s">
        <v>3289</v>
      </c>
      <c r="E80" s="950"/>
      <c r="F80" s="980"/>
      <c r="G80" s="950"/>
      <c r="H80" s="980"/>
      <c r="I80" s="950"/>
    </row>
    <row r="81" spans="1:9" ht="15" customHeight="1" x14ac:dyDescent="0.2">
      <c r="A81" s="960">
        <v>135</v>
      </c>
      <c r="B81" s="968" t="s">
        <v>3290</v>
      </c>
      <c r="C81" s="968" t="s">
        <v>3527</v>
      </c>
      <c r="D81" s="952" t="s">
        <v>3291</v>
      </c>
      <c r="E81" s="950"/>
      <c r="F81" s="980"/>
      <c r="G81" s="950"/>
      <c r="H81" s="980"/>
      <c r="I81" s="950"/>
    </row>
    <row r="82" spans="1:9" ht="15" customHeight="1" x14ac:dyDescent="0.2">
      <c r="A82" s="960">
        <v>139</v>
      </c>
      <c r="B82" s="968" t="s">
        <v>3295</v>
      </c>
      <c r="C82" s="968" t="s">
        <v>3527</v>
      </c>
      <c r="D82" s="952" t="s">
        <v>3296</v>
      </c>
      <c r="E82" s="950"/>
      <c r="F82" s="980"/>
      <c r="G82" s="950"/>
      <c r="H82" s="980"/>
      <c r="I82" s="950"/>
    </row>
    <row r="83" spans="1:9" ht="15" customHeight="1" x14ac:dyDescent="0.2">
      <c r="A83" s="960">
        <v>140</v>
      </c>
      <c r="B83" s="968" t="s">
        <v>3297</v>
      </c>
      <c r="C83" s="968" t="s">
        <v>3527</v>
      </c>
      <c r="D83" s="952" t="s">
        <v>3298</v>
      </c>
      <c r="E83" s="950"/>
      <c r="F83" s="980"/>
      <c r="G83" s="950"/>
      <c r="H83" s="980"/>
      <c r="I83" s="950"/>
    </row>
    <row r="84" spans="1:9" ht="15" customHeight="1" x14ac:dyDescent="0.2">
      <c r="A84" s="960">
        <v>141</v>
      </c>
      <c r="B84" s="968" t="s">
        <v>3299</v>
      </c>
      <c r="C84" s="968" t="s">
        <v>3527</v>
      </c>
      <c r="D84" s="952" t="s">
        <v>3149</v>
      </c>
      <c r="E84" s="950"/>
      <c r="F84" s="980"/>
      <c r="G84" s="950"/>
      <c r="H84" s="980"/>
      <c r="I84" s="950"/>
    </row>
    <row r="85" spans="1:9" ht="15" customHeight="1" x14ac:dyDescent="0.2">
      <c r="A85" s="960">
        <v>142</v>
      </c>
      <c r="B85" s="968" t="s">
        <v>78</v>
      </c>
      <c r="C85" s="968" t="s">
        <v>3527</v>
      </c>
      <c r="D85" s="952" t="s">
        <v>3300</v>
      </c>
      <c r="E85" s="950"/>
      <c r="F85" s="980"/>
      <c r="G85" s="950" t="s">
        <v>3578</v>
      </c>
      <c r="H85" s="980"/>
      <c r="I85" s="950"/>
    </row>
    <row r="86" spans="1:9" ht="15" customHeight="1" x14ac:dyDescent="0.2">
      <c r="A86" s="960">
        <v>143</v>
      </c>
      <c r="B86" s="968" t="s">
        <v>3301</v>
      </c>
      <c r="C86" s="968" t="s">
        <v>3527</v>
      </c>
      <c r="D86" s="952" t="s">
        <v>3302</v>
      </c>
      <c r="E86" s="950"/>
      <c r="F86" s="980"/>
      <c r="G86" s="950"/>
      <c r="H86" s="980"/>
      <c r="I86" s="950"/>
    </row>
    <row r="87" spans="1:9" ht="39.75" customHeight="1" x14ac:dyDescent="0.2">
      <c r="A87" s="960">
        <v>144</v>
      </c>
      <c r="B87" s="968" t="s">
        <v>2145</v>
      </c>
      <c r="C87" s="968" t="s">
        <v>3527</v>
      </c>
      <c r="D87" s="952" t="s">
        <v>3303</v>
      </c>
      <c r="E87" s="950" t="s">
        <v>3925</v>
      </c>
      <c r="F87" s="980" t="s">
        <v>3508</v>
      </c>
      <c r="G87" s="950"/>
      <c r="H87" s="980"/>
      <c r="I87" s="950"/>
    </row>
    <row r="88" spans="1:9" ht="15" customHeight="1" x14ac:dyDescent="0.2">
      <c r="A88" s="960">
        <v>148</v>
      </c>
      <c r="B88" s="968" t="s">
        <v>3306</v>
      </c>
      <c r="C88" s="968" t="s">
        <v>3527</v>
      </c>
      <c r="D88" s="952" t="s">
        <v>3307</v>
      </c>
      <c r="E88" s="950"/>
      <c r="F88" s="980"/>
      <c r="G88" s="950"/>
      <c r="H88" s="980"/>
      <c r="I88" s="950"/>
    </row>
    <row r="89" spans="1:9" ht="15" customHeight="1" x14ac:dyDescent="0.2">
      <c r="A89" s="960">
        <v>149</v>
      </c>
      <c r="B89" s="968" t="s">
        <v>213</v>
      </c>
      <c r="C89" s="968" t="s">
        <v>3527</v>
      </c>
      <c r="D89" s="952" t="s">
        <v>3308</v>
      </c>
      <c r="E89" s="950"/>
      <c r="F89" s="980"/>
      <c r="G89" s="950"/>
      <c r="H89" s="980"/>
      <c r="I89" s="950"/>
    </row>
    <row r="90" spans="1:9" ht="15" customHeight="1" x14ac:dyDescent="0.2">
      <c r="A90" s="960">
        <v>150</v>
      </c>
      <c r="B90" s="968" t="s">
        <v>3309</v>
      </c>
      <c r="C90" s="968" t="s">
        <v>3527</v>
      </c>
      <c r="D90" s="952" t="s">
        <v>3113</v>
      </c>
      <c r="E90" s="950"/>
      <c r="F90" s="980"/>
      <c r="G90" s="950"/>
      <c r="H90" s="980"/>
      <c r="I90" s="950"/>
    </row>
    <row r="91" spans="1:9" ht="15" customHeight="1" x14ac:dyDescent="0.2">
      <c r="A91" s="960">
        <v>151</v>
      </c>
      <c r="B91" s="968" t="s">
        <v>3310</v>
      </c>
      <c r="C91" s="968" t="s">
        <v>3527</v>
      </c>
      <c r="D91" s="952" t="s">
        <v>3311</v>
      </c>
      <c r="E91" s="950"/>
      <c r="F91" s="980"/>
      <c r="G91" s="950"/>
      <c r="H91" s="980"/>
      <c r="I91" s="950"/>
    </row>
    <row r="92" spans="1:9" ht="15" customHeight="1" x14ac:dyDescent="0.2">
      <c r="A92" s="960">
        <v>152</v>
      </c>
      <c r="B92" s="968" t="s">
        <v>3312</v>
      </c>
      <c r="C92" s="968" t="s">
        <v>3527</v>
      </c>
      <c r="D92" s="952" t="s">
        <v>3313</v>
      </c>
      <c r="E92" s="950"/>
      <c r="F92" s="980"/>
      <c r="G92" s="950"/>
      <c r="H92" s="980"/>
      <c r="I92" s="950"/>
    </row>
    <row r="93" spans="1:9" ht="27.75" customHeight="1" x14ac:dyDescent="0.2">
      <c r="A93" s="960">
        <v>153</v>
      </c>
      <c r="B93" s="968" t="s">
        <v>3314</v>
      </c>
      <c r="C93" s="968" t="s">
        <v>3527</v>
      </c>
      <c r="D93" s="952" t="s">
        <v>3315</v>
      </c>
      <c r="E93" s="950"/>
      <c r="F93" s="980"/>
      <c r="G93" s="950"/>
      <c r="H93" s="980"/>
      <c r="I93" s="950"/>
    </row>
    <row r="94" spans="1:9" ht="28.5" customHeight="1" x14ac:dyDescent="0.2">
      <c r="A94" s="960">
        <v>154</v>
      </c>
      <c r="B94" s="968" t="s">
        <v>252</v>
      </c>
      <c r="C94" s="968" t="s">
        <v>3527</v>
      </c>
      <c r="D94" s="952" t="s">
        <v>3166</v>
      </c>
      <c r="E94" s="950"/>
      <c r="F94" s="980"/>
      <c r="G94" s="950"/>
      <c r="H94" s="980"/>
      <c r="I94" s="950"/>
    </row>
    <row r="95" spans="1:9" ht="33.75" customHeight="1" x14ac:dyDescent="0.2">
      <c r="A95" s="960">
        <v>155</v>
      </c>
      <c r="B95" s="968" t="s">
        <v>3316</v>
      </c>
      <c r="C95" s="968" t="s">
        <v>3527</v>
      </c>
      <c r="D95" s="952" t="s">
        <v>3317</v>
      </c>
      <c r="E95" s="950"/>
      <c r="F95" s="980"/>
      <c r="G95" s="950"/>
      <c r="H95" s="980"/>
      <c r="I95" s="950"/>
    </row>
    <row r="96" spans="1:9" ht="15" customHeight="1" x14ac:dyDescent="0.2">
      <c r="A96" s="960">
        <v>156</v>
      </c>
      <c r="B96" s="968" t="s">
        <v>3229</v>
      </c>
      <c r="C96" s="968" t="s">
        <v>3527</v>
      </c>
      <c r="D96" s="952" t="s">
        <v>3230</v>
      </c>
      <c r="E96" s="950"/>
      <c r="F96" s="980"/>
      <c r="G96" s="950"/>
      <c r="H96" s="980"/>
      <c r="I96" s="950"/>
    </row>
    <row r="97" spans="1:9" ht="15" customHeight="1" x14ac:dyDescent="0.2">
      <c r="A97" s="960">
        <v>157</v>
      </c>
      <c r="B97" s="968" t="s">
        <v>3318</v>
      </c>
      <c r="C97" s="968" t="s">
        <v>3527</v>
      </c>
      <c r="D97" s="952" t="s">
        <v>3121</v>
      </c>
      <c r="E97" s="950"/>
      <c r="F97" s="980"/>
      <c r="G97" s="950"/>
      <c r="H97" s="980"/>
      <c r="I97" s="950"/>
    </row>
    <row r="98" spans="1:9" ht="15" customHeight="1" x14ac:dyDescent="0.2">
      <c r="A98" s="960">
        <v>158</v>
      </c>
      <c r="B98" s="968" t="s">
        <v>3319</v>
      </c>
      <c r="C98" s="968" t="s">
        <v>3527</v>
      </c>
      <c r="D98" s="952" t="s">
        <v>3320</v>
      </c>
      <c r="E98" s="950"/>
      <c r="F98" s="980"/>
      <c r="G98" s="950"/>
      <c r="H98" s="980"/>
      <c r="I98" s="950"/>
    </row>
    <row r="99" spans="1:9" ht="15" customHeight="1" x14ac:dyDescent="0.2">
      <c r="A99" s="960">
        <v>159</v>
      </c>
      <c r="B99" s="968" t="s">
        <v>3321</v>
      </c>
      <c r="C99" s="968" t="s">
        <v>3527</v>
      </c>
      <c r="D99" s="952" t="s">
        <v>3267</v>
      </c>
      <c r="E99" s="950"/>
      <c r="F99" s="980"/>
      <c r="G99" s="950"/>
      <c r="H99" s="980"/>
      <c r="I99" s="950"/>
    </row>
    <row r="100" spans="1:9" ht="15" customHeight="1" x14ac:dyDescent="0.2">
      <c r="A100" s="960">
        <v>160</v>
      </c>
      <c r="B100" s="968" t="s">
        <v>3322</v>
      </c>
      <c r="C100" s="968" t="s">
        <v>3527</v>
      </c>
      <c r="D100" s="952" t="s">
        <v>3323</v>
      </c>
      <c r="E100" s="950"/>
      <c r="F100" s="980"/>
      <c r="G100" s="950"/>
      <c r="H100" s="980"/>
      <c r="I100" s="950"/>
    </row>
    <row r="101" spans="1:9" ht="15" customHeight="1" x14ac:dyDescent="0.2">
      <c r="A101" s="960">
        <v>162</v>
      </c>
      <c r="B101" s="968" t="s">
        <v>3325</v>
      </c>
      <c r="C101" s="968" t="s">
        <v>3527</v>
      </c>
      <c r="D101" s="952" t="s">
        <v>3326</v>
      </c>
      <c r="E101" s="950"/>
      <c r="F101" s="980"/>
      <c r="G101" s="950"/>
      <c r="H101" s="980"/>
      <c r="I101" s="950"/>
    </row>
    <row r="102" spans="1:9" ht="18.75" customHeight="1" x14ac:dyDescent="0.2">
      <c r="A102" s="960">
        <v>163</v>
      </c>
      <c r="B102" s="968" t="s">
        <v>250</v>
      </c>
      <c r="C102" s="968" t="s">
        <v>3527</v>
      </c>
      <c r="D102" s="952" t="s">
        <v>3327</v>
      </c>
      <c r="E102" s="950"/>
      <c r="F102" s="980"/>
      <c r="G102" s="950"/>
      <c r="H102" s="980"/>
      <c r="I102" s="950"/>
    </row>
    <row r="103" spans="1:9" ht="34.5" customHeight="1" x14ac:dyDescent="0.2">
      <c r="A103" s="960">
        <v>164</v>
      </c>
      <c r="B103" s="968" t="s">
        <v>3328</v>
      </c>
      <c r="C103" s="968" t="s">
        <v>3527</v>
      </c>
      <c r="D103" s="952" t="s">
        <v>3329</v>
      </c>
      <c r="E103" s="950"/>
      <c r="F103" s="980"/>
      <c r="G103" s="950"/>
      <c r="H103" s="980"/>
      <c r="I103" s="950"/>
    </row>
    <row r="104" spans="1:9" ht="15" customHeight="1" x14ac:dyDescent="0.2">
      <c r="A104" s="960">
        <v>165</v>
      </c>
      <c r="B104" s="968" t="s">
        <v>3330</v>
      </c>
      <c r="C104" s="968" t="s">
        <v>3527</v>
      </c>
      <c r="D104" s="952" t="s">
        <v>3331</v>
      </c>
      <c r="E104" s="950"/>
      <c r="F104" s="980"/>
      <c r="G104" s="950"/>
      <c r="H104" s="980"/>
      <c r="I104" s="950"/>
    </row>
    <row r="105" spans="1:9" ht="15" customHeight="1" x14ac:dyDescent="0.2">
      <c r="A105" s="960">
        <v>166</v>
      </c>
      <c r="B105" s="968" t="s">
        <v>168</v>
      </c>
      <c r="C105" s="968" t="s">
        <v>3527</v>
      </c>
      <c r="D105" s="952" t="s">
        <v>3332</v>
      </c>
      <c r="E105" s="950"/>
      <c r="F105" s="980"/>
      <c r="G105" s="950"/>
      <c r="H105" s="980"/>
      <c r="I105" s="950"/>
    </row>
    <row r="106" spans="1:9" ht="15" customHeight="1" x14ac:dyDescent="0.2">
      <c r="A106" s="960">
        <v>167</v>
      </c>
      <c r="B106" s="968" t="s">
        <v>285</v>
      </c>
      <c r="C106" s="968" t="s">
        <v>3527</v>
      </c>
      <c r="D106" s="952" t="s">
        <v>3241</v>
      </c>
      <c r="E106" s="950"/>
      <c r="F106" s="980"/>
      <c r="G106" s="950"/>
      <c r="H106" s="980"/>
      <c r="I106" s="950"/>
    </row>
    <row r="107" spans="1:9" ht="27" customHeight="1" x14ac:dyDescent="0.2">
      <c r="A107" s="960">
        <v>168</v>
      </c>
      <c r="B107" s="968" t="s">
        <v>256</v>
      </c>
      <c r="C107" s="968" t="s">
        <v>3527</v>
      </c>
      <c r="D107" s="952" t="s">
        <v>3333</v>
      </c>
      <c r="E107" s="950"/>
      <c r="F107" s="980"/>
      <c r="G107" s="950"/>
      <c r="H107" s="980"/>
      <c r="I107" s="950"/>
    </row>
    <row r="108" spans="1:9" ht="15" customHeight="1" x14ac:dyDescent="0.2">
      <c r="A108" s="960">
        <v>170</v>
      </c>
      <c r="B108" s="968" t="s">
        <v>287</v>
      </c>
      <c r="C108" s="968" t="s">
        <v>3527</v>
      </c>
      <c r="D108" s="952" t="s">
        <v>3334</v>
      </c>
      <c r="E108" s="989" t="s">
        <v>3335</v>
      </c>
      <c r="F108" s="980" t="s">
        <v>3336</v>
      </c>
      <c r="G108" s="980"/>
      <c r="H108" s="980" t="s">
        <v>3557</v>
      </c>
      <c r="I108" s="950" t="s">
        <v>3555</v>
      </c>
    </row>
    <row r="109" spans="1:9" ht="15" customHeight="1" x14ac:dyDescent="0.2">
      <c r="A109" s="960">
        <v>176</v>
      </c>
      <c r="B109" s="968" t="s">
        <v>3348</v>
      </c>
      <c r="C109" s="968" t="s">
        <v>3527</v>
      </c>
      <c r="D109" s="952" t="s">
        <v>3349</v>
      </c>
      <c r="E109" s="989" t="s">
        <v>3350</v>
      </c>
      <c r="F109" s="980" t="s">
        <v>3351</v>
      </c>
      <c r="G109" s="980"/>
      <c r="H109" s="980"/>
      <c r="I109" s="950" t="s">
        <v>3351</v>
      </c>
    </row>
    <row r="110" spans="1:9" ht="15" customHeight="1" x14ac:dyDescent="0.2">
      <c r="A110" s="960">
        <v>178</v>
      </c>
      <c r="B110" s="968" t="s">
        <v>3354</v>
      </c>
      <c r="C110" s="968" t="s">
        <v>3527</v>
      </c>
      <c r="D110" s="952" t="s">
        <v>3355</v>
      </c>
      <c r="E110" s="989" t="s">
        <v>3356</v>
      </c>
      <c r="F110" s="980" t="s">
        <v>3343</v>
      </c>
      <c r="G110" s="980"/>
      <c r="H110" s="980"/>
      <c r="I110" s="950" t="s">
        <v>3343</v>
      </c>
    </row>
    <row r="111" spans="1:9" ht="15" customHeight="1" x14ac:dyDescent="0.2">
      <c r="A111" s="960">
        <v>182</v>
      </c>
      <c r="B111" s="968" t="s">
        <v>3363</v>
      </c>
      <c r="C111" s="968" t="s">
        <v>3527</v>
      </c>
      <c r="D111" s="952" t="s">
        <v>3364</v>
      </c>
      <c r="E111" s="989" t="s">
        <v>3365</v>
      </c>
      <c r="F111" s="980" t="s">
        <v>3336</v>
      </c>
      <c r="G111" s="980"/>
      <c r="H111" s="980"/>
      <c r="I111" s="950" t="s">
        <v>3336</v>
      </c>
    </row>
    <row r="112" spans="1:9" ht="15" customHeight="1" x14ac:dyDescent="0.2">
      <c r="A112" s="960">
        <v>187</v>
      </c>
      <c r="B112" s="968" t="s">
        <v>3373</v>
      </c>
      <c r="C112" s="968" t="s">
        <v>3527</v>
      </c>
      <c r="D112" s="952" t="s">
        <v>3374</v>
      </c>
      <c r="E112" s="989" t="s">
        <v>3375</v>
      </c>
      <c r="F112" s="980" t="s">
        <v>3343</v>
      </c>
      <c r="G112" s="980"/>
      <c r="H112" s="980"/>
      <c r="I112" s="950" t="s">
        <v>3343</v>
      </c>
    </row>
    <row r="113" spans="1:9" ht="15" customHeight="1" x14ac:dyDescent="0.2">
      <c r="A113" s="960">
        <v>196</v>
      </c>
      <c r="B113" s="968" t="s">
        <v>3391</v>
      </c>
      <c r="C113" s="968" t="s">
        <v>3527</v>
      </c>
      <c r="D113" s="952" t="s">
        <v>3392</v>
      </c>
      <c r="E113" s="989" t="s">
        <v>3393</v>
      </c>
      <c r="F113" s="980" t="s">
        <v>3386</v>
      </c>
      <c r="G113" s="980"/>
      <c r="H113" s="980"/>
      <c r="I113" s="950" t="s">
        <v>3386</v>
      </c>
    </row>
    <row r="114" spans="1:9" ht="15" customHeight="1" x14ac:dyDescent="0.2">
      <c r="A114" s="960">
        <v>200</v>
      </c>
      <c r="B114" s="968" t="s">
        <v>3399</v>
      </c>
      <c r="C114" s="968" t="s">
        <v>3527</v>
      </c>
      <c r="D114" s="952" t="s">
        <v>3400</v>
      </c>
      <c r="E114" s="989" t="s">
        <v>3401</v>
      </c>
      <c r="F114" s="980" t="s">
        <v>3351</v>
      </c>
      <c r="G114" s="980"/>
      <c r="H114" s="980"/>
      <c r="I114" s="950" t="s">
        <v>3351</v>
      </c>
    </row>
    <row r="115" spans="1:9" ht="15" customHeight="1" x14ac:dyDescent="0.2">
      <c r="A115" s="960">
        <v>218</v>
      </c>
      <c r="B115" s="968" t="s">
        <v>3434</v>
      </c>
      <c r="C115" s="968" t="s">
        <v>3527</v>
      </c>
      <c r="D115" s="952" t="s">
        <v>3435</v>
      </c>
      <c r="E115" s="989" t="s">
        <v>3436</v>
      </c>
      <c r="F115" s="980" t="s">
        <v>3386</v>
      </c>
      <c r="G115" s="980"/>
      <c r="H115" s="980"/>
      <c r="I115" s="950" t="s">
        <v>3386</v>
      </c>
    </row>
    <row r="116" spans="1:9" ht="15" customHeight="1" x14ac:dyDescent="0.2">
      <c r="A116" s="960">
        <v>222</v>
      </c>
      <c r="B116" s="968" t="s">
        <v>3265</v>
      </c>
      <c r="C116" s="968" t="s">
        <v>3527</v>
      </c>
      <c r="D116" s="952" t="s">
        <v>3443</v>
      </c>
      <c r="E116" s="989" t="s">
        <v>3444</v>
      </c>
      <c r="F116" s="980" t="s">
        <v>3386</v>
      </c>
      <c r="G116" s="980"/>
      <c r="H116" s="980"/>
      <c r="I116" s="950" t="s">
        <v>3386</v>
      </c>
    </row>
    <row r="117" spans="1:9" ht="30" customHeight="1" x14ac:dyDescent="0.2">
      <c r="A117" s="960">
        <v>223</v>
      </c>
      <c r="B117" s="968" t="s">
        <v>1478</v>
      </c>
      <c r="C117" s="968" t="s">
        <v>3527</v>
      </c>
      <c r="D117" s="952" t="s">
        <v>3397</v>
      </c>
      <c r="E117" s="989" t="s">
        <v>3445</v>
      </c>
      <c r="F117" s="980" t="s">
        <v>3386</v>
      </c>
      <c r="G117" s="980" t="s">
        <v>3345</v>
      </c>
      <c r="H117" s="980" t="s">
        <v>3558</v>
      </c>
      <c r="I117" s="950" t="s">
        <v>3554</v>
      </c>
    </row>
    <row r="118" spans="1:9" ht="27" customHeight="1" x14ac:dyDescent="0.25">
      <c r="A118" s="960">
        <v>265</v>
      </c>
      <c r="B118" s="987" t="s">
        <v>2808</v>
      </c>
      <c r="C118" s="968" t="s">
        <v>3526</v>
      </c>
      <c r="D118" s="952" t="s">
        <v>3516</v>
      </c>
      <c r="E118" s="989" t="s">
        <v>3517</v>
      </c>
      <c r="F118" s="980" t="s">
        <v>3343</v>
      </c>
      <c r="G118" s="980"/>
      <c r="H118" s="980" t="s">
        <v>3560</v>
      </c>
      <c r="I118" s="950" t="s">
        <v>3343</v>
      </c>
    </row>
    <row r="119" spans="1:9" ht="15" customHeight="1" x14ac:dyDescent="0.2">
      <c r="A119" s="960">
        <v>267</v>
      </c>
      <c r="B119" s="968" t="s">
        <v>2636</v>
      </c>
      <c r="C119" s="968" t="s">
        <v>3527</v>
      </c>
      <c r="D119" s="952" t="s">
        <v>2272</v>
      </c>
      <c r="E119" s="989" t="s">
        <v>3519</v>
      </c>
      <c r="F119" s="980" t="s">
        <v>3508</v>
      </c>
      <c r="G119" s="980"/>
      <c r="H119" s="980" t="s">
        <v>3557</v>
      </c>
      <c r="I119" s="950" t="s">
        <v>3555</v>
      </c>
    </row>
    <row r="120" spans="1:9" ht="15" customHeight="1" x14ac:dyDescent="0.25">
      <c r="A120" s="960">
        <v>268</v>
      </c>
      <c r="B120" s="1030" t="s">
        <v>2601</v>
      </c>
      <c r="C120" s="968" t="s">
        <v>3526</v>
      </c>
      <c r="D120" s="952" t="s">
        <v>3520</v>
      </c>
      <c r="E120" s="989" t="s">
        <v>3521</v>
      </c>
      <c r="F120" s="980" t="s">
        <v>3508</v>
      </c>
      <c r="G120" s="980"/>
      <c r="H120" s="980" t="s">
        <v>3557</v>
      </c>
      <c r="I120" s="950" t="s">
        <v>3555</v>
      </c>
    </row>
    <row r="121" spans="1:9" ht="15" customHeight="1" x14ac:dyDescent="0.25">
      <c r="A121" s="960">
        <v>269</v>
      </c>
      <c r="B121" s="987" t="s">
        <v>2036</v>
      </c>
      <c r="C121" s="968" t="s">
        <v>3526</v>
      </c>
      <c r="D121" s="952" t="s">
        <v>2037</v>
      </c>
      <c r="E121" s="989" t="s">
        <v>3522</v>
      </c>
      <c r="F121" s="980" t="s">
        <v>3508</v>
      </c>
      <c r="G121" s="980"/>
      <c r="H121" s="980" t="s">
        <v>3557</v>
      </c>
      <c r="I121" s="950" t="s">
        <v>3555</v>
      </c>
    </row>
    <row r="122" spans="1:9" ht="15" customHeight="1" x14ac:dyDescent="0.25">
      <c r="A122" s="960">
        <v>270</v>
      </c>
      <c r="B122" s="987" t="s">
        <v>2069</v>
      </c>
      <c r="C122" s="968" t="s">
        <v>3526</v>
      </c>
      <c r="D122" s="952" t="s">
        <v>2068</v>
      </c>
      <c r="E122" s="989" t="s">
        <v>3523</v>
      </c>
      <c r="F122" s="980" t="s">
        <v>3508</v>
      </c>
      <c r="G122" s="980"/>
      <c r="H122" s="980" t="s">
        <v>3557</v>
      </c>
      <c r="I122" s="950" t="s">
        <v>3555</v>
      </c>
    </row>
    <row r="123" spans="1:9" ht="34.5" customHeight="1" x14ac:dyDescent="0.2">
      <c r="A123" s="960">
        <v>291</v>
      </c>
      <c r="B123" s="952" t="s">
        <v>2525</v>
      </c>
      <c r="C123" s="952" t="s">
        <v>3527</v>
      </c>
      <c r="D123" s="952" t="s">
        <v>1909</v>
      </c>
      <c r="E123" s="950" t="s">
        <v>3673</v>
      </c>
      <c r="F123" s="980" t="s">
        <v>3508</v>
      </c>
      <c r="G123" s="965"/>
      <c r="H123" s="980"/>
      <c r="I123" s="966" t="s">
        <v>3555</v>
      </c>
    </row>
    <row r="124" spans="1:9" ht="15" customHeight="1" x14ac:dyDescent="0.2">
      <c r="A124" s="960">
        <v>292</v>
      </c>
      <c r="B124" s="952" t="s">
        <v>2579</v>
      </c>
      <c r="C124" s="952" t="s">
        <v>3527</v>
      </c>
      <c r="D124" s="952" t="s">
        <v>233</v>
      </c>
      <c r="E124" s="950"/>
      <c r="F124" s="980"/>
      <c r="G124" s="965" t="s">
        <v>3563</v>
      </c>
      <c r="H124" s="980"/>
      <c r="I124" s="966" t="s">
        <v>3555</v>
      </c>
    </row>
    <row r="125" spans="1:9" ht="33" customHeight="1" x14ac:dyDescent="0.25">
      <c r="A125" s="960">
        <v>293</v>
      </c>
      <c r="B125" s="997" t="s">
        <v>2682</v>
      </c>
      <c r="C125" s="952" t="s">
        <v>3526</v>
      </c>
      <c r="D125" s="952" t="s">
        <v>2685</v>
      </c>
      <c r="E125" s="950" t="s">
        <v>3672</v>
      </c>
      <c r="F125" s="980" t="s">
        <v>3508</v>
      </c>
      <c r="G125" s="965"/>
      <c r="H125" s="980"/>
      <c r="I125" s="966" t="s">
        <v>3555</v>
      </c>
    </row>
    <row r="126" spans="1:9" ht="18" customHeight="1" x14ac:dyDescent="0.2">
      <c r="A126" s="960">
        <v>300</v>
      </c>
      <c r="B126" s="966" t="s">
        <v>2208</v>
      </c>
      <c r="C126" s="952" t="s">
        <v>3527</v>
      </c>
      <c r="D126" s="952" t="s">
        <v>2209</v>
      </c>
      <c r="E126" s="950" t="s">
        <v>3623</v>
      </c>
      <c r="F126" s="980" t="s">
        <v>3343</v>
      </c>
      <c r="G126" s="980"/>
      <c r="H126" s="980"/>
      <c r="I126" s="950" t="s">
        <v>3555</v>
      </c>
    </row>
    <row r="127" spans="1:9" ht="33.75" customHeight="1" x14ac:dyDescent="0.2">
      <c r="A127" s="960">
        <v>308</v>
      </c>
      <c r="B127" s="1000" t="s">
        <v>2472</v>
      </c>
      <c r="C127" s="952" t="s">
        <v>3526</v>
      </c>
      <c r="D127" s="952" t="s">
        <v>1034</v>
      </c>
      <c r="E127" s="950" t="s">
        <v>3577</v>
      </c>
      <c r="F127" s="980"/>
      <c r="G127" s="980" t="s">
        <v>3569</v>
      </c>
      <c r="H127" s="980"/>
      <c r="I127" s="950" t="s">
        <v>3343</v>
      </c>
    </row>
    <row r="128" spans="1:9" ht="33" customHeight="1" x14ac:dyDescent="0.2">
      <c r="A128" s="992">
        <v>401</v>
      </c>
      <c r="B128" s="992" t="s">
        <v>2380</v>
      </c>
      <c r="C128" s="991" t="s">
        <v>3527</v>
      </c>
      <c r="D128" s="991" t="s">
        <v>3208</v>
      </c>
      <c r="E128" s="998" t="s">
        <v>3611</v>
      </c>
      <c r="F128" s="993" t="s">
        <v>3343</v>
      </c>
      <c r="G128" s="999" t="s">
        <v>3699</v>
      </c>
      <c r="H128" s="993"/>
      <c r="I128" s="992"/>
    </row>
    <row r="129" spans="1:9" ht="15" customHeight="1" x14ac:dyDescent="0.2">
      <c r="A129" s="992">
        <v>402</v>
      </c>
      <c r="B129" s="994" t="s">
        <v>2614</v>
      </c>
      <c r="C129" s="991" t="s">
        <v>3526</v>
      </c>
      <c r="D129" s="991" t="s">
        <v>90</v>
      </c>
      <c r="E129" s="998" t="s">
        <v>3612</v>
      </c>
      <c r="F129" s="993" t="s">
        <v>3343</v>
      </c>
      <c r="G129" s="993"/>
      <c r="H129" s="993"/>
      <c r="I129" s="992"/>
    </row>
    <row r="130" spans="1:9" ht="15" customHeight="1" x14ac:dyDescent="0.2">
      <c r="A130" s="960">
        <v>1</v>
      </c>
      <c r="B130" s="967" t="s">
        <v>247</v>
      </c>
      <c r="C130" s="967" t="s">
        <v>3526</v>
      </c>
      <c r="D130" s="952" t="s">
        <v>3108</v>
      </c>
      <c r="E130" s="950"/>
      <c r="F130" s="980"/>
      <c r="G130" s="950"/>
      <c r="H130" s="980"/>
      <c r="I130" s="950"/>
    </row>
    <row r="131" spans="1:9" ht="15" customHeight="1" x14ac:dyDescent="0.2">
      <c r="A131" s="960">
        <v>2</v>
      </c>
      <c r="B131" s="967" t="s">
        <v>248</v>
      </c>
      <c r="C131" s="967" t="s">
        <v>3526</v>
      </c>
      <c r="D131" s="952" t="s">
        <v>3109</v>
      </c>
      <c r="E131" s="950"/>
      <c r="F131" s="980"/>
      <c r="G131" s="950"/>
      <c r="H131" s="980"/>
      <c r="I131" s="950"/>
    </row>
    <row r="132" spans="1:9" ht="15" customHeight="1" x14ac:dyDescent="0.2">
      <c r="A132" s="960">
        <v>3</v>
      </c>
      <c r="B132" s="967" t="s">
        <v>1348</v>
      </c>
      <c r="C132" s="967" t="s">
        <v>3526</v>
      </c>
      <c r="D132" s="952" t="s">
        <v>3110</v>
      </c>
      <c r="E132" s="950"/>
      <c r="F132" s="980"/>
      <c r="G132" s="950"/>
      <c r="H132" s="980"/>
      <c r="I132" s="950"/>
    </row>
    <row r="133" spans="1:9" ht="15" customHeight="1" x14ac:dyDescent="0.2">
      <c r="A133" s="960">
        <v>4</v>
      </c>
      <c r="B133" s="967" t="s">
        <v>1365</v>
      </c>
      <c r="C133" s="967" t="s">
        <v>3526</v>
      </c>
      <c r="D133" s="952" t="s">
        <v>3111</v>
      </c>
      <c r="E133" s="950"/>
      <c r="F133" s="980"/>
      <c r="G133" s="950"/>
      <c r="H133" s="980"/>
      <c r="I133" s="950"/>
    </row>
    <row r="134" spans="1:9" ht="15" customHeight="1" x14ac:dyDescent="0.2">
      <c r="A134" s="960">
        <v>7</v>
      </c>
      <c r="B134" s="967" t="s">
        <v>1158</v>
      </c>
      <c r="C134" s="967" t="s">
        <v>3526</v>
      </c>
      <c r="D134" s="952" t="s">
        <v>3114</v>
      </c>
      <c r="E134" s="950"/>
      <c r="F134" s="980"/>
      <c r="G134" s="950"/>
      <c r="H134" s="980"/>
      <c r="I134" s="950"/>
    </row>
    <row r="135" spans="1:9" ht="30.75" customHeight="1" x14ac:dyDescent="0.2">
      <c r="A135" s="960">
        <v>8</v>
      </c>
      <c r="B135" s="967" t="s">
        <v>283</v>
      </c>
      <c r="C135" s="967" t="s">
        <v>3526</v>
      </c>
      <c r="D135" s="952" t="s">
        <v>3115</v>
      </c>
      <c r="E135" s="950"/>
      <c r="F135" s="980"/>
      <c r="G135" s="950"/>
      <c r="H135" s="980"/>
      <c r="I135" s="950"/>
    </row>
    <row r="136" spans="1:9" ht="15" customHeight="1" x14ac:dyDescent="0.2">
      <c r="A136" s="960">
        <v>9</v>
      </c>
      <c r="B136" s="967" t="s">
        <v>289</v>
      </c>
      <c r="C136" s="967" t="s">
        <v>3526</v>
      </c>
      <c r="D136" s="952" t="s">
        <v>3116</v>
      </c>
      <c r="E136" s="950"/>
      <c r="F136" s="980"/>
      <c r="G136" s="950"/>
      <c r="H136" s="980"/>
      <c r="I136" s="950"/>
    </row>
    <row r="137" spans="1:9" ht="15" customHeight="1" x14ac:dyDescent="0.2">
      <c r="A137" s="960">
        <v>10</v>
      </c>
      <c r="B137" s="967" t="s">
        <v>294</v>
      </c>
      <c r="C137" s="967" t="s">
        <v>3526</v>
      </c>
      <c r="D137" s="952" t="s">
        <v>3117</v>
      </c>
      <c r="E137" s="950"/>
      <c r="F137" s="980"/>
      <c r="G137" s="950"/>
      <c r="H137" s="980"/>
      <c r="I137" s="950"/>
    </row>
    <row r="138" spans="1:9" ht="15" customHeight="1" x14ac:dyDescent="0.2">
      <c r="A138" s="960">
        <v>11</v>
      </c>
      <c r="B138" s="967" t="s">
        <v>278</v>
      </c>
      <c r="C138" s="967" t="s">
        <v>3526</v>
      </c>
      <c r="D138" s="952" t="s">
        <v>3118</v>
      </c>
      <c r="E138" s="950"/>
      <c r="F138" s="980"/>
      <c r="G138" s="950"/>
      <c r="H138" s="980"/>
      <c r="I138" s="950"/>
    </row>
    <row r="139" spans="1:9" ht="32.25" customHeight="1" x14ac:dyDescent="0.25">
      <c r="A139" s="960">
        <v>17</v>
      </c>
      <c r="B139" s="987" t="s">
        <v>3659</v>
      </c>
      <c r="C139" s="968" t="s">
        <v>3526</v>
      </c>
      <c r="D139" s="952" t="s">
        <v>3125</v>
      </c>
      <c r="E139" s="950"/>
      <c r="F139" s="980"/>
      <c r="G139" s="950"/>
      <c r="H139" s="980"/>
      <c r="I139" s="950"/>
    </row>
    <row r="140" spans="1:9" ht="15" customHeight="1" x14ac:dyDescent="0.2">
      <c r="A140" s="960">
        <v>18</v>
      </c>
      <c r="B140" s="969" t="s">
        <v>3126</v>
      </c>
      <c r="C140" s="968" t="s">
        <v>3526</v>
      </c>
      <c r="D140" s="952" t="s">
        <v>3127</v>
      </c>
      <c r="E140" s="950"/>
      <c r="F140" s="980"/>
      <c r="G140" s="950" t="s">
        <v>3128</v>
      </c>
      <c r="H140" s="980"/>
      <c r="I140" s="950"/>
    </row>
    <row r="141" spans="1:9" ht="15" customHeight="1" x14ac:dyDescent="0.2">
      <c r="A141" s="960">
        <v>20</v>
      </c>
      <c r="B141" s="967" t="s">
        <v>400</v>
      </c>
      <c r="C141" s="967" t="s">
        <v>3526</v>
      </c>
      <c r="D141" s="952" t="s">
        <v>3130</v>
      </c>
      <c r="E141" s="950"/>
      <c r="F141" s="980"/>
      <c r="G141" s="950"/>
      <c r="H141" s="980"/>
      <c r="I141" s="950"/>
    </row>
    <row r="142" spans="1:9" ht="15" customHeight="1" x14ac:dyDescent="0.2">
      <c r="A142" s="960">
        <v>21</v>
      </c>
      <c r="B142" s="967" t="s">
        <v>1345</v>
      </c>
      <c r="C142" s="967" t="s">
        <v>3526</v>
      </c>
      <c r="D142" s="952" t="s">
        <v>3131</v>
      </c>
      <c r="E142" s="950"/>
      <c r="F142" s="980"/>
      <c r="G142" s="950"/>
      <c r="H142" s="980"/>
      <c r="I142" s="950"/>
    </row>
    <row r="143" spans="1:9" ht="15" customHeight="1" x14ac:dyDescent="0.2">
      <c r="A143" s="960">
        <v>22</v>
      </c>
      <c r="B143" s="967" t="s">
        <v>548</v>
      </c>
      <c r="C143" s="967" t="s">
        <v>3526</v>
      </c>
      <c r="D143" s="952" t="s">
        <v>3132</v>
      </c>
      <c r="E143" s="950"/>
      <c r="F143" s="980"/>
      <c r="G143" s="950"/>
      <c r="H143" s="980"/>
      <c r="I143" s="950"/>
    </row>
    <row r="144" spans="1:9" ht="15" customHeight="1" x14ac:dyDescent="0.2">
      <c r="A144" s="960">
        <v>23</v>
      </c>
      <c r="B144" s="967" t="s">
        <v>1425</v>
      </c>
      <c r="C144" s="967" t="s">
        <v>3526</v>
      </c>
      <c r="D144" s="970" t="s">
        <v>3133</v>
      </c>
      <c r="E144" s="988"/>
      <c r="F144" s="982"/>
      <c r="G144" s="988"/>
      <c r="H144" s="980"/>
      <c r="I144" s="950"/>
    </row>
    <row r="145" spans="1:9" ht="15" customHeight="1" x14ac:dyDescent="0.25">
      <c r="A145" s="960">
        <v>25</v>
      </c>
      <c r="B145" s="987" t="s">
        <v>3135</v>
      </c>
      <c r="C145" s="968" t="s">
        <v>3526</v>
      </c>
      <c r="D145" s="952" t="s">
        <v>3136</v>
      </c>
      <c r="E145" s="950"/>
      <c r="F145" s="980"/>
      <c r="G145" s="950"/>
      <c r="H145" s="980"/>
      <c r="I145" s="950"/>
    </row>
    <row r="146" spans="1:9" ht="15" customHeight="1" x14ac:dyDescent="0.2">
      <c r="A146" s="960">
        <v>26</v>
      </c>
      <c r="B146" s="967" t="s">
        <v>297</v>
      </c>
      <c r="C146" s="967" t="s">
        <v>3526</v>
      </c>
      <c r="D146" s="952" t="s">
        <v>3137</v>
      </c>
      <c r="E146" s="950"/>
      <c r="F146" s="980"/>
      <c r="G146" s="950"/>
      <c r="H146" s="980"/>
      <c r="I146" s="950"/>
    </row>
    <row r="147" spans="1:9" ht="15" customHeight="1" x14ac:dyDescent="0.2">
      <c r="A147" s="960">
        <v>27</v>
      </c>
      <c r="B147" s="967" t="s">
        <v>1492</v>
      </c>
      <c r="C147" s="967" t="s">
        <v>3526</v>
      </c>
      <c r="D147" s="952" t="s">
        <v>3138</v>
      </c>
      <c r="E147" s="950"/>
      <c r="F147" s="980"/>
      <c r="G147" s="950" t="s">
        <v>3139</v>
      </c>
      <c r="H147" s="980"/>
      <c r="I147" s="950"/>
    </row>
    <row r="148" spans="1:9" ht="15" customHeight="1" x14ac:dyDescent="0.2">
      <c r="A148" s="960">
        <v>1</v>
      </c>
      <c r="B148" s="961" t="s">
        <v>1999</v>
      </c>
      <c r="C148" s="967" t="s">
        <v>3526</v>
      </c>
      <c r="D148" s="952" t="s">
        <v>3140</v>
      </c>
      <c r="E148" s="950"/>
      <c r="F148" s="980"/>
      <c r="G148" s="950" t="s">
        <v>3141</v>
      </c>
      <c r="H148" s="980"/>
      <c r="I148" s="950"/>
    </row>
    <row r="149" spans="1:9" ht="15" customHeight="1" x14ac:dyDescent="0.25">
      <c r="A149" s="960">
        <v>2</v>
      </c>
      <c r="B149" s="987" t="s">
        <v>2043</v>
      </c>
      <c r="C149" s="968" t="s">
        <v>3526</v>
      </c>
      <c r="D149" s="970" t="s">
        <v>3142</v>
      </c>
      <c r="E149" s="950"/>
      <c r="F149" s="980"/>
      <c r="G149" s="950"/>
      <c r="H149" s="980"/>
      <c r="I149" s="950"/>
    </row>
    <row r="150" spans="1:9" ht="15" customHeight="1" x14ac:dyDescent="0.25">
      <c r="A150" s="960">
        <v>3</v>
      </c>
      <c r="B150" s="987" t="s">
        <v>2049</v>
      </c>
      <c r="C150" s="968" t="s">
        <v>3526</v>
      </c>
      <c r="D150" s="970" t="s">
        <v>3143</v>
      </c>
      <c r="E150" s="950"/>
      <c r="F150" s="980"/>
      <c r="G150" s="950"/>
      <c r="H150" s="980"/>
      <c r="I150" s="950"/>
    </row>
    <row r="151" spans="1:9" ht="15" customHeight="1" x14ac:dyDescent="0.2">
      <c r="A151" s="960">
        <v>5</v>
      </c>
      <c r="B151" s="961" t="s">
        <v>1990</v>
      </c>
      <c r="C151" s="967" t="s">
        <v>3526</v>
      </c>
      <c r="D151" s="952" t="s">
        <v>3145</v>
      </c>
      <c r="E151" s="950"/>
      <c r="F151" s="980"/>
      <c r="G151" s="950"/>
      <c r="H151" s="980"/>
      <c r="I151" s="950"/>
    </row>
    <row r="152" spans="1:9" ht="15" customHeight="1" x14ac:dyDescent="0.2">
      <c r="A152" s="960">
        <v>6</v>
      </c>
      <c r="B152" s="961" t="s">
        <v>1764</v>
      </c>
      <c r="C152" s="967" t="s">
        <v>3526</v>
      </c>
      <c r="D152" s="952" t="s">
        <v>3116</v>
      </c>
      <c r="E152" s="950"/>
      <c r="F152" s="980"/>
      <c r="G152" s="950"/>
      <c r="H152" s="980"/>
      <c r="I152" s="950"/>
    </row>
    <row r="153" spans="1:9" ht="15" customHeight="1" x14ac:dyDescent="0.25">
      <c r="A153" s="960">
        <v>7</v>
      </c>
      <c r="B153" s="987" t="s">
        <v>1337</v>
      </c>
      <c r="C153" s="968" t="s">
        <v>3526</v>
      </c>
      <c r="D153" s="952" t="s">
        <v>3146</v>
      </c>
      <c r="E153" s="950"/>
      <c r="F153" s="980"/>
      <c r="G153" s="950" t="s">
        <v>3147</v>
      </c>
      <c r="H153" s="980"/>
      <c r="I153" s="950"/>
    </row>
    <row r="154" spans="1:9" ht="15" customHeight="1" x14ac:dyDescent="0.2">
      <c r="A154" s="960">
        <v>9</v>
      </c>
      <c r="B154" s="961" t="s">
        <v>401</v>
      </c>
      <c r="C154" s="967" t="s">
        <v>3526</v>
      </c>
      <c r="D154" s="952" t="s">
        <v>3150</v>
      </c>
      <c r="E154" s="950"/>
      <c r="F154" s="980"/>
      <c r="G154" s="950"/>
      <c r="H154" s="980"/>
      <c r="I154" s="950"/>
    </row>
    <row r="155" spans="1:9" ht="15" customHeight="1" x14ac:dyDescent="0.2">
      <c r="A155" s="960">
        <v>10</v>
      </c>
      <c r="B155" s="961" t="s">
        <v>1420</v>
      </c>
      <c r="C155" s="967" t="s">
        <v>3526</v>
      </c>
      <c r="D155" s="952" t="s">
        <v>3151</v>
      </c>
      <c r="E155" s="950"/>
      <c r="F155" s="980"/>
      <c r="G155" s="950"/>
      <c r="H155" s="980"/>
      <c r="I155" s="950"/>
    </row>
    <row r="156" spans="1:9" ht="15" customHeight="1" x14ac:dyDescent="0.25">
      <c r="A156" s="960">
        <v>11</v>
      </c>
      <c r="B156" s="997" t="s">
        <v>2197</v>
      </c>
      <c r="C156" s="968" t="s">
        <v>3526</v>
      </c>
      <c r="D156" s="952" t="s">
        <v>3152</v>
      </c>
      <c r="E156" s="950"/>
      <c r="F156" s="980"/>
      <c r="G156" s="950"/>
      <c r="H156" s="980"/>
      <c r="I156" s="950"/>
    </row>
    <row r="157" spans="1:9" ht="15" customHeight="1" x14ac:dyDescent="0.2">
      <c r="A157" s="960">
        <v>12</v>
      </c>
      <c r="B157" s="967" t="s">
        <v>276</v>
      </c>
      <c r="C157" s="967" t="s">
        <v>3526</v>
      </c>
      <c r="D157" s="952" t="s">
        <v>3153</v>
      </c>
      <c r="E157" s="950"/>
      <c r="F157" s="980"/>
      <c r="G157" s="950"/>
      <c r="H157" s="980"/>
      <c r="I157" s="950"/>
    </row>
    <row r="158" spans="1:9" ht="15" customHeight="1" x14ac:dyDescent="0.2">
      <c r="A158" s="960">
        <v>13</v>
      </c>
      <c r="B158" s="961" t="s">
        <v>1555</v>
      </c>
      <c r="C158" s="967" t="s">
        <v>3526</v>
      </c>
      <c r="D158" s="952" t="s">
        <v>3154</v>
      </c>
      <c r="E158" s="950"/>
      <c r="F158" s="980"/>
      <c r="G158" s="950"/>
      <c r="H158" s="980"/>
      <c r="I158" s="950"/>
    </row>
    <row r="159" spans="1:9" ht="15" customHeight="1" x14ac:dyDescent="0.25">
      <c r="A159" s="960">
        <v>14</v>
      </c>
      <c r="B159" s="987" t="s">
        <v>1583</v>
      </c>
      <c r="C159" s="968" t="s">
        <v>3526</v>
      </c>
      <c r="D159" s="952" t="s">
        <v>3155</v>
      </c>
      <c r="E159" s="950"/>
      <c r="F159" s="980"/>
      <c r="G159" s="950"/>
      <c r="H159" s="980"/>
      <c r="I159" s="950"/>
    </row>
    <row r="160" spans="1:9" ht="15" customHeight="1" x14ac:dyDescent="0.2">
      <c r="A160" s="960">
        <v>15</v>
      </c>
      <c r="B160" s="961" t="s">
        <v>1553</v>
      </c>
      <c r="C160" s="967" t="s">
        <v>3526</v>
      </c>
      <c r="D160" s="952" t="s">
        <v>3156</v>
      </c>
      <c r="E160" s="950"/>
      <c r="F160" s="980"/>
      <c r="G160" s="950"/>
      <c r="H160" s="980"/>
      <c r="I160" s="950"/>
    </row>
    <row r="161" spans="1:9" ht="15" customHeight="1" x14ac:dyDescent="0.2">
      <c r="A161" s="960">
        <v>16</v>
      </c>
      <c r="B161" s="961" t="s">
        <v>1557</v>
      </c>
      <c r="C161" s="967" t="s">
        <v>3526</v>
      </c>
      <c r="D161" s="952" t="s">
        <v>3157</v>
      </c>
      <c r="E161" s="950"/>
      <c r="F161" s="980"/>
      <c r="G161" s="950"/>
      <c r="H161" s="980"/>
      <c r="I161" s="950"/>
    </row>
    <row r="162" spans="1:9" ht="15" customHeight="1" x14ac:dyDescent="0.25">
      <c r="A162" s="960">
        <v>17</v>
      </c>
      <c r="B162" s="987" t="s">
        <v>1106</v>
      </c>
      <c r="C162" s="968" t="s">
        <v>3526</v>
      </c>
      <c r="D162" s="952" t="s">
        <v>3158</v>
      </c>
      <c r="E162" s="950"/>
      <c r="F162" s="980"/>
      <c r="G162" s="950"/>
      <c r="H162" s="980"/>
      <c r="I162" s="950"/>
    </row>
    <row r="163" spans="1:9" ht="15" customHeight="1" x14ac:dyDescent="0.2">
      <c r="A163" s="960">
        <v>18</v>
      </c>
      <c r="B163" s="961" t="s">
        <v>1987</v>
      </c>
      <c r="C163" s="967" t="s">
        <v>3526</v>
      </c>
      <c r="D163" s="952" t="s">
        <v>3159</v>
      </c>
      <c r="E163" s="950"/>
      <c r="F163" s="980"/>
      <c r="G163" s="950"/>
      <c r="H163" s="980"/>
      <c r="I163" s="950"/>
    </row>
    <row r="164" spans="1:9" ht="15" customHeight="1" x14ac:dyDescent="0.2">
      <c r="A164" s="960">
        <v>19</v>
      </c>
      <c r="B164" s="961" t="s">
        <v>1967</v>
      </c>
      <c r="C164" s="967" t="s">
        <v>3526</v>
      </c>
      <c r="D164" s="952" t="s">
        <v>3160</v>
      </c>
      <c r="E164" s="950"/>
      <c r="F164" s="980"/>
      <c r="G164" s="950"/>
      <c r="H164" s="980"/>
      <c r="I164" s="950"/>
    </row>
    <row r="165" spans="1:9" ht="15" customHeight="1" x14ac:dyDescent="0.2">
      <c r="A165" s="960">
        <v>21</v>
      </c>
      <c r="B165" s="961" t="s">
        <v>1957</v>
      </c>
      <c r="C165" s="967" t="s">
        <v>3526</v>
      </c>
      <c r="D165" s="952" t="s">
        <v>3161</v>
      </c>
      <c r="E165" s="950"/>
      <c r="F165" s="980"/>
      <c r="G165" s="950" t="s">
        <v>3162</v>
      </c>
      <c r="H165" s="980"/>
      <c r="I165" s="950"/>
    </row>
    <row r="166" spans="1:9" ht="15" customHeight="1" x14ac:dyDescent="0.2">
      <c r="A166" s="960">
        <v>22</v>
      </c>
      <c r="B166" s="961" t="s">
        <v>2033</v>
      </c>
      <c r="C166" s="967" t="s">
        <v>3526</v>
      </c>
      <c r="D166" s="952" t="s">
        <v>3163</v>
      </c>
      <c r="E166" s="950"/>
      <c r="F166" s="980"/>
      <c r="G166" s="950"/>
      <c r="H166" s="980"/>
      <c r="I166" s="950"/>
    </row>
    <row r="167" spans="1:9" ht="15" customHeight="1" x14ac:dyDescent="0.25">
      <c r="A167" s="960">
        <v>23</v>
      </c>
      <c r="B167" s="987" t="s">
        <v>1560</v>
      </c>
      <c r="C167" s="968" t="s">
        <v>3526</v>
      </c>
      <c r="D167" s="952" t="s">
        <v>3164</v>
      </c>
      <c r="E167" s="950"/>
      <c r="F167" s="980"/>
      <c r="G167" s="950"/>
      <c r="H167" s="980"/>
      <c r="I167" s="950"/>
    </row>
    <row r="168" spans="1:9" ht="15" customHeight="1" x14ac:dyDescent="0.25">
      <c r="A168" s="960">
        <v>24</v>
      </c>
      <c r="B168" s="987" t="s">
        <v>1587</v>
      </c>
      <c r="C168" s="968" t="s">
        <v>3526</v>
      </c>
      <c r="D168" s="952" t="s">
        <v>3165</v>
      </c>
      <c r="E168" s="950"/>
      <c r="F168" s="980"/>
      <c r="G168" s="950"/>
      <c r="H168" s="980"/>
      <c r="I168" s="950"/>
    </row>
    <row r="169" spans="1:9" ht="15" customHeight="1" x14ac:dyDescent="0.2">
      <c r="A169" s="972">
        <v>26</v>
      </c>
      <c r="B169" s="961" t="s">
        <v>1545</v>
      </c>
      <c r="C169" s="967" t="s">
        <v>3526</v>
      </c>
      <c r="D169" s="952" t="s">
        <v>3167</v>
      </c>
      <c r="E169" s="950"/>
      <c r="F169" s="980"/>
      <c r="G169" s="950"/>
      <c r="H169" s="980"/>
      <c r="I169" s="950"/>
    </row>
    <row r="170" spans="1:9" ht="32.25" customHeight="1" x14ac:dyDescent="0.25">
      <c r="A170" s="960">
        <v>27</v>
      </c>
      <c r="B170" s="987" t="s">
        <v>2351</v>
      </c>
      <c r="C170" s="968" t="s">
        <v>3526</v>
      </c>
      <c r="D170" s="952" t="s">
        <v>3168</v>
      </c>
      <c r="E170" s="950"/>
      <c r="F170" s="980"/>
      <c r="G170" s="950"/>
      <c r="H170" s="980"/>
      <c r="I170" s="950"/>
    </row>
    <row r="171" spans="1:9" ht="15" customHeight="1" x14ac:dyDescent="0.2">
      <c r="A171" s="960">
        <v>28</v>
      </c>
      <c r="B171" s="961" t="s">
        <v>2229</v>
      </c>
      <c r="C171" s="967" t="s">
        <v>3526</v>
      </c>
      <c r="D171" s="952" t="s">
        <v>3169</v>
      </c>
      <c r="E171" s="950"/>
      <c r="F171" s="980"/>
      <c r="G171" s="950"/>
      <c r="H171" s="980"/>
      <c r="I171" s="950"/>
    </row>
    <row r="172" spans="1:9" ht="15" customHeight="1" x14ac:dyDescent="0.25">
      <c r="A172" s="960">
        <v>29</v>
      </c>
      <c r="B172" s="987" t="s">
        <v>1628</v>
      </c>
      <c r="C172" s="968" t="s">
        <v>3526</v>
      </c>
      <c r="D172" s="952" t="s">
        <v>3170</v>
      </c>
      <c r="E172" s="950"/>
      <c r="F172" s="980"/>
      <c r="G172" s="950"/>
      <c r="H172" s="980"/>
      <c r="I172" s="950"/>
    </row>
    <row r="173" spans="1:9" ht="15" customHeight="1" x14ac:dyDescent="0.2">
      <c r="A173" s="960">
        <v>30</v>
      </c>
      <c r="B173" s="961" t="s">
        <v>1862</v>
      </c>
      <c r="C173" s="967" t="s">
        <v>3526</v>
      </c>
      <c r="D173" s="952" t="s">
        <v>3146</v>
      </c>
      <c r="E173" s="950"/>
      <c r="F173" s="980"/>
      <c r="G173" s="950"/>
      <c r="H173" s="980"/>
      <c r="I173" s="950"/>
    </row>
    <row r="174" spans="1:9" ht="15" customHeight="1" x14ac:dyDescent="0.25">
      <c r="A174" s="960">
        <v>31</v>
      </c>
      <c r="B174" s="990" t="s">
        <v>83</v>
      </c>
      <c r="C174" s="968" t="s">
        <v>3526</v>
      </c>
      <c r="D174" s="952" t="s">
        <v>3171</v>
      </c>
      <c r="E174" s="950"/>
      <c r="F174" s="980"/>
      <c r="G174" s="950"/>
      <c r="H174" s="980"/>
      <c r="I174" s="950"/>
    </row>
    <row r="175" spans="1:9" ht="15" customHeight="1" x14ac:dyDescent="0.25">
      <c r="A175" s="960">
        <v>32</v>
      </c>
      <c r="B175" s="987" t="s">
        <v>1561</v>
      </c>
      <c r="C175" s="968" t="s">
        <v>3526</v>
      </c>
      <c r="D175" s="952" t="s">
        <v>3172</v>
      </c>
      <c r="E175" s="950"/>
      <c r="F175" s="980"/>
      <c r="G175" s="950"/>
      <c r="H175" s="980"/>
      <c r="I175" s="950"/>
    </row>
    <row r="176" spans="1:9" ht="15" customHeight="1" x14ac:dyDescent="0.25">
      <c r="A176" s="960">
        <v>37</v>
      </c>
      <c r="B176" s="987" t="s">
        <v>2273</v>
      </c>
      <c r="C176" s="968" t="s">
        <v>3526</v>
      </c>
      <c r="D176" s="952" t="s">
        <v>3177</v>
      </c>
      <c r="E176" s="950"/>
      <c r="F176" s="980"/>
      <c r="G176" s="950"/>
      <c r="H176" s="980"/>
      <c r="I176" s="950" t="s">
        <v>3554</v>
      </c>
    </row>
    <row r="177" spans="1:9" ht="15" customHeight="1" x14ac:dyDescent="0.2">
      <c r="A177" s="960">
        <v>38</v>
      </c>
      <c r="B177" s="969" t="s">
        <v>1352</v>
      </c>
      <c r="C177" s="968" t="s">
        <v>3526</v>
      </c>
      <c r="D177" s="952" t="s">
        <v>3178</v>
      </c>
      <c r="E177" s="950"/>
      <c r="F177" s="980"/>
      <c r="G177" s="950"/>
      <c r="H177" s="980"/>
      <c r="I177" s="950"/>
    </row>
    <row r="178" spans="1:9" ht="15" customHeight="1" x14ac:dyDescent="0.25">
      <c r="A178" s="960">
        <v>39</v>
      </c>
      <c r="B178" s="987" t="s">
        <v>300</v>
      </c>
      <c r="C178" s="968" t="s">
        <v>3526</v>
      </c>
      <c r="D178" s="952" t="s">
        <v>3179</v>
      </c>
      <c r="E178" s="950"/>
      <c r="F178" s="980"/>
      <c r="G178" s="950"/>
      <c r="H178" s="980"/>
      <c r="I178" s="950"/>
    </row>
    <row r="179" spans="1:9" ht="15" customHeight="1" x14ac:dyDescent="0.2">
      <c r="A179" s="960">
        <v>40</v>
      </c>
      <c r="B179" s="961" t="s">
        <v>1639</v>
      </c>
      <c r="C179" s="967" t="s">
        <v>3526</v>
      </c>
      <c r="D179" s="952" t="s">
        <v>3180</v>
      </c>
      <c r="E179" s="950"/>
      <c r="F179" s="980"/>
      <c r="G179" s="950" t="s">
        <v>3181</v>
      </c>
      <c r="H179" s="980"/>
      <c r="I179" s="950"/>
    </row>
    <row r="180" spans="1:9" ht="15" customHeight="1" x14ac:dyDescent="0.25">
      <c r="A180" s="960">
        <v>42</v>
      </c>
      <c r="B180" s="987" t="s">
        <v>1111</v>
      </c>
      <c r="C180" s="968" t="s">
        <v>3526</v>
      </c>
      <c r="D180" s="952" t="s">
        <v>3183</v>
      </c>
      <c r="E180" s="950"/>
      <c r="F180" s="980"/>
      <c r="G180" s="950"/>
      <c r="H180" s="980"/>
      <c r="I180" s="950"/>
    </row>
    <row r="181" spans="1:9" ht="15" customHeight="1" x14ac:dyDescent="0.2">
      <c r="A181" s="960">
        <v>43</v>
      </c>
      <c r="B181" s="969" t="s">
        <v>1526</v>
      </c>
      <c r="C181" s="968" t="s">
        <v>3526</v>
      </c>
      <c r="D181" s="973" t="s">
        <v>3184</v>
      </c>
      <c r="E181" s="950"/>
      <c r="F181" s="980"/>
      <c r="G181" s="950"/>
      <c r="H181" s="980"/>
      <c r="I181" s="950"/>
    </row>
    <row r="182" spans="1:9" ht="15" customHeight="1" x14ac:dyDescent="0.2">
      <c r="A182" s="960">
        <v>44</v>
      </c>
      <c r="B182" s="961" t="s">
        <v>1751</v>
      </c>
      <c r="C182" s="967" t="s">
        <v>3526</v>
      </c>
      <c r="D182" s="952" t="s">
        <v>3185</v>
      </c>
      <c r="E182" s="950"/>
      <c r="F182" s="980"/>
      <c r="G182" s="950"/>
      <c r="H182" s="980"/>
      <c r="I182" s="950"/>
    </row>
    <row r="183" spans="1:9" ht="15" customHeight="1" x14ac:dyDescent="0.25">
      <c r="A183" s="960">
        <v>45</v>
      </c>
      <c r="B183" s="987" t="s">
        <v>291</v>
      </c>
      <c r="C183" s="968" t="s">
        <v>3526</v>
      </c>
      <c r="D183" s="952" t="s">
        <v>3180</v>
      </c>
      <c r="E183" s="950"/>
      <c r="F183" s="980"/>
      <c r="G183" s="950"/>
      <c r="H183" s="980"/>
      <c r="I183" s="950"/>
    </row>
    <row r="184" spans="1:9" ht="15" customHeight="1" x14ac:dyDescent="0.25">
      <c r="A184" s="960">
        <v>46</v>
      </c>
      <c r="B184" s="987" t="s">
        <v>1161</v>
      </c>
      <c r="C184" s="968" t="s">
        <v>3526</v>
      </c>
      <c r="D184" s="952" t="s">
        <v>3186</v>
      </c>
      <c r="E184" s="950"/>
      <c r="F184" s="980"/>
      <c r="G184" s="950"/>
      <c r="H184" s="980"/>
      <c r="I184" s="950"/>
    </row>
    <row r="185" spans="1:9" ht="15" customHeight="1" x14ac:dyDescent="0.2">
      <c r="A185" s="960">
        <v>47</v>
      </c>
      <c r="B185" s="961" t="s">
        <v>2046</v>
      </c>
      <c r="C185" s="967" t="s">
        <v>3526</v>
      </c>
      <c r="D185" s="952" t="s">
        <v>3187</v>
      </c>
      <c r="E185" s="950"/>
      <c r="F185" s="980"/>
      <c r="G185" s="950"/>
      <c r="H185" s="980"/>
      <c r="I185" s="950"/>
    </row>
    <row r="186" spans="1:9" ht="15" customHeight="1" x14ac:dyDescent="0.25">
      <c r="A186" s="960">
        <v>48</v>
      </c>
      <c r="B186" s="987" t="s">
        <v>1117</v>
      </c>
      <c r="C186" s="968" t="s">
        <v>3526</v>
      </c>
      <c r="D186" s="952" t="s">
        <v>3188</v>
      </c>
      <c r="E186" s="950"/>
      <c r="F186" s="980"/>
      <c r="G186" s="950"/>
      <c r="H186" s="980"/>
      <c r="I186" s="950"/>
    </row>
    <row r="187" spans="1:9" ht="15" customHeight="1" x14ac:dyDescent="0.25">
      <c r="A187" s="960">
        <v>52</v>
      </c>
      <c r="B187" s="987" t="s">
        <v>1530</v>
      </c>
      <c r="C187" s="968" t="s">
        <v>3526</v>
      </c>
      <c r="D187" s="952" t="s">
        <v>3193</v>
      </c>
      <c r="E187" s="950"/>
      <c r="F187" s="980"/>
      <c r="G187" s="950"/>
      <c r="H187" s="980"/>
      <c r="I187" s="950"/>
    </row>
    <row r="188" spans="1:9" ht="15" customHeight="1" x14ac:dyDescent="0.2">
      <c r="A188" s="960">
        <v>53</v>
      </c>
      <c r="B188" s="961" t="s">
        <v>1517</v>
      </c>
      <c r="C188" s="967" t="s">
        <v>3526</v>
      </c>
      <c r="D188" s="952" t="s">
        <v>3194</v>
      </c>
      <c r="E188" s="950"/>
      <c r="F188" s="980"/>
      <c r="G188" s="950"/>
      <c r="H188" s="980"/>
      <c r="I188" s="950"/>
    </row>
    <row r="189" spans="1:9" ht="15" customHeight="1" x14ac:dyDescent="0.25">
      <c r="A189" s="960">
        <v>54</v>
      </c>
      <c r="B189" s="987" t="s">
        <v>1156</v>
      </c>
      <c r="C189" s="968" t="s">
        <v>3526</v>
      </c>
      <c r="D189" s="952" t="s">
        <v>3195</v>
      </c>
      <c r="E189" s="950"/>
      <c r="F189" s="980"/>
      <c r="G189" s="950"/>
      <c r="H189" s="980"/>
      <c r="I189" s="950"/>
    </row>
    <row r="190" spans="1:9" ht="15" customHeight="1" x14ac:dyDescent="0.25">
      <c r="A190" s="960">
        <v>55</v>
      </c>
      <c r="B190" s="987" t="s">
        <v>1597</v>
      </c>
      <c r="C190" s="968" t="s">
        <v>3526</v>
      </c>
      <c r="D190" s="952" t="s">
        <v>3166</v>
      </c>
      <c r="E190" s="950"/>
      <c r="F190" s="980"/>
      <c r="G190" s="950"/>
      <c r="H190" s="980"/>
      <c r="I190" s="950"/>
    </row>
    <row r="191" spans="1:9" ht="15" customHeight="1" x14ac:dyDescent="0.25">
      <c r="A191" s="960">
        <v>56</v>
      </c>
      <c r="B191" s="987" t="s">
        <v>175</v>
      </c>
      <c r="C191" s="968" t="s">
        <v>3526</v>
      </c>
      <c r="D191" s="952" t="s">
        <v>3196</v>
      </c>
      <c r="E191" s="950"/>
      <c r="F191" s="980"/>
      <c r="G191" s="950"/>
      <c r="H191" s="980"/>
      <c r="I191" s="950"/>
    </row>
    <row r="192" spans="1:9" ht="15" customHeight="1" x14ac:dyDescent="0.25">
      <c r="A192" s="960">
        <v>58</v>
      </c>
      <c r="B192" s="987" t="s">
        <v>553</v>
      </c>
      <c r="C192" s="968" t="s">
        <v>3526</v>
      </c>
      <c r="D192" s="952" t="s">
        <v>3197</v>
      </c>
      <c r="E192" s="950"/>
      <c r="F192" s="980"/>
      <c r="G192" s="950"/>
      <c r="H192" s="980"/>
      <c r="I192" s="950"/>
    </row>
    <row r="193" spans="1:9" ht="15" customHeight="1" x14ac:dyDescent="0.2">
      <c r="A193" s="960">
        <v>59</v>
      </c>
      <c r="B193" s="969" t="s">
        <v>1498</v>
      </c>
      <c r="C193" s="968" t="s">
        <v>3526</v>
      </c>
      <c r="D193" s="952" t="s">
        <v>3198</v>
      </c>
      <c r="E193" s="950"/>
      <c r="F193" s="980"/>
      <c r="G193" s="950"/>
      <c r="H193" s="980"/>
      <c r="I193" s="950"/>
    </row>
    <row r="194" spans="1:9" ht="15" customHeight="1" x14ac:dyDescent="0.2">
      <c r="A194" s="960">
        <v>60</v>
      </c>
      <c r="B194" s="961" t="s">
        <v>292</v>
      </c>
      <c r="C194" s="967" t="s">
        <v>3526</v>
      </c>
      <c r="D194" s="952" t="s">
        <v>3199</v>
      </c>
      <c r="E194" s="950"/>
      <c r="F194" s="980"/>
      <c r="G194" s="950"/>
      <c r="H194" s="980"/>
      <c r="I194" s="950"/>
    </row>
    <row r="195" spans="1:9" ht="15" customHeight="1" x14ac:dyDescent="0.2">
      <c r="A195" s="960">
        <v>61</v>
      </c>
      <c r="B195" s="961" t="s">
        <v>1360</v>
      </c>
      <c r="C195" s="967" t="s">
        <v>3526</v>
      </c>
      <c r="D195" s="974" t="s">
        <v>3184</v>
      </c>
      <c r="E195" s="950"/>
      <c r="F195" s="980"/>
      <c r="G195" s="950"/>
      <c r="H195" s="980"/>
      <c r="I195" s="950"/>
    </row>
    <row r="196" spans="1:9" ht="15" customHeight="1" x14ac:dyDescent="0.2">
      <c r="A196" s="960">
        <v>62</v>
      </c>
      <c r="B196" s="961" t="s">
        <v>3200</v>
      </c>
      <c r="C196" s="967" t="s">
        <v>3526</v>
      </c>
      <c r="D196" s="952" t="s">
        <v>3201</v>
      </c>
      <c r="E196" s="950"/>
      <c r="F196" s="980"/>
      <c r="G196" s="950"/>
      <c r="H196" s="980"/>
      <c r="I196" s="950"/>
    </row>
    <row r="197" spans="1:9" ht="22.5" customHeight="1" x14ac:dyDescent="0.2">
      <c r="A197" s="960">
        <v>63</v>
      </c>
      <c r="B197" s="969" t="s">
        <v>1163</v>
      </c>
      <c r="C197" s="968" t="s">
        <v>3526</v>
      </c>
      <c r="D197" s="952" t="s">
        <v>3202</v>
      </c>
      <c r="E197" s="950"/>
      <c r="F197" s="980"/>
      <c r="G197" s="950"/>
      <c r="H197" s="980"/>
      <c r="I197" s="950"/>
    </row>
    <row r="198" spans="1:9" ht="30" customHeight="1" x14ac:dyDescent="0.25">
      <c r="A198" s="960">
        <v>64</v>
      </c>
      <c r="B198" s="987" t="s">
        <v>2474</v>
      </c>
      <c r="C198" s="968" t="s">
        <v>3526</v>
      </c>
      <c r="D198" s="952" t="s">
        <v>3116</v>
      </c>
      <c r="E198" s="950"/>
      <c r="F198" s="980"/>
      <c r="G198" s="950"/>
      <c r="H198" s="980"/>
      <c r="I198" s="950"/>
    </row>
    <row r="199" spans="1:9" ht="30" customHeight="1" x14ac:dyDescent="0.2">
      <c r="A199" s="960">
        <v>65</v>
      </c>
      <c r="B199" s="961" t="s">
        <v>2382</v>
      </c>
      <c r="C199" s="967" t="s">
        <v>3526</v>
      </c>
      <c r="D199" s="952" t="s">
        <v>3178</v>
      </c>
      <c r="E199" s="950"/>
      <c r="F199" s="980"/>
      <c r="G199" s="950"/>
      <c r="H199" s="980" t="s">
        <v>3556</v>
      </c>
      <c r="I199" s="950" t="s">
        <v>3554</v>
      </c>
    </row>
    <row r="200" spans="1:9" ht="30" customHeight="1" x14ac:dyDescent="0.2">
      <c r="A200" s="960">
        <v>66</v>
      </c>
      <c r="B200" s="961" t="s">
        <v>1883</v>
      </c>
      <c r="C200" s="967" t="s">
        <v>3526</v>
      </c>
      <c r="D200" s="952" t="s">
        <v>3204</v>
      </c>
      <c r="E200" s="950"/>
      <c r="F200" s="980"/>
      <c r="G200" s="950"/>
      <c r="H200" s="980"/>
      <c r="I200" s="950"/>
    </row>
    <row r="201" spans="1:9" ht="30" customHeight="1" x14ac:dyDescent="0.2">
      <c r="A201" s="960">
        <v>68</v>
      </c>
      <c r="B201" s="961" t="s">
        <v>1357</v>
      </c>
      <c r="C201" s="967" t="s">
        <v>3526</v>
      </c>
      <c r="D201" s="952" t="s">
        <v>3206</v>
      </c>
      <c r="E201" s="950"/>
      <c r="F201" s="980"/>
      <c r="G201" s="950"/>
      <c r="H201" s="980"/>
      <c r="I201" s="950"/>
    </row>
    <row r="202" spans="1:9" ht="30" customHeight="1" x14ac:dyDescent="0.2">
      <c r="A202" s="960">
        <v>69</v>
      </c>
      <c r="B202" s="961" t="s">
        <v>2041</v>
      </c>
      <c r="C202" s="967" t="s">
        <v>3526</v>
      </c>
      <c r="D202" s="952" t="s">
        <v>3207</v>
      </c>
      <c r="E202" s="950"/>
      <c r="F202" s="980"/>
      <c r="G202" s="950"/>
      <c r="H202" s="980"/>
      <c r="I202" s="950"/>
    </row>
    <row r="203" spans="1:9" ht="30" customHeight="1" x14ac:dyDescent="0.25">
      <c r="A203" s="960">
        <v>75</v>
      </c>
      <c r="B203" s="987" t="s">
        <v>1623</v>
      </c>
      <c r="C203" s="968" t="s">
        <v>3526</v>
      </c>
      <c r="D203" s="952" t="s">
        <v>3212</v>
      </c>
      <c r="E203" s="950"/>
      <c r="F203" s="980"/>
      <c r="G203" s="950"/>
      <c r="H203" s="980" t="s">
        <v>3557</v>
      </c>
      <c r="I203" s="950" t="s">
        <v>3555</v>
      </c>
    </row>
    <row r="204" spans="1:9" ht="30" customHeight="1" x14ac:dyDescent="0.25">
      <c r="A204" s="960">
        <v>76</v>
      </c>
      <c r="B204" s="987" t="s">
        <v>1618</v>
      </c>
      <c r="C204" s="968" t="s">
        <v>3526</v>
      </c>
      <c r="D204" s="952" t="s">
        <v>3213</v>
      </c>
      <c r="E204" s="950"/>
      <c r="F204" s="980"/>
      <c r="G204" s="950"/>
      <c r="H204" s="980"/>
      <c r="I204" s="950"/>
    </row>
    <row r="205" spans="1:9" ht="30" customHeight="1" x14ac:dyDescent="0.25">
      <c r="A205" s="960">
        <v>77</v>
      </c>
      <c r="B205" s="987" t="s">
        <v>2010</v>
      </c>
      <c r="C205" s="968" t="s">
        <v>3526</v>
      </c>
      <c r="D205" s="952" t="s">
        <v>3137</v>
      </c>
      <c r="E205" s="950"/>
      <c r="F205" s="980"/>
      <c r="G205" s="950"/>
      <c r="H205" s="980"/>
      <c r="I205" s="950"/>
    </row>
    <row r="206" spans="1:9" ht="30" customHeight="1" x14ac:dyDescent="0.2">
      <c r="A206" s="960">
        <v>79</v>
      </c>
      <c r="B206" s="961" t="s">
        <v>1611</v>
      </c>
      <c r="C206" s="967" t="s">
        <v>3526</v>
      </c>
      <c r="D206" s="952" t="s">
        <v>3216</v>
      </c>
      <c r="E206" s="950"/>
      <c r="F206" s="980"/>
      <c r="G206" s="950"/>
      <c r="H206" s="980"/>
      <c r="I206" s="950"/>
    </row>
    <row r="207" spans="1:9" ht="30" customHeight="1" x14ac:dyDescent="0.25">
      <c r="A207" s="960">
        <v>81</v>
      </c>
      <c r="B207" s="987" t="s">
        <v>1355</v>
      </c>
      <c r="C207" s="968" t="s">
        <v>3526</v>
      </c>
      <c r="D207" s="952" t="s">
        <v>3218</v>
      </c>
      <c r="E207" s="950"/>
      <c r="F207" s="980"/>
      <c r="G207" s="950"/>
      <c r="H207" s="980"/>
      <c r="I207" s="950"/>
    </row>
    <row r="208" spans="1:9" ht="30" customHeight="1" x14ac:dyDescent="0.2">
      <c r="A208" s="960">
        <v>83</v>
      </c>
      <c r="B208" s="967" t="s">
        <v>206</v>
      </c>
      <c r="C208" s="967" t="s">
        <v>3526</v>
      </c>
      <c r="D208" s="952" t="s">
        <v>3125</v>
      </c>
      <c r="E208" s="950"/>
      <c r="F208" s="980"/>
      <c r="G208" s="950"/>
      <c r="H208" s="980"/>
      <c r="I208" s="950"/>
    </row>
    <row r="209" spans="1:9" ht="30" customHeight="1" x14ac:dyDescent="0.2">
      <c r="A209" s="960">
        <v>84</v>
      </c>
      <c r="B209" s="967" t="s">
        <v>171</v>
      </c>
      <c r="C209" s="967" t="s">
        <v>3526</v>
      </c>
      <c r="D209" s="952" t="s">
        <v>3220</v>
      </c>
      <c r="E209" s="950"/>
      <c r="F209" s="980"/>
      <c r="G209" s="950"/>
      <c r="H209" s="980"/>
      <c r="I209" s="950"/>
    </row>
    <row r="210" spans="1:9" ht="30" customHeight="1" x14ac:dyDescent="0.2">
      <c r="A210" s="960">
        <v>92</v>
      </c>
      <c r="B210" s="961" t="s">
        <v>2070</v>
      </c>
      <c r="C210" s="967" t="s">
        <v>3526</v>
      </c>
      <c r="D210" s="952" t="s">
        <v>3234</v>
      </c>
      <c r="E210" s="950"/>
      <c r="F210" s="980"/>
      <c r="G210" s="950"/>
      <c r="H210" s="980"/>
      <c r="I210" s="950"/>
    </row>
    <row r="211" spans="1:9" ht="30" customHeight="1" x14ac:dyDescent="0.2">
      <c r="A211" s="960">
        <v>97</v>
      </c>
      <c r="B211" s="967" t="s">
        <v>3242</v>
      </c>
      <c r="C211" s="967" t="s">
        <v>3526</v>
      </c>
      <c r="D211" s="952" t="s">
        <v>3243</v>
      </c>
      <c r="E211" s="950"/>
      <c r="F211" s="980"/>
      <c r="G211" s="950"/>
      <c r="H211" s="980"/>
      <c r="I211" s="950"/>
    </row>
    <row r="212" spans="1:9" ht="30" customHeight="1" x14ac:dyDescent="0.25">
      <c r="A212" s="960">
        <v>101</v>
      </c>
      <c r="B212" s="987" t="s">
        <v>96</v>
      </c>
      <c r="C212" s="968" t="s">
        <v>3526</v>
      </c>
      <c r="D212" s="952" t="s">
        <v>3241</v>
      </c>
      <c r="E212" s="950"/>
      <c r="F212" s="980"/>
      <c r="G212" s="950"/>
      <c r="H212" s="980"/>
      <c r="I212" s="950"/>
    </row>
    <row r="213" spans="1:9" ht="30" customHeight="1" x14ac:dyDescent="0.2">
      <c r="A213" s="960">
        <v>102</v>
      </c>
      <c r="B213" s="967" t="s">
        <v>211</v>
      </c>
      <c r="C213" s="967" t="s">
        <v>3526</v>
      </c>
      <c r="D213" s="952" t="s">
        <v>3251</v>
      </c>
      <c r="E213" s="950"/>
      <c r="F213" s="980"/>
      <c r="G213" s="950"/>
      <c r="H213" s="980"/>
      <c r="I213" s="950"/>
    </row>
    <row r="214" spans="1:9" ht="30" customHeight="1" x14ac:dyDescent="0.2">
      <c r="A214" s="960">
        <v>103</v>
      </c>
      <c r="B214" s="967" t="s">
        <v>3252</v>
      </c>
      <c r="C214" s="967" t="s">
        <v>3526</v>
      </c>
      <c r="D214" s="952" t="s">
        <v>3250</v>
      </c>
      <c r="E214" s="950"/>
      <c r="F214" s="980"/>
      <c r="G214" s="950"/>
      <c r="H214" s="980"/>
      <c r="I214" s="950"/>
    </row>
    <row r="215" spans="1:9" ht="30" customHeight="1" x14ac:dyDescent="0.2">
      <c r="A215" s="960">
        <v>104</v>
      </c>
      <c r="B215" s="967" t="s">
        <v>3253</v>
      </c>
      <c r="C215" s="967" t="s">
        <v>3526</v>
      </c>
      <c r="D215" s="952" t="s">
        <v>3254</v>
      </c>
      <c r="E215" s="950"/>
      <c r="F215" s="980"/>
      <c r="G215" s="950"/>
      <c r="H215" s="980"/>
      <c r="I215" s="950"/>
    </row>
    <row r="216" spans="1:9" ht="30" customHeight="1" x14ac:dyDescent="0.2">
      <c r="A216" s="960">
        <v>105</v>
      </c>
      <c r="B216" s="961" t="s">
        <v>1642</v>
      </c>
      <c r="C216" s="967" t="s">
        <v>3526</v>
      </c>
      <c r="D216" s="952" t="s">
        <v>3255</v>
      </c>
      <c r="E216" s="950"/>
      <c r="F216" s="980"/>
      <c r="G216" s="950"/>
      <c r="H216" s="980"/>
      <c r="I216" s="950"/>
    </row>
    <row r="217" spans="1:9" ht="30" customHeight="1" x14ac:dyDescent="0.2">
      <c r="A217" s="960">
        <v>106</v>
      </c>
      <c r="B217" s="967" t="s">
        <v>3256</v>
      </c>
      <c r="C217" s="967" t="s">
        <v>3526</v>
      </c>
      <c r="D217" s="952" t="s">
        <v>3176</v>
      </c>
      <c r="E217" s="950"/>
      <c r="F217" s="980"/>
      <c r="G217" s="950"/>
      <c r="H217" s="980"/>
      <c r="I217" s="950"/>
    </row>
    <row r="218" spans="1:9" ht="30" customHeight="1" x14ac:dyDescent="0.2">
      <c r="A218" s="960">
        <v>112</v>
      </c>
      <c r="B218" s="961" t="s">
        <v>2192</v>
      </c>
      <c r="C218" s="967" t="s">
        <v>3526</v>
      </c>
      <c r="D218" s="952" t="s">
        <v>3111</v>
      </c>
      <c r="E218" s="950"/>
      <c r="F218" s="980"/>
      <c r="G218" s="950"/>
      <c r="H218" s="980"/>
      <c r="I218" s="950"/>
    </row>
    <row r="219" spans="1:9" ht="30" customHeight="1" x14ac:dyDescent="0.25">
      <c r="A219" s="960">
        <v>115</v>
      </c>
      <c r="B219" s="987" t="s">
        <v>1539</v>
      </c>
      <c r="C219" s="968" t="s">
        <v>3526</v>
      </c>
      <c r="D219" s="952" t="s">
        <v>3269</v>
      </c>
      <c r="E219" s="950"/>
      <c r="F219" s="980"/>
      <c r="G219" s="950"/>
      <c r="H219" s="980"/>
      <c r="I219" s="950"/>
    </row>
    <row r="220" spans="1:9" ht="30" customHeight="1" x14ac:dyDescent="0.25">
      <c r="A220" s="960">
        <v>118</v>
      </c>
      <c r="B220" s="987" t="s">
        <v>1579</v>
      </c>
      <c r="C220" s="968" t="s">
        <v>3526</v>
      </c>
      <c r="D220" s="952" t="s">
        <v>3273</v>
      </c>
      <c r="E220" s="950"/>
      <c r="F220" s="980"/>
      <c r="G220" s="950"/>
      <c r="H220" s="980"/>
      <c r="I220" s="950"/>
    </row>
    <row r="221" spans="1:9" ht="30" customHeight="1" x14ac:dyDescent="0.2">
      <c r="A221" s="960">
        <v>119</v>
      </c>
      <c r="B221" s="961" t="s">
        <v>2220</v>
      </c>
      <c r="C221" s="967" t="s">
        <v>3526</v>
      </c>
      <c r="D221" s="952" t="s">
        <v>3274</v>
      </c>
      <c r="E221" s="950"/>
      <c r="F221" s="980"/>
      <c r="G221" s="950"/>
      <c r="H221" s="980"/>
      <c r="I221" s="950"/>
    </row>
    <row r="222" spans="1:9" ht="30" customHeight="1" x14ac:dyDescent="0.2">
      <c r="A222" s="960">
        <v>120</v>
      </c>
      <c r="B222" s="967" t="s">
        <v>546</v>
      </c>
      <c r="C222" s="967" t="s">
        <v>3526</v>
      </c>
      <c r="D222" s="952" t="s">
        <v>3275</v>
      </c>
      <c r="E222" s="950"/>
      <c r="F222" s="980"/>
      <c r="G222" s="950"/>
      <c r="H222" s="980"/>
      <c r="I222" s="950"/>
    </row>
    <row r="223" spans="1:9" ht="30" customHeight="1" x14ac:dyDescent="0.25">
      <c r="A223" s="960">
        <v>122</v>
      </c>
      <c r="B223" s="987" t="s">
        <v>274</v>
      </c>
      <c r="C223" s="968" t="s">
        <v>3526</v>
      </c>
      <c r="D223" s="952" t="s">
        <v>3278</v>
      </c>
      <c r="E223" s="950"/>
      <c r="F223" s="980"/>
      <c r="G223" s="950"/>
      <c r="H223" s="980"/>
      <c r="I223" s="950"/>
    </row>
    <row r="224" spans="1:9" ht="30" customHeight="1" x14ac:dyDescent="0.2">
      <c r="A224" s="960">
        <v>126</v>
      </c>
      <c r="B224" s="961" t="s">
        <v>1746</v>
      </c>
      <c r="C224" s="967" t="s">
        <v>3526</v>
      </c>
      <c r="D224" s="952" t="s">
        <v>3285</v>
      </c>
      <c r="E224" s="950"/>
      <c r="F224" s="980"/>
      <c r="G224" s="950"/>
      <c r="H224" s="980"/>
      <c r="I224" s="950"/>
    </row>
    <row r="225" spans="1:9" ht="30" customHeight="1" x14ac:dyDescent="0.2">
      <c r="A225" s="960">
        <v>127</v>
      </c>
      <c r="B225" s="961" t="s">
        <v>2002</v>
      </c>
      <c r="C225" s="967" t="s">
        <v>3526</v>
      </c>
      <c r="D225" s="952" t="s">
        <v>3122</v>
      </c>
      <c r="E225" s="950"/>
      <c r="F225" s="980"/>
      <c r="G225" s="950"/>
      <c r="H225" s="980"/>
      <c r="I225" s="950"/>
    </row>
    <row r="226" spans="1:9" ht="30" customHeight="1" x14ac:dyDescent="0.2">
      <c r="A226" s="960">
        <v>128</v>
      </c>
      <c r="B226" s="961" t="s">
        <v>1895</v>
      </c>
      <c r="C226" s="967" t="s">
        <v>3526</v>
      </c>
      <c r="D226" s="952" t="s">
        <v>3118</v>
      </c>
      <c r="E226" s="950"/>
      <c r="F226" s="980"/>
      <c r="G226" s="950"/>
      <c r="H226" s="980"/>
      <c r="I226" s="950"/>
    </row>
    <row r="227" spans="1:9" ht="30" customHeight="1" x14ac:dyDescent="0.2">
      <c r="A227" s="960">
        <v>129</v>
      </c>
      <c r="B227" s="961" t="s">
        <v>2120</v>
      </c>
      <c r="C227" s="967" t="s">
        <v>3526</v>
      </c>
      <c r="D227" s="952" t="s">
        <v>3132</v>
      </c>
      <c r="E227" s="950"/>
      <c r="F227" s="980"/>
      <c r="G227" s="950"/>
      <c r="H227" s="980"/>
      <c r="I227" s="950"/>
    </row>
    <row r="228" spans="1:9" ht="30" customHeight="1" x14ac:dyDescent="0.2">
      <c r="A228" s="960">
        <v>130</v>
      </c>
      <c r="B228" s="961" t="s">
        <v>2165</v>
      </c>
      <c r="C228" s="967" t="s">
        <v>3526</v>
      </c>
      <c r="D228" s="952" t="s">
        <v>3195</v>
      </c>
      <c r="E228" s="950"/>
      <c r="F228" s="980"/>
      <c r="G228" s="950"/>
      <c r="H228" s="980"/>
      <c r="I228" s="950"/>
    </row>
    <row r="229" spans="1:9" ht="30" customHeight="1" x14ac:dyDescent="0.25">
      <c r="A229" s="960">
        <v>131</v>
      </c>
      <c r="B229" s="987" t="s">
        <v>2360</v>
      </c>
      <c r="C229" s="968" t="s">
        <v>3526</v>
      </c>
      <c r="D229" s="952" t="s">
        <v>3286</v>
      </c>
      <c r="E229" s="950"/>
      <c r="F229" s="980"/>
      <c r="G229" s="950"/>
      <c r="H229" s="980"/>
      <c r="I229" s="950"/>
    </row>
    <row r="230" spans="1:9" ht="30" customHeight="1" x14ac:dyDescent="0.2">
      <c r="A230" s="960">
        <v>132</v>
      </c>
      <c r="B230" s="961" t="s">
        <v>2057</v>
      </c>
      <c r="C230" s="967" t="s">
        <v>3526</v>
      </c>
      <c r="D230" s="952" t="s">
        <v>3287</v>
      </c>
      <c r="E230" s="950"/>
      <c r="F230" s="980"/>
      <c r="G230" s="950"/>
      <c r="H230" s="980"/>
      <c r="I230" s="950"/>
    </row>
    <row r="231" spans="1:9" ht="30" customHeight="1" x14ac:dyDescent="0.2">
      <c r="A231" s="960">
        <v>133</v>
      </c>
      <c r="B231" s="961" t="s">
        <v>1859</v>
      </c>
      <c r="C231" s="967" t="s">
        <v>3526</v>
      </c>
      <c r="D231" s="952" t="s">
        <v>3189</v>
      </c>
      <c r="E231" s="950"/>
      <c r="F231" s="980"/>
      <c r="G231" s="950"/>
      <c r="H231" s="980"/>
      <c r="I231" s="950"/>
    </row>
    <row r="232" spans="1:9" ht="30" customHeight="1" x14ac:dyDescent="0.2">
      <c r="A232" s="960">
        <v>136</v>
      </c>
      <c r="B232" s="976" t="s">
        <v>2426</v>
      </c>
      <c r="C232" s="967" t="s">
        <v>3526</v>
      </c>
      <c r="D232" s="952" t="s">
        <v>3292</v>
      </c>
      <c r="E232" s="950"/>
      <c r="F232" s="980"/>
      <c r="G232" s="950"/>
      <c r="H232" s="980"/>
      <c r="I232" s="950"/>
    </row>
    <row r="233" spans="1:9" ht="30" customHeight="1" x14ac:dyDescent="0.2">
      <c r="A233" s="960">
        <v>137</v>
      </c>
      <c r="B233" s="961" t="s">
        <v>2113</v>
      </c>
      <c r="C233" s="967" t="s">
        <v>3526</v>
      </c>
      <c r="D233" s="952" t="s">
        <v>3293</v>
      </c>
      <c r="E233" s="950"/>
      <c r="F233" s="980"/>
      <c r="G233" s="950"/>
      <c r="H233" s="980"/>
      <c r="I233" s="950"/>
    </row>
    <row r="234" spans="1:9" ht="30" customHeight="1" x14ac:dyDescent="0.2">
      <c r="A234" s="960">
        <v>138</v>
      </c>
      <c r="B234" s="961" t="s">
        <v>1613</v>
      </c>
      <c r="C234" s="967" t="s">
        <v>3526</v>
      </c>
      <c r="D234" s="952" t="s">
        <v>3294</v>
      </c>
      <c r="E234" s="950"/>
      <c r="F234" s="980"/>
      <c r="G234" s="950"/>
      <c r="H234" s="980"/>
      <c r="I234" s="950"/>
    </row>
    <row r="235" spans="1:9" ht="30" customHeight="1" x14ac:dyDescent="0.2">
      <c r="A235" s="960">
        <v>145</v>
      </c>
      <c r="B235" s="961" t="s">
        <v>2262</v>
      </c>
      <c r="C235" s="967" t="s">
        <v>3526</v>
      </c>
      <c r="D235" s="952" t="s">
        <v>3304</v>
      </c>
      <c r="E235" s="950"/>
      <c r="F235" s="980"/>
      <c r="G235" s="950"/>
      <c r="H235" s="980"/>
      <c r="I235" s="950"/>
    </row>
    <row r="236" spans="1:9" ht="30" customHeight="1" x14ac:dyDescent="0.25">
      <c r="A236" s="960">
        <v>146</v>
      </c>
      <c r="B236" s="987" t="s">
        <v>2150</v>
      </c>
      <c r="C236" s="968" t="s">
        <v>3526</v>
      </c>
      <c r="D236" s="952" t="s">
        <v>3305</v>
      </c>
      <c r="E236" s="950"/>
      <c r="F236" s="980"/>
      <c r="G236" s="950"/>
      <c r="H236" s="980"/>
      <c r="I236" s="950"/>
    </row>
    <row r="237" spans="1:9" ht="30" customHeight="1" x14ac:dyDescent="0.2">
      <c r="A237" s="960">
        <v>147</v>
      </c>
      <c r="B237" s="961" t="s">
        <v>2225</v>
      </c>
      <c r="C237" s="967" t="s">
        <v>3526</v>
      </c>
      <c r="D237" s="952" t="s">
        <v>3218</v>
      </c>
      <c r="E237" s="950"/>
      <c r="F237" s="980"/>
      <c r="G237" s="950"/>
      <c r="H237" s="980"/>
      <c r="I237" s="950"/>
    </row>
    <row r="238" spans="1:9" ht="30" customHeight="1" x14ac:dyDescent="0.25">
      <c r="A238" s="960">
        <v>161</v>
      </c>
      <c r="B238" s="987" t="s">
        <v>135</v>
      </c>
      <c r="C238" s="968" t="s">
        <v>3526</v>
      </c>
      <c r="D238" s="952" t="s">
        <v>3324</v>
      </c>
      <c r="E238" s="950"/>
      <c r="F238" s="980"/>
      <c r="G238" s="950"/>
      <c r="H238" s="980"/>
      <c r="I238" s="950"/>
    </row>
    <row r="239" spans="1:9" ht="30" customHeight="1" x14ac:dyDescent="0.2">
      <c r="A239" s="960">
        <v>169</v>
      </c>
      <c r="B239" s="961" t="s">
        <v>1964</v>
      </c>
      <c r="C239" s="967" t="s">
        <v>3526</v>
      </c>
      <c r="D239" s="970" t="s">
        <v>3324</v>
      </c>
      <c r="E239" s="950"/>
      <c r="F239" s="980"/>
      <c r="G239" s="950"/>
      <c r="H239" s="980"/>
      <c r="I239" s="950"/>
    </row>
    <row r="240" spans="1:9" ht="30" customHeight="1" x14ac:dyDescent="0.2">
      <c r="A240" s="960">
        <v>171</v>
      </c>
      <c r="B240" s="961" t="s">
        <v>1996</v>
      </c>
      <c r="C240" s="967" t="s">
        <v>3526</v>
      </c>
      <c r="D240" s="952" t="s">
        <v>3337</v>
      </c>
      <c r="E240" s="989" t="s">
        <v>3338</v>
      </c>
      <c r="F240" s="980" t="s">
        <v>3336</v>
      </c>
      <c r="G240" s="980"/>
      <c r="H240" s="980"/>
      <c r="I240" s="950" t="s">
        <v>3336</v>
      </c>
    </row>
    <row r="241" spans="1:9" ht="30" customHeight="1" x14ac:dyDescent="0.2">
      <c r="A241" s="960">
        <v>172</v>
      </c>
      <c r="B241" s="961" t="s">
        <v>3339</v>
      </c>
      <c r="C241" s="967" t="s">
        <v>3526</v>
      </c>
      <c r="D241" s="952" t="s">
        <v>1585</v>
      </c>
      <c r="E241" s="989" t="s">
        <v>3340</v>
      </c>
      <c r="F241" s="980" t="s">
        <v>3336</v>
      </c>
      <c r="G241" s="980"/>
      <c r="H241" s="980"/>
      <c r="I241" s="950" t="s">
        <v>3336</v>
      </c>
    </row>
    <row r="242" spans="1:9" ht="30" customHeight="1" x14ac:dyDescent="0.2">
      <c r="A242" s="960">
        <v>173</v>
      </c>
      <c r="B242" s="961" t="s">
        <v>2085</v>
      </c>
      <c r="C242" s="967" t="s">
        <v>3526</v>
      </c>
      <c r="D242" s="952" t="s">
        <v>3341</v>
      </c>
      <c r="E242" s="989" t="s">
        <v>3342</v>
      </c>
      <c r="F242" s="980" t="s">
        <v>3343</v>
      </c>
      <c r="G242" s="980"/>
      <c r="H242" s="980"/>
      <c r="I242" s="950" t="s">
        <v>3343</v>
      </c>
    </row>
    <row r="243" spans="1:9" ht="30" customHeight="1" x14ac:dyDescent="0.2">
      <c r="A243" s="960">
        <v>175</v>
      </c>
      <c r="B243" s="961" t="s">
        <v>3346</v>
      </c>
      <c r="C243" s="967" t="s">
        <v>3526</v>
      </c>
      <c r="D243" s="952" t="s">
        <v>3121</v>
      </c>
      <c r="E243" s="989" t="s">
        <v>3347</v>
      </c>
      <c r="F243" s="980" t="s">
        <v>3336</v>
      </c>
      <c r="G243" s="980"/>
      <c r="H243" s="980"/>
      <c r="I243" s="950" t="s">
        <v>3336</v>
      </c>
    </row>
    <row r="244" spans="1:9" ht="30" customHeight="1" x14ac:dyDescent="0.2">
      <c r="A244" s="960">
        <v>180</v>
      </c>
      <c r="B244" s="961" t="s">
        <v>1872</v>
      </c>
      <c r="C244" s="967" t="s">
        <v>3526</v>
      </c>
      <c r="D244" s="952" t="s">
        <v>3359</v>
      </c>
      <c r="E244" s="989" t="s">
        <v>3360</v>
      </c>
      <c r="F244" s="980" t="s">
        <v>3343</v>
      </c>
      <c r="G244" s="980"/>
      <c r="H244" s="980"/>
      <c r="I244" s="950" t="s">
        <v>3343</v>
      </c>
    </row>
    <row r="245" spans="1:9" ht="30" customHeight="1" x14ac:dyDescent="0.2">
      <c r="A245" s="960">
        <v>181</v>
      </c>
      <c r="B245" s="961" t="s">
        <v>2094</v>
      </c>
      <c r="C245" s="967" t="s">
        <v>3526</v>
      </c>
      <c r="D245" s="952" t="s">
        <v>3361</v>
      </c>
      <c r="E245" s="989" t="s">
        <v>3362</v>
      </c>
      <c r="F245" s="980" t="s">
        <v>3343</v>
      </c>
      <c r="G245" s="980"/>
      <c r="H245" s="980"/>
      <c r="I245" s="950" t="s">
        <v>3343</v>
      </c>
    </row>
    <row r="246" spans="1:9" ht="30" customHeight="1" x14ac:dyDescent="0.2">
      <c r="A246" s="960">
        <v>183</v>
      </c>
      <c r="B246" s="961" t="s">
        <v>1908</v>
      </c>
      <c r="C246" s="967" t="s">
        <v>3526</v>
      </c>
      <c r="D246" s="952" t="s">
        <v>3366</v>
      </c>
      <c r="E246" s="989" t="s">
        <v>3367</v>
      </c>
      <c r="F246" s="980" t="s">
        <v>3343</v>
      </c>
      <c r="G246" s="980"/>
      <c r="H246" s="980"/>
      <c r="I246" s="950" t="s">
        <v>3343</v>
      </c>
    </row>
    <row r="247" spans="1:9" ht="30" customHeight="1" x14ac:dyDescent="0.2">
      <c r="A247" s="960">
        <v>184</v>
      </c>
      <c r="B247" s="961" t="s">
        <v>2474</v>
      </c>
      <c r="C247" s="967" t="s">
        <v>3526</v>
      </c>
      <c r="D247" s="952" t="s">
        <v>290</v>
      </c>
      <c r="E247" s="989" t="s">
        <v>3368</v>
      </c>
      <c r="F247" s="980" t="s">
        <v>3343</v>
      </c>
      <c r="G247" s="980"/>
      <c r="H247" s="980"/>
      <c r="I247" s="950" t="s">
        <v>3343</v>
      </c>
    </row>
    <row r="248" spans="1:9" ht="30" customHeight="1" x14ac:dyDescent="0.2">
      <c r="A248" s="960">
        <v>185</v>
      </c>
      <c r="B248" s="967" t="s">
        <v>399</v>
      </c>
      <c r="C248" s="967" t="s">
        <v>3526</v>
      </c>
      <c r="D248" s="952" t="s">
        <v>3369</v>
      </c>
      <c r="E248" s="989" t="s">
        <v>3370</v>
      </c>
      <c r="F248" s="980" t="s">
        <v>3336</v>
      </c>
      <c r="G248" s="980"/>
      <c r="H248" s="980"/>
      <c r="I248" s="950" t="s">
        <v>3336</v>
      </c>
    </row>
    <row r="249" spans="1:9" ht="30" customHeight="1" x14ac:dyDescent="0.2">
      <c r="A249" s="960">
        <v>186</v>
      </c>
      <c r="B249" s="961" t="s">
        <v>1475</v>
      </c>
      <c r="C249" s="967" t="s">
        <v>3526</v>
      </c>
      <c r="D249" s="952" t="s">
        <v>3371</v>
      </c>
      <c r="E249" s="989" t="s">
        <v>3372</v>
      </c>
      <c r="F249" s="980" t="s">
        <v>3336</v>
      </c>
      <c r="G249" s="980"/>
      <c r="H249" s="980"/>
      <c r="I249" s="950" t="s">
        <v>3336</v>
      </c>
    </row>
    <row r="250" spans="1:9" ht="30" customHeight="1" x14ac:dyDescent="0.2">
      <c r="A250" s="960">
        <v>188</v>
      </c>
      <c r="B250" s="967" t="s">
        <v>120</v>
      </c>
      <c r="C250" s="967" t="s">
        <v>3526</v>
      </c>
      <c r="D250" s="952" t="s">
        <v>3376</v>
      </c>
      <c r="E250" s="989" t="s">
        <v>3377</v>
      </c>
      <c r="F250" s="980" t="s">
        <v>3343</v>
      </c>
      <c r="G250" s="980"/>
      <c r="H250" s="980"/>
      <c r="I250" s="950" t="s">
        <v>3343</v>
      </c>
    </row>
    <row r="251" spans="1:9" ht="54" customHeight="1" x14ac:dyDescent="0.25">
      <c r="A251" s="960">
        <v>191</v>
      </c>
      <c r="B251" s="987" t="s">
        <v>2051</v>
      </c>
      <c r="C251" s="968" t="s">
        <v>3526</v>
      </c>
      <c r="D251" s="952" t="s">
        <v>2052</v>
      </c>
      <c r="E251" s="989" t="s">
        <v>3383</v>
      </c>
      <c r="F251" s="980" t="s">
        <v>3351</v>
      </c>
      <c r="G251" s="980"/>
      <c r="H251" s="980"/>
      <c r="I251" s="950" t="s">
        <v>3351</v>
      </c>
    </row>
    <row r="252" spans="1:9" ht="30" customHeight="1" x14ac:dyDescent="0.2">
      <c r="A252" s="960">
        <v>192</v>
      </c>
      <c r="B252" s="969" t="s">
        <v>2537</v>
      </c>
      <c r="C252" s="968" t="s">
        <v>3526</v>
      </c>
      <c r="D252" s="952" t="s">
        <v>3384</v>
      </c>
      <c r="E252" s="989" t="s">
        <v>3385</v>
      </c>
      <c r="F252" s="980" t="s">
        <v>3386</v>
      </c>
      <c r="G252" s="980"/>
      <c r="H252" s="980"/>
      <c r="I252" s="950" t="s">
        <v>3386</v>
      </c>
    </row>
    <row r="253" spans="1:9" ht="30" customHeight="1" x14ac:dyDescent="0.2">
      <c r="A253" s="960">
        <v>193</v>
      </c>
      <c r="B253" s="961" t="s">
        <v>2214</v>
      </c>
      <c r="C253" s="967" t="s">
        <v>3526</v>
      </c>
      <c r="D253" s="952" t="s">
        <v>3387</v>
      </c>
      <c r="E253" s="989" t="s">
        <v>3388</v>
      </c>
      <c r="F253" s="980" t="s">
        <v>3343</v>
      </c>
      <c r="G253" s="980"/>
      <c r="H253" s="980"/>
      <c r="I253" s="950" t="s">
        <v>3343</v>
      </c>
    </row>
    <row r="254" spans="1:9" ht="30" customHeight="1" x14ac:dyDescent="0.2">
      <c r="A254" s="960">
        <v>194</v>
      </c>
      <c r="B254" s="961" t="s">
        <v>2387</v>
      </c>
      <c r="C254" s="967" t="s">
        <v>3526</v>
      </c>
      <c r="D254" s="952" t="s">
        <v>2852</v>
      </c>
      <c r="E254" s="989" t="s">
        <v>3389</v>
      </c>
      <c r="F254" s="980" t="s">
        <v>3386</v>
      </c>
      <c r="G254" s="980"/>
      <c r="H254" s="980"/>
      <c r="I254" s="950" t="s">
        <v>3386</v>
      </c>
    </row>
    <row r="255" spans="1:9" ht="30" customHeight="1" x14ac:dyDescent="0.2">
      <c r="A255" s="960">
        <v>195</v>
      </c>
      <c r="B255" s="961" t="s">
        <v>2521</v>
      </c>
      <c r="C255" s="967" t="s">
        <v>3526</v>
      </c>
      <c r="D255" s="952" t="s">
        <v>2522</v>
      </c>
      <c r="E255" s="989" t="s">
        <v>3390</v>
      </c>
      <c r="F255" s="980" t="s">
        <v>3386</v>
      </c>
      <c r="G255" s="980"/>
      <c r="H255" s="980"/>
      <c r="I255" s="950" t="s">
        <v>3386</v>
      </c>
    </row>
    <row r="256" spans="1:9" ht="30" customHeight="1" x14ac:dyDescent="0.2">
      <c r="A256" s="960">
        <v>197</v>
      </c>
      <c r="B256" s="961" t="s">
        <v>2248</v>
      </c>
      <c r="C256" s="967" t="s">
        <v>3526</v>
      </c>
      <c r="D256" s="952" t="s">
        <v>3394</v>
      </c>
      <c r="E256" s="989" t="s">
        <v>3395</v>
      </c>
      <c r="F256" s="980" t="s">
        <v>3386</v>
      </c>
      <c r="G256" s="980"/>
      <c r="H256" s="980"/>
      <c r="I256" s="950" t="s">
        <v>3386</v>
      </c>
    </row>
    <row r="257" spans="1:9" ht="30" customHeight="1" x14ac:dyDescent="0.25">
      <c r="A257" s="960">
        <v>198</v>
      </c>
      <c r="B257" s="987" t="s">
        <v>2038</v>
      </c>
      <c r="C257" s="968" t="s">
        <v>3526</v>
      </c>
      <c r="D257" s="952" t="s">
        <v>2039</v>
      </c>
      <c r="E257" s="989" t="s">
        <v>3396</v>
      </c>
      <c r="F257" s="980" t="s">
        <v>3386</v>
      </c>
      <c r="G257" s="980"/>
      <c r="H257" s="980"/>
      <c r="I257" s="950" t="s">
        <v>3386</v>
      </c>
    </row>
    <row r="258" spans="1:9" ht="30" customHeight="1" x14ac:dyDescent="0.2">
      <c r="A258" s="960">
        <v>202</v>
      </c>
      <c r="B258" s="969" t="s">
        <v>2102</v>
      </c>
      <c r="C258" s="968" t="s">
        <v>3526</v>
      </c>
      <c r="D258" s="952" t="s">
        <v>3405</v>
      </c>
      <c r="E258" s="989" t="s">
        <v>3406</v>
      </c>
      <c r="F258" s="980" t="s">
        <v>3343</v>
      </c>
      <c r="G258" s="980"/>
      <c r="H258" s="980"/>
      <c r="I258" s="950" t="s">
        <v>3343</v>
      </c>
    </row>
    <row r="259" spans="1:9" ht="30" customHeight="1" x14ac:dyDescent="0.2">
      <c r="A259" s="960">
        <v>203</v>
      </c>
      <c r="B259" s="961" t="s">
        <v>2237</v>
      </c>
      <c r="C259" s="967" t="s">
        <v>3526</v>
      </c>
      <c r="D259" s="952" t="s">
        <v>3407</v>
      </c>
      <c r="E259" s="989" t="s">
        <v>3408</v>
      </c>
      <c r="F259" s="980" t="s">
        <v>3386</v>
      </c>
      <c r="G259" s="980"/>
      <c r="H259" s="980"/>
      <c r="I259" s="950" t="s">
        <v>3386</v>
      </c>
    </row>
    <row r="260" spans="1:9" ht="30" customHeight="1" x14ac:dyDescent="0.2">
      <c r="A260" s="960">
        <v>208</v>
      </c>
      <c r="B260" s="969" t="s">
        <v>2757</v>
      </c>
      <c r="C260" s="968" t="s">
        <v>3526</v>
      </c>
      <c r="D260" s="952" t="s">
        <v>3415</v>
      </c>
      <c r="E260" s="989" t="s">
        <v>3416</v>
      </c>
      <c r="F260" s="980" t="s">
        <v>3386</v>
      </c>
      <c r="G260" s="980"/>
      <c r="H260" s="980"/>
      <c r="I260" s="950" t="s">
        <v>3386</v>
      </c>
    </row>
    <row r="261" spans="1:9" ht="30" customHeight="1" x14ac:dyDescent="0.2">
      <c r="A261" s="960">
        <v>209</v>
      </c>
      <c r="B261" s="961" t="s">
        <v>3417</v>
      </c>
      <c r="C261" s="967" t="s">
        <v>3526</v>
      </c>
      <c r="D261" s="952" t="s">
        <v>8</v>
      </c>
      <c r="E261" s="989" t="s">
        <v>3418</v>
      </c>
      <c r="F261" s="980" t="s">
        <v>3386</v>
      </c>
      <c r="G261" s="980"/>
      <c r="H261" s="980"/>
      <c r="I261" s="950" t="s">
        <v>3386</v>
      </c>
    </row>
    <row r="262" spans="1:9" ht="30" customHeight="1" x14ac:dyDescent="0.2">
      <c r="A262" s="960">
        <v>212</v>
      </c>
      <c r="B262" s="976" t="s">
        <v>2457</v>
      </c>
      <c r="C262" s="967" t="s">
        <v>3526</v>
      </c>
      <c r="D262" s="952" t="s">
        <v>2458</v>
      </c>
      <c r="E262" s="989" t="s">
        <v>3423</v>
      </c>
      <c r="F262" s="980" t="s">
        <v>3424</v>
      </c>
      <c r="G262" s="980"/>
      <c r="H262" s="980"/>
      <c r="I262" s="950" t="s">
        <v>3424</v>
      </c>
    </row>
    <row r="263" spans="1:9" ht="30" customHeight="1" x14ac:dyDescent="0.2">
      <c r="A263" s="960">
        <v>213</v>
      </c>
      <c r="B263" s="961" t="s">
        <v>2574</v>
      </c>
      <c r="C263" s="967" t="s">
        <v>3526</v>
      </c>
      <c r="D263" s="952" t="s">
        <v>3425</v>
      </c>
      <c r="E263" s="989" t="s">
        <v>3426</v>
      </c>
      <c r="F263" s="980" t="s">
        <v>3351</v>
      </c>
      <c r="G263" s="980"/>
      <c r="H263" s="980"/>
      <c r="I263" s="950" t="s">
        <v>3351</v>
      </c>
    </row>
    <row r="264" spans="1:9" ht="30" customHeight="1" x14ac:dyDescent="0.2">
      <c r="A264" s="960">
        <v>215</v>
      </c>
      <c r="B264" s="969" t="s">
        <v>2735</v>
      </c>
      <c r="C264" s="968" t="s">
        <v>3526</v>
      </c>
      <c r="D264" s="952" t="s">
        <v>244</v>
      </c>
      <c r="E264" s="989" t="s">
        <v>3429</v>
      </c>
      <c r="F264" s="980" t="s">
        <v>3343</v>
      </c>
      <c r="G264" s="980"/>
      <c r="H264" s="980"/>
      <c r="I264" s="950" t="s">
        <v>3343</v>
      </c>
    </row>
    <row r="265" spans="1:9" ht="30" customHeight="1" x14ac:dyDescent="0.2">
      <c r="A265" s="960">
        <v>216</v>
      </c>
      <c r="B265" s="967" t="s">
        <v>163</v>
      </c>
      <c r="C265" s="967" t="s">
        <v>3526</v>
      </c>
      <c r="D265" s="952" t="s">
        <v>3430</v>
      </c>
      <c r="E265" s="989" t="s">
        <v>3431</v>
      </c>
      <c r="F265" s="980" t="s">
        <v>3343</v>
      </c>
      <c r="G265" s="980"/>
      <c r="H265" s="980"/>
      <c r="I265" s="950" t="s">
        <v>3343</v>
      </c>
    </row>
    <row r="266" spans="1:9" ht="30" customHeight="1" x14ac:dyDescent="0.2">
      <c r="A266" s="960">
        <v>217</v>
      </c>
      <c r="B266" s="961" t="s">
        <v>1891</v>
      </c>
      <c r="C266" s="967" t="s">
        <v>3526</v>
      </c>
      <c r="D266" s="952" t="s">
        <v>3432</v>
      </c>
      <c r="E266" s="989" t="s">
        <v>3433</v>
      </c>
      <c r="F266" s="980" t="s">
        <v>3386</v>
      </c>
      <c r="G266" s="980"/>
      <c r="H266" s="980"/>
      <c r="I266" s="950" t="s">
        <v>3386</v>
      </c>
    </row>
    <row r="267" spans="1:9" ht="30" customHeight="1" x14ac:dyDescent="0.25">
      <c r="A267" s="960">
        <v>219</v>
      </c>
      <c r="B267" s="987" t="s">
        <v>1758</v>
      </c>
      <c r="C267" s="968" t="s">
        <v>3526</v>
      </c>
      <c r="D267" s="952" t="s">
        <v>3437</v>
      </c>
      <c r="E267" s="989" t="s">
        <v>3438</v>
      </c>
      <c r="F267" s="980" t="s">
        <v>3351</v>
      </c>
      <c r="G267" s="980"/>
      <c r="H267" s="980"/>
      <c r="I267" s="950" t="s">
        <v>3351</v>
      </c>
    </row>
    <row r="268" spans="1:9" ht="30" customHeight="1" x14ac:dyDescent="0.2">
      <c r="A268" s="960">
        <v>225</v>
      </c>
      <c r="B268" s="967" t="s">
        <v>3448</v>
      </c>
      <c r="C268" s="967" t="s">
        <v>3526</v>
      </c>
      <c r="D268" s="952" t="s">
        <v>3449</v>
      </c>
      <c r="E268" s="989" t="s">
        <v>3450</v>
      </c>
      <c r="F268" s="980" t="s">
        <v>3386</v>
      </c>
      <c r="G268" s="980"/>
      <c r="H268" s="980"/>
      <c r="I268" s="950" t="s">
        <v>3386</v>
      </c>
    </row>
    <row r="269" spans="1:9" ht="30" customHeight="1" x14ac:dyDescent="0.2">
      <c r="A269" s="960">
        <v>226</v>
      </c>
      <c r="B269" s="961" t="s">
        <v>3451</v>
      </c>
      <c r="C269" s="967" t="s">
        <v>3526</v>
      </c>
      <c r="D269" s="952" t="s">
        <v>3452</v>
      </c>
      <c r="E269" s="989" t="s">
        <v>3453</v>
      </c>
      <c r="F269" s="980" t="s">
        <v>3386</v>
      </c>
      <c r="G269" s="980"/>
      <c r="H269" s="980"/>
      <c r="I269" s="950" t="s">
        <v>3386</v>
      </c>
    </row>
    <row r="270" spans="1:9" ht="30" customHeight="1" x14ac:dyDescent="0.2">
      <c r="A270" s="960">
        <v>227</v>
      </c>
      <c r="B270" s="961" t="s">
        <v>2233</v>
      </c>
      <c r="C270" s="967" t="s">
        <v>3526</v>
      </c>
      <c r="D270" s="952" t="s">
        <v>3371</v>
      </c>
      <c r="E270" s="989" t="s">
        <v>3454</v>
      </c>
      <c r="F270" s="980" t="s">
        <v>3386</v>
      </c>
      <c r="G270" s="980"/>
      <c r="H270" s="980"/>
      <c r="I270" s="950" t="s">
        <v>3386</v>
      </c>
    </row>
    <row r="271" spans="1:9" ht="30" customHeight="1" x14ac:dyDescent="0.2">
      <c r="A271" s="960">
        <v>228</v>
      </c>
      <c r="B271" s="961" t="s">
        <v>2436</v>
      </c>
      <c r="C271" s="967" t="s">
        <v>3526</v>
      </c>
      <c r="D271" s="952" t="s">
        <v>3455</v>
      </c>
      <c r="E271" s="989" t="s">
        <v>3456</v>
      </c>
      <c r="F271" s="980" t="s">
        <v>3343</v>
      </c>
      <c r="G271" s="980"/>
      <c r="H271" s="980"/>
      <c r="I271" s="950" t="s">
        <v>3343</v>
      </c>
    </row>
    <row r="272" spans="1:9" ht="30" customHeight="1" x14ac:dyDescent="0.2">
      <c r="A272" s="960">
        <v>230</v>
      </c>
      <c r="B272" s="961" t="s">
        <v>2434</v>
      </c>
      <c r="C272" s="967" t="s">
        <v>3526</v>
      </c>
      <c r="D272" s="952" t="s">
        <v>2435</v>
      </c>
      <c r="E272" s="989" t="s">
        <v>3459</v>
      </c>
      <c r="F272" s="980" t="s">
        <v>3424</v>
      </c>
      <c r="G272" s="980"/>
      <c r="H272" s="980"/>
      <c r="I272" s="950" t="s">
        <v>3424</v>
      </c>
    </row>
    <row r="273" spans="1:9" ht="30" customHeight="1" x14ac:dyDescent="0.2">
      <c r="A273" s="960">
        <v>231</v>
      </c>
      <c r="B273" s="961" t="s">
        <v>2467</v>
      </c>
      <c r="C273" s="967" t="s">
        <v>3526</v>
      </c>
      <c r="D273" s="952" t="s">
        <v>3460</v>
      </c>
      <c r="E273" s="989" t="s">
        <v>3461</v>
      </c>
      <c r="F273" s="980" t="s">
        <v>3424</v>
      </c>
      <c r="G273" s="980"/>
      <c r="H273" s="980"/>
      <c r="I273" s="950" t="s">
        <v>3424</v>
      </c>
    </row>
    <row r="274" spans="1:9" ht="30" customHeight="1" x14ac:dyDescent="0.2">
      <c r="A274" s="960">
        <v>232</v>
      </c>
      <c r="B274" s="961" t="s">
        <v>2760</v>
      </c>
      <c r="C274" s="967" t="s">
        <v>3526</v>
      </c>
      <c r="D274" s="952" t="s">
        <v>2761</v>
      </c>
      <c r="E274" s="989" t="s">
        <v>3462</v>
      </c>
      <c r="F274" s="980" t="s">
        <v>3351</v>
      </c>
      <c r="G274" s="980"/>
      <c r="H274" s="980"/>
      <c r="I274" s="950" t="s">
        <v>3351</v>
      </c>
    </row>
    <row r="275" spans="1:9" ht="30" customHeight="1" x14ac:dyDescent="0.2">
      <c r="A275" s="960">
        <v>233</v>
      </c>
      <c r="B275" s="961" t="s">
        <v>2444</v>
      </c>
      <c r="C275" s="967" t="s">
        <v>3526</v>
      </c>
      <c r="D275" s="952" t="s">
        <v>3463</v>
      </c>
      <c r="E275" s="989" t="s">
        <v>3464</v>
      </c>
      <c r="F275" s="980" t="s">
        <v>3424</v>
      </c>
      <c r="G275" s="980"/>
      <c r="H275" s="980"/>
      <c r="I275" s="950" t="s">
        <v>3424</v>
      </c>
    </row>
    <row r="276" spans="1:9" ht="30" customHeight="1" x14ac:dyDescent="0.2">
      <c r="A276" s="960">
        <v>234</v>
      </c>
      <c r="B276" s="961" t="s">
        <v>1973</v>
      </c>
      <c r="C276" s="967" t="s">
        <v>3526</v>
      </c>
      <c r="D276" s="952" t="s">
        <v>3465</v>
      </c>
      <c r="E276" s="989"/>
      <c r="F276" s="980" t="s">
        <v>3351</v>
      </c>
      <c r="G276" s="980"/>
      <c r="H276" s="980"/>
      <c r="I276" s="950" t="s">
        <v>3351</v>
      </c>
    </row>
    <row r="277" spans="1:9" ht="30" customHeight="1" x14ac:dyDescent="0.2">
      <c r="A277" s="960">
        <v>236</v>
      </c>
      <c r="B277" s="961" t="s">
        <v>2550</v>
      </c>
      <c r="C277" s="967" t="s">
        <v>3526</v>
      </c>
      <c r="D277" s="952" t="s">
        <v>3468</v>
      </c>
      <c r="E277" s="989" t="s">
        <v>3469</v>
      </c>
      <c r="F277" s="980" t="s">
        <v>3424</v>
      </c>
      <c r="G277" s="980"/>
      <c r="H277" s="980"/>
      <c r="I277" s="950" t="s">
        <v>3424</v>
      </c>
    </row>
    <row r="278" spans="1:9" ht="30" customHeight="1" x14ac:dyDescent="0.2">
      <c r="A278" s="960">
        <v>237</v>
      </c>
      <c r="B278" s="961" t="s">
        <v>2532</v>
      </c>
      <c r="C278" s="967" t="s">
        <v>3526</v>
      </c>
      <c r="D278" s="952" t="s">
        <v>2047</v>
      </c>
      <c r="E278" s="989" t="s">
        <v>3470</v>
      </c>
      <c r="F278" s="980" t="s">
        <v>3424</v>
      </c>
      <c r="G278" s="980"/>
      <c r="H278" s="980"/>
      <c r="I278" s="950" t="s">
        <v>3424</v>
      </c>
    </row>
    <row r="279" spans="1:9" ht="30" customHeight="1" x14ac:dyDescent="0.2">
      <c r="A279" s="960">
        <v>238</v>
      </c>
      <c r="B279" s="961" t="s">
        <v>2646</v>
      </c>
      <c r="C279" s="967" t="s">
        <v>3526</v>
      </c>
      <c r="D279" s="952" t="s">
        <v>2647</v>
      </c>
      <c r="E279" s="989" t="s">
        <v>3471</v>
      </c>
      <c r="F279" s="980" t="s">
        <v>3424</v>
      </c>
      <c r="G279" s="980"/>
      <c r="H279" s="980"/>
      <c r="I279" s="950" t="s">
        <v>3424</v>
      </c>
    </row>
    <row r="280" spans="1:9" ht="30" customHeight="1" x14ac:dyDescent="0.2">
      <c r="A280" s="960">
        <v>239</v>
      </c>
      <c r="B280" s="961" t="s">
        <v>2846</v>
      </c>
      <c r="C280" s="967" t="s">
        <v>3526</v>
      </c>
      <c r="D280" s="952" t="s">
        <v>3463</v>
      </c>
      <c r="E280" s="989" t="s">
        <v>3472</v>
      </c>
      <c r="F280" s="980" t="s">
        <v>3424</v>
      </c>
      <c r="G280" s="980"/>
      <c r="H280" s="980"/>
      <c r="I280" s="950" t="s">
        <v>3424</v>
      </c>
    </row>
    <row r="281" spans="1:9" ht="30" customHeight="1" x14ac:dyDescent="0.2">
      <c r="A281" s="960">
        <v>240</v>
      </c>
      <c r="B281" s="961" t="s">
        <v>2686</v>
      </c>
      <c r="C281" s="967" t="s">
        <v>3526</v>
      </c>
      <c r="D281" s="952" t="s">
        <v>3473</v>
      </c>
      <c r="E281" s="989" t="s">
        <v>3474</v>
      </c>
      <c r="F281" s="980" t="s">
        <v>3475</v>
      </c>
      <c r="G281" s="980"/>
      <c r="H281" s="980"/>
      <c r="I281" s="950" t="s">
        <v>3475</v>
      </c>
    </row>
    <row r="282" spans="1:9" ht="30" customHeight="1" x14ac:dyDescent="0.2">
      <c r="A282" s="960">
        <v>241</v>
      </c>
      <c r="B282" s="961" t="s">
        <v>2700</v>
      </c>
      <c r="C282" s="967" t="s">
        <v>3526</v>
      </c>
      <c r="D282" s="952" t="s">
        <v>3476</v>
      </c>
      <c r="E282" s="989" t="s">
        <v>3477</v>
      </c>
      <c r="F282" s="980" t="s">
        <v>3478</v>
      </c>
      <c r="G282" s="980"/>
      <c r="H282" s="980"/>
      <c r="I282" s="950" t="s">
        <v>3478</v>
      </c>
    </row>
    <row r="283" spans="1:9" ht="30" customHeight="1" x14ac:dyDescent="0.2">
      <c r="A283" s="960">
        <v>242</v>
      </c>
      <c r="B283" s="961" t="s">
        <v>2698</v>
      </c>
      <c r="C283" s="967" t="s">
        <v>3526</v>
      </c>
      <c r="D283" s="952" t="s">
        <v>2701</v>
      </c>
      <c r="E283" s="989" t="s">
        <v>3479</v>
      </c>
      <c r="F283" s="980" t="s">
        <v>3478</v>
      </c>
      <c r="G283" s="980"/>
      <c r="H283" s="980"/>
      <c r="I283" s="950" t="s">
        <v>3478</v>
      </c>
    </row>
    <row r="284" spans="1:9" ht="30" customHeight="1" x14ac:dyDescent="0.2">
      <c r="A284" s="960">
        <v>243</v>
      </c>
      <c r="B284" s="961" t="s">
        <v>2703</v>
      </c>
      <c r="C284" s="967" t="s">
        <v>3526</v>
      </c>
      <c r="D284" s="952" t="s">
        <v>2704</v>
      </c>
      <c r="E284" s="989" t="s">
        <v>3480</v>
      </c>
      <c r="F284" s="980" t="s">
        <v>3478</v>
      </c>
      <c r="G284" s="980"/>
      <c r="H284" s="980"/>
      <c r="I284" s="950" t="s">
        <v>3478</v>
      </c>
    </row>
    <row r="285" spans="1:9" ht="30" customHeight="1" x14ac:dyDescent="0.2">
      <c r="A285" s="960">
        <v>245</v>
      </c>
      <c r="B285" s="961" t="s">
        <v>2484</v>
      </c>
      <c r="C285" s="967" t="s">
        <v>3526</v>
      </c>
      <c r="D285" s="952" t="s">
        <v>3482</v>
      </c>
      <c r="E285" s="989" t="s">
        <v>3483</v>
      </c>
      <c r="F285" s="980" t="s">
        <v>3475</v>
      </c>
      <c r="G285" s="980"/>
      <c r="H285" s="980"/>
      <c r="I285" s="950" t="s">
        <v>3475</v>
      </c>
    </row>
    <row r="286" spans="1:9" ht="30" customHeight="1" x14ac:dyDescent="0.25">
      <c r="A286" s="960">
        <v>246</v>
      </c>
      <c r="B286" s="987" t="s">
        <v>2642</v>
      </c>
      <c r="C286" s="968" t="s">
        <v>3526</v>
      </c>
      <c r="D286" s="952" t="s">
        <v>2643</v>
      </c>
      <c r="E286" s="989" t="s">
        <v>3484</v>
      </c>
      <c r="F286" s="980" t="s">
        <v>3424</v>
      </c>
      <c r="G286" s="980"/>
      <c r="H286" s="980"/>
      <c r="I286" s="950" t="s">
        <v>3424</v>
      </c>
    </row>
    <row r="287" spans="1:9" ht="30" customHeight="1" x14ac:dyDescent="0.2">
      <c r="A287" s="960">
        <v>247</v>
      </c>
      <c r="B287" s="961" t="s">
        <v>2849</v>
      </c>
      <c r="C287" s="967" t="s">
        <v>3526</v>
      </c>
      <c r="D287" s="952" t="s">
        <v>3460</v>
      </c>
      <c r="E287" s="989" t="s">
        <v>3485</v>
      </c>
      <c r="F287" s="980" t="s">
        <v>3424</v>
      </c>
      <c r="G287" s="980"/>
      <c r="H287" s="980"/>
      <c r="I287" s="950" t="s">
        <v>3424</v>
      </c>
    </row>
    <row r="288" spans="1:9" ht="30" customHeight="1" x14ac:dyDescent="0.2">
      <c r="A288" s="960">
        <v>248</v>
      </c>
      <c r="B288" s="961" t="s">
        <v>2510</v>
      </c>
      <c r="C288" s="967" t="s">
        <v>3526</v>
      </c>
      <c r="D288" s="952" t="s">
        <v>3486</v>
      </c>
      <c r="E288" s="989" t="s">
        <v>3487</v>
      </c>
      <c r="F288" s="980" t="s">
        <v>3475</v>
      </c>
      <c r="G288" s="980"/>
      <c r="H288" s="980"/>
      <c r="I288" s="950" t="s">
        <v>3475</v>
      </c>
    </row>
    <row r="289" spans="1:9" ht="30" customHeight="1" x14ac:dyDescent="0.25">
      <c r="A289" s="960">
        <v>249</v>
      </c>
      <c r="B289" s="987" t="s">
        <v>2490</v>
      </c>
      <c r="C289" s="968" t="s">
        <v>3526</v>
      </c>
      <c r="D289" s="952" t="s">
        <v>2491</v>
      </c>
      <c r="E289" s="989" t="s">
        <v>3488</v>
      </c>
      <c r="F289" s="980" t="s">
        <v>3475</v>
      </c>
      <c r="G289" s="980"/>
      <c r="H289" s="980" t="s">
        <v>3559</v>
      </c>
      <c r="I289" s="950" t="s">
        <v>3555</v>
      </c>
    </row>
    <row r="290" spans="1:9" ht="30" customHeight="1" x14ac:dyDescent="0.2">
      <c r="A290" s="960">
        <v>250</v>
      </c>
      <c r="B290" s="961" t="s">
        <v>2500</v>
      </c>
      <c r="C290" s="967" t="s">
        <v>3526</v>
      </c>
      <c r="D290" s="952" t="s">
        <v>3489</v>
      </c>
      <c r="E290" s="989" t="s">
        <v>3490</v>
      </c>
      <c r="F290" s="980" t="s">
        <v>3475</v>
      </c>
      <c r="G290" s="980"/>
      <c r="H290" s="980"/>
      <c r="I290" s="950" t="s">
        <v>3475</v>
      </c>
    </row>
    <row r="291" spans="1:9" ht="30" customHeight="1" x14ac:dyDescent="0.2">
      <c r="A291" s="960">
        <v>251</v>
      </c>
      <c r="B291" s="961" t="s">
        <v>2493</v>
      </c>
      <c r="C291" s="967" t="s">
        <v>3526</v>
      </c>
      <c r="D291" s="952" t="s">
        <v>3491</v>
      </c>
      <c r="E291" s="989" t="s">
        <v>3492</v>
      </c>
      <c r="F291" s="980" t="s">
        <v>3424</v>
      </c>
      <c r="G291" s="980"/>
      <c r="H291" s="980"/>
      <c r="I291" s="950" t="s">
        <v>3424</v>
      </c>
    </row>
    <row r="292" spans="1:9" ht="30" customHeight="1" x14ac:dyDescent="0.2">
      <c r="A292" s="960">
        <v>252</v>
      </c>
      <c r="B292" s="961" t="s">
        <v>2506</v>
      </c>
      <c r="C292" s="967" t="s">
        <v>3526</v>
      </c>
      <c r="D292" s="952" t="s">
        <v>3493</v>
      </c>
      <c r="E292" s="989" t="s">
        <v>3494</v>
      </c>
      <c r="F292" s="980" t="s">
        <v>3424</v>
      </c>
      <c r="G292" s="980"/>
      <c r="H292" s="980"/>
      <c r="I292" s="950" t="s">
        <v>3424</v>
      </c>
    </row>
    <row r="293" spans="1:9" ht="30" customHeight="1" x14ac:dyDescent="0.2">
      <c r="A293" s="960">
        <v>253</v>
      </c>
      <c r="B293" s="961" t="s">
        <v>2485</v>
      </c>
      <c r="C293" s="967" t="s">
        <v>3526</v>
      </c>
      <c r="D293" s="952" t="s">
        <v>3495</v>
      </c>
      <c r="E293" s="989" t="s">
        <v>3496</v>
      </c>
      <c r="F293" s="980" t="s">
        <v>3424</v>
      </c>
      <c r="G293" s="980"/>
      <c r="H293" s="980"/>
      <c r="I293" s="950" t="s">
        <v>3424</v>
      </c>
    </row>
    <row r="294" spans="1:9" ht="30" customHeight="1" x14ac:dyDescent="0.2">
      <c r="A294" s="960">
        <v>254</v>
      </c>
      <c r="B294" s="961" t="s">
        <v>2432</v>
      </c>
      <c r="C294" s="967" t="s">
        <v>3526</v>
      </c>
      <c r="D294" s="952" t="s">
        <v>1537</v>
      </c>
      <c r="E294" s="989" t="s">
        <v>3497</v>
      </c>
      <c r="F294" s="980" t="s">
        <v>3424</v>
      </c>
      <c r="G294" s="980"/>
      <c r="H294" s="980"/>
      <c r="I294" s="950" t="s">
        <v>3424</v>
      </c>
    </row>
    <row r="295" spans="1:9" ht="30" customHeight="1" x14ac:dyDescent="0.2">
      <c r="A295" s="960">
        <v>255</v>
      </c>
      <c r="B295" s="961" t="s">
        <v>2465</v>
      </c>
      <c r="C295" s="967" t="s">
        <v>3526</v>
      </c>
      <c r="D295" s="952" t="s">
        <v>3498</v>
      </c>
      <c r="E295" s="989" t="s">
        <v>3499</v>
      </c>
      <c r="F295" s="980" t="s">
        <v>3478</v>
      </c>
      <c r="G295" s="980"/>
      <c r="H295" s="980"/>
      <c r="I295" s="950" t="s">
        <v>3478</v>
      </c>
    </row>
    <row r="296" spans="1:9" ht="30" customHeight="1" x14ac:dyDescent="0.2">
      <c r="A296" s="960">
        <v>256</v>
      </c>
      <c r="B296" s="961" t="s">
        <v>2496</v>
      </c>
      <c r="C296" s="967" t="s">
        <v>3526</v>
      </c>
      <c r="D296" s="952" t="s">
        <v>2654</v>
      </c>
      <c r="E296" s="989" t="s">
        <v>3500</v>
      </c>
      <c r="F296" s="980" t="s">
        <v>3478</v>
      </c>
      <c r="G296" s="980"/>
      <c r="H296" s="980"/>
      <c r="I296" s="950" t="s">
        <v>3478</v>
      </c>
    </row>
    <row r="297" spans="1:9" ht="30" customHeight="1" x14ac:dyDescent="0.2">
      <c r="A297" s="960">
        <v>257</v>
      </c>
      <c r="B297" s="961" t="s">
        <v>2431</v>
      </c>
      <c r="C297" s="967" t="s">
        <v>3526</v>
      </c>
      <c r="D297" s="952" t="s">
        <v>3501</v>
      </c>
      <c r="E297" s="989" t="s">
        <v>3502</v>
      </c>
      <c r="F297" s="980" t="s">
        <v>3478</v>
      </c>
      <c r="G297" s="980"/>
      <c r="H297" s="980"/>
      <c r="I297" s="950" t="s">
        <v>3478</v>
      </c>
    </row>
    <row r="298" spans="1:9" ht="30" customHeight="1" x14ac:dyDescent="0.2">
      <c r="A298" s="960">
        <v>258</v>
      </c>
      <c r="B298" s="961" t="s">
        <v>2502</v>
      </c>
      <c r="C298" s="967" t="s">
        <v>3526</v>
      </c>
      <c r="D298" s="952" t="s">
        <v>2503</v>
      </c>
      <c r="E298" s="989" t="s">
        <v>3503</v>
      </c>
      <c r="F298" s="980" t="s">
        <v>3475</v>
      </c>
      <c r="G298" s="980"/>
      <c r="H298" s="980"/>
      <c r="I298" s="950" t="s">
        <v>3475</v>
      </c>
    </row>
    <row r="299" spans="1:9" ht="30" customHeight="1" x14ac:dyDescent="0.2">
      <c r="A299" s="960">
        <v>259</v>
      </c>
      <c r="B299" s="961" t="s">
        <v>2542</v>
      </c>
      <c r="C299" s="967" t="s">
        <v>3526</v>
      </c>
      <c r="D299" s="952" t="s">
        <v>3504</v>
      </c>
      <c r="E299" s="989" t="s">
        <v>3505</v>
      </c>
      <c r="F299" s="980" t="s">
        <v>3424</v>
      </c>
      <c r="G299" s="980"/>
      <c r="H299" s="980"/>
      <c r="I299" s="950" t="s">
        <v>3424</v>
      </c>
    </row>
    <row r="300" spans="1:9" ht="30" customHeight="1" x14ac:dyDescent="0.25">
      <c r="A300" s="960">
        <v>260</v>
      </c>
      <c r="B300" s="987" t="s">
        <v>2429</v>
      </c>
      <c r="C300" s="968" t="s">
        <v>3526</v>
      </c>
      <c r="D300" s="952" t="s">
        <v>3506</v>
      </c>
      <c r="E300" s="989" t="s">
        <v>3507</v>
      </c>
      <c r="F300" s="980" t="s">
        <v>3508</v>
      </c>
      <c r="G300" s="980"/>
      <c r="H300" s="980" t="s">
        <v>3557</v>
      </c>
      <c r="I300" s="950" t="s">
        <v>3555</v>
      </c>
    </row>
    <row r="301" spans="1:9" ht="25.5" x14ac:dyDescent="0.25">
      <c r="A301" s="960">
        <v>261</v>
      </c>
      <c r="B301" s="987" t="s">
        <v>2419</v>
      </c>
      <c r="C301" s="968" t="s">
        <v>3526</v>
      </c>
      <c r="D301" s="952" t="s">
        <v>86</v>
      </c>
      <c r="E301" s="989" t="s">
        <v>3509</v>
      </c>
      <c r="F301" s="980" t="s">
        <v>3508</v>
      </c>
      <c r="G301" s="980"/>
      <c r="H301" s="980" t="s">
        <v>3557</v>
      </c>
      <c r="I301" s="950" t="s">
        <v>3555</v>
      </c>
    </row>
    <row r="302" spans="1:9" ht="25.5" x14ac:dyDescent="0.25">
      <c r="A302" s="960">
        <v>262</v>
      </c>
      <c r="B302" s="987" t="s">
        <v>2724</v>
      </c>
      <c r="C302" s="968" t="s">
        <v>3526</v>
      </c>
      <c r="D302" s="952" t="s">
        <v>3510</v>
      </c>
      <c r="E302" s="989" t="s">
        <v>3511</v>
      </c>
      <c r="F302" s="980" t="s">
        <v>3508</v>
      </c>
      <c r="G302" s="980"/>
      <c r="H302" s="980" t="s">
        <v>3557</v>
      </c>
      <c r="I302" s="950" t="s">
        <v>3555</v>
      </c>
    </row>
    <row r="303" spans="1:9" ht="25.5" x14ac:dyDescent="0.25">
      <c r="A303" s="960">
        <v>263</v>
      </c>
      <c r="B303" s="987" t="s">
        <v>2779</v>
      </c>
      <c r="C303" s="968" t="s">
        <v>3526</v>
      </c>
      <c r="D303" s="952" t="s">
        <v>3512</v>
      </c>
      <c r="E303" s="989" t="s">
        <v>3513</v>
      </c>
      <c r="F303" s="980" t="s">
        <v>3508</v>
      </c>
      <c r="G303" s="980"/>
      <c r="H303" s="980" t="s">
        <v>3557</v>
      </c>
      <c r="I303" s="950" t="s">
        <v>3555</v>
      </c>
    </row>
    <row r="304" spans="1:9" ht="25.5" x14ac:dyDescent="0.25">
      <c r="A304" s="960">
        <v>264</v>
      </c>
      <c r="B304" s="987" t="s">
        <v>2789</v>
      </c>
      <c r="C304" s="968" t="s">
        <v>3526</v>
      </c>
      <c r="D304" s="952" t="s">
        <v>3514</v>
      </c>
      <c r="E304" s="989" t="s">
        <v>3515</v>
      </c>
      <c r="F304" s="980" t="s">
        <v>3508</v>
      </c>
      <c r="G304" s="980"/>
      <c r="H304" s="980" t="s">
        <v>3557</v>
      </c>
      <c r="I304" s="950" t="s">
        <v>3555</v>
      </c>
    </row>
    <row r="305" spans="1:9" ht="25.5" x14ac:dyDescent="0.25">
      <c r="A305" s="960">
        <v>266</v>
      </c>
      <c r="B305" s="987" t="s">
        <v>2488</v>
      </c>
      <c r="C305" s="968" t="s">
        <v>3526</v>
      </c>
      <c r="D305" s="952" t="s">
        <v>22</v>
      </c>
      <c r="E305" s="989" t="s">
        <v>3518</v>
      </c>
      <c r="F305" s="980" t="s">
        <v>3343</v>
      </c>
      <c r="G305" s="980"/>
      <c r="H305" s="980" t="s">
        <v>3561</v>
      </c>
      <c r="I305" s="950" t="s">
        <v>3343</v>
      </c>
    </row>
    <row r="306" spans="1:9" x14ac:dyDescent="0.2">
      <c r="A306" s="960">
        <v>271</v>
      </c>
      <c r="B306" s="977" t="s">
        <v>1538</v>
      </c>
      <c r="C306" s="967" t="s">
        <v>3526</v>
      </c>
      <c r="D306" s="952" t="s">
        <v>3524</v>
      </c>
      <c r="E306" s="950" t="s">
        <v>1088</v>
      </c>
      <c r="F306" s="980"/>
      <c r="G306" s="980"/>
      <c r="H306" s="980"/>
      <c r="I306" s="950"/>
    </row>
    <row r="307" spans="1:9" x14ac:dyDescent="0.2">
      <c r="A307" s="960">
        <v>272</v>
      </c>
      <c r="B307" s="978" t="s">
        <v>305</v>
      </c>
      <c r="C307" s="967" t="s">
        <v>3526</v>
      </c>
      <c r="D307" s="952" t="s">
        <v>3525</v>
      </c>
      <c r="E307" s="950"/>
      <c r="F307" s="980"/>
      <c r="G307" s="980"/>
      <c r="H307" s="980"/>
      <c r="I307" s="950"/>
    </row>
    <row r="308" spans="1:9" x14ac:dyDescent="0.2">
      <c r="A308" s="960">
        <v>273</v>
      </c>
      <c r="B308" s="978" t="s">
        <v>299</v>
      </c>
      <c r="C308" s="967" t="s">
        <v>3526</v>
      </c>
      <c r="D308" s="962" t="s">
        <v>1049</v>
      </c>
      <c r="E308" s="950"/>
      <c r="F308" s="980"/>
      <c r="G308" s="980"/>
      <c r="H308" s="980"/>
      <c r="I308" s="950"/>
    </row>
    <row r="309" spans="1:9" x14ac:dyDescent="0.2">
      <c r="A309" s="960">
        <v>274</v>
      </c>
      <c r="B309" s="977" t="s">
        <v>304</v>
      </c>
      <c r="C309" s="967" t="s">
        <v>3526</v>
      </c>
      <c r="D309" s="962" t="s">
        <v>1006</v>
      </c>
      <c r="E309" s="950"/>
      <c r="F309" s="980"/>
      <c r="G309" s="980"/>
      <c r="H309" s="980"/>
      <c r="I309" s="950"/>
    </row>
    <row r="310" spans="1:9" x14ac:dyDescent="0.2">
      <c r="A310" s="960">
        <v>275</v>
      </c>
      <c r="B310" s="963" t="s">
        <v>127</v>
      </c>
      <c r="C310" s="967" t="s">
        <v>3526</v>
      </c>
      <c r="D310" s="964" t="s">
        <v>128</v>
      </c>
      <c r="E310" s="950"/>
      <c r="F310" s="980"/>
      <c r="G310" s="980"/>
      <c r="H310" s="980"/>
      <c r="I310" s="950"/>
    </row>
    <row r="311" spans="1:9" x14ac:dyDescent="0.2">
      <c r="A311" s="960">
        <v>276</v>
      </c>
      <c r="B311" s="963" t="s">
        <v>35</v>
      </c>
      <c r="C311" s="967" t="s">
        <v>3526</v>
      </c>
      <c r="D311" s="964" t="s">
        <v>36</v>
      </c>
      <c r="E311" s="950"/>
      <c r="F311" s="980"/>
      <c r="G311" s="980"/>
      <c r="H311" s="980"/>
      <c r="I311" s="950"/>
    </row>
    <row r="312" spans="1:9" ht="25.5" x14ac:dyDescent="0.2">
      <c r="A312" s="960">
        <v>277</v>
      </c>
      <c r="B312" s="963" t="s">
        <v>47</v>
      </c>
      <c r="C312" s="967" t="s">
        <v>3526</v>
      </c>
      <c r="D312" s="964" t="s">
        <v>48</v>
      </c>
      <c r="E312" s="950"/>
      <c r="F312" s="980"/>
      <c r="G312" s="980"/>
      <c r="H312" s="980"/>
      <c r="I312" s="950"/>
    </row>
    <row r="313" spans="1:9" x14ac:dyDescent="0.2">
      <c r="A313" s="960">
        <v>278</v>
      </c>
      <c r="B313" s="963" t="s">
        <v>42</v>
      </c>
      <c r="C313" s="967" t="s">
        <v>3526</v>
      </c>
      <c r="D313" s="964" t="s">
        <v>43</v>
      </c>
      <c r="E313" s="950"/>
      <c r="F313" s="980"/>
      <c r="G313" s="980"/>
      <c r="H313" s="980"/>
      <c r="I313" s="950"/>
    </row>
    <row r="314" spans="1:9" ht="25.5" x14ac:dyDescent="0.2">
      <c r="A314" s="960">
        <v>279</v>
      </c>
      <c r="B314" s="963" t="s">
        <v>67</v>
      </c>
      <c r="C314" s="967" t="s">
        <v>3526</v>
      </c>
      <c r="D314" s="962" t="s">
        <v>68</v>
      </c>
      <c r="E314" s="950"/>
      <c r="F314" s="980"/>
      <c r="G314" s="980"/>
      <c r="H314" s="980"/>
      <c r="I314" s="950"/>
    </row>
    <row r="315" spans="1:9" ht="25.5" x14ac:dyDescent="0.2">
      <c r="A315" s="960">
        <v>280</v>
      </c>
      <c r="B315" s="963" t="s">
        <v>71</v>
      </c>
      <c r="C315" s="967" t="s">
        <v>3526</v>
      </c>
      <c r="D315" s="964" t="s">
        <v>1029</v>
      </c>
      <c r="E315" s="950"/>
      <c r="F315" s="980"/>
      <c r="G315" s="980"/>
      <c r="H315" s="980"/>
      <c r="I315" s="950"/>
    </row>
    <row r="316" spans="1:9" x14ac:dyDescent="0.2">
      <c r="A316" s="960">
        <v>281</v>
      </c>
      <c r="B316" s="963" t="s">
        <v>399</v>
      </c>
      <c r="C316" s="967" t="s">
        <v>3526</v>
      </c>
      <c r="D316" s="962" t="s">
        <v>424</v>
      </c>
      <c r="E316" s="950"/>
      <c r="F316" s="980"/>
      <c r="G316" s="980"/>
      <c r="H316" s="980"/>
      <c r="I316" s="950"/>
    </row>
    <row r="317" spans="1:9" ht="25.5" x14ac:dyDescent="0.25">
      <c r="A317" s="960">
        <v>282</v>
      </c>
      <c r="B317" s="997" t="s">
        <v>2081</v>
      </c>
      <c r="C317" s="952" t="s">
        <v>3526</v>
      </c>
      <c r="D317" s="952" t="s">
        <v>3545</v>
      </c>
      <c r="E317" s="950" t="s">
        <v>3546</v>
      </c>
      <c r="F317" s="980" t="s">
        <v>3547</v>
      </c>
      <c r="G317" s="980"/>
      <c r="H317" s="980"/>
      <c r="I317" s="950" t="s">
        <v>3554</v>
      </c>
    </row>
    <row r="318" spans="1:9" x14ac:dyDescent="0.2">
      <c r="A318" s="960">
        <v>283</v>
      </c>
      <c r="B318" s="978" t="s">
        <v>262</v>
      </c>
      <c r="C318" s="952" t="s">
        <v>3526</v>
      </c>
      <c r="D318" s="952" t="s">
        <v>3548</v>
      </c>
      <c r="E318" s="950"/>
      <c r="F318" s="980"/>
      <c r="G318" s="980"/>
      <c r="H318" s="980"/>
      <c r="I318" s="950"/>
    </row>
    <row r="319" spans="1:9" x14ac:dyDescent="0.2">
      <c r="A319" s="960">
        <v>284</v>
      </c>
      <c r="B319" s="978" t="s">
        <v>282</v>
      </c>
      <c r="C319" s="952" t="s">
        <v>3526</v>
      </c>
      <c r="D319" s="952" t="s">
        <v>3198</v>
      </c>
      <c r="E319" s="950"/>
      <c r="F319" s="980"/>
      <c r="G319" s="980"/>
      <c r="H319" s="980"/>
      <c r="I319" s="950"/>
    </row>
    <row r="320" spans="1:9" x14ac:dyDescent="0.2">
      <c r="A320" s="960">
        <v>285</v>
      </c>
      <c r="B320" s="978" t="s">
        <v>1159</v>
      </c>
      <c r="C320" s="952" t="s">
        <v>3526</v>
      </c>
      <c r="D320" s="952" t="s">
        <v>22</v>
      </c>
      <c r="E320" s="950"/>
      <c r="F320" s="980"/>
      <c r="G320" s="980"/>
      <c r="H320" s="980"/>
      <c r="I320" s="950"/>
    </row>
    <row r="321" spans="1:9" x14ac:dyDescent="0.2">
      <c r="A321" s="960">
        <v>286</v>
      </c>
      <c r="B321" s="978" t="s">
        <v>1114</v>
      </c>
      <c r="C321" s="952" t="s">
        <v>3526</v>
      </c>
      <c r="D321" s="952" t="s">
        <v>3549</v>
      </c>
      <c r="E321" s="950"/>
      <c r="F321" s="980"/>
      <c r="G321" s="980"/>
      <c r="H321" s="980"/>
      <c r="I321" s="950"/>
    </row>
    <row r="322" spans="1:9" x14ac:dyDescent="0.2">
      <c r="A322" s="960">
        <v>287</v>
      </c>
      <c r="B322" s="978" t="s">
        <v>1864</v>
      </c>
      <c r="C322" s="952" t="s">
        <v>3526</v>
      </c>
      <c r="D322" s="952" t="s">
        <v>3550</v>
      </c>
      <c r="E322" s="950"/>
      <c r="F322" s="980"/>
      <c r="G322" s="980"/>
      <c r="H322" s="980"/>
      <c r="I322" s="950"/>
    </row>
    <row r="323" spans="1:9" x14ac:dyDescent="0.2">
      <c r="A323" s="960">
        <v>288</v>
      </c>
      <c r="B323" s="978" t="s">
        <v>2026</v>
      </c>
      <c r="C323" s="952" t="s">
        <v>3526</v>
      </c>
      <c r="D323" s="952" t="s">
        <v>3551</v>
      </c>
      <c r="E323" s="950"/>
      <c r="F323" s="980"/>
      <c r="G323" s="980"/>
      <c r="H323" s="980"/>
      <c r="I323" s="950"/>
    </row>
    <row r="324" spans="1:9" ht="25.5" x14ac:dyDescent="0.25">
      <c r="A324" s="960">
        <v>289</v>
      </c>
      <c r="B324" s="997" t="s">
        <v>2030</v>
      </c>
      <c r="C324" s="952" t="s">
        <v>3526</v>
      </c>
      <c r="D324" s="952" t="s">
        <v>2031</v>
      </c>
      <c r="E324" s="950"/>
      <c r="F324" s="980"/>
      <c r="G324" s="965" t="s">
        <v>3557</v>
      </c>
      <c r="H324" s="980"/>
      <c r="I324" s="966" t="s">
        <v>3555</v>
      </c>
    </row>
    <row r="325" spans="1:9" ht="25.5" x14ac:dyDescent="0.25">
      <c r="A325" s="960">
        <v>290</v>
      </c>
      <c r="B325" s="997" t="s">
        <v>2453</v>
      </c>
      <c r="C325" s="952" t="s">
        <v>3526</v>
      </c>
      <c r="D325" s="952" t="s">
        <v>15</v>
      </c>
      <c r="E325" s="950"/>
      <c r="F325" s="980"/>
      <c r="G325" s="965" t="s">
        <v>3562</v>
      </c>
      <c r="H325" s="980"/>
      <c r="I325" s="966" t="s">
        <v>3555</v>
      </c>
    </row>
    <row r="326" spans="1:9" ht="15" x14ac:dyDescent="0.2">
      <c r="A326" s="992">
        <v>331</v>
      </c>
      <c r="B326" s="994" t="s">
        <v>197</v>
      </c>
      <c r="C326" s="991" t="s">
        <v>3526</v>
      </c>
      <c r="D326" s="991" t="s">
        <v>198</v>
      </c>
      <c r="E326" s="992"/>
      <c r="F326" s="993"/>
      <c r="G326" s="993"/>
      <c r="H326" s="993"/>
      <c r="I326" s="992"/>
    </row>
    <row r="327" spans="1:9" ht="15" x14ac:dyDescent="0.2">
      <c r="A327" s="992">
        <v>331</v>
      </c>
      <c r="B327" s="994" t="s">
        <v>80</v>
      </c>
      <c r="C327" s="991" t="s">
        <v>3526</v>
      </c>
      <c r="D327" s="991" t="s">
        <v>3594</v>
      </c>
      <c r="E327" s="992"/>
      <c r="F327" s="993"/>
      <c r="G327" s="993"/>
      <c r="H327" s="993"/>
      <c r="I327" s="992"/>
    </row>
    <row r="328" spans="1:9" ht="25.5" x14ac:dyDescent="0.2">
      <c r="A328" s="992">
        <v>332</v>
      </c>
      <c r="B328" s="994" t="s">
        <v>151</v>
      </c>
      <c r="C328" s="991" t="s">
        <v>3526</v>
      </c>
      <c r="D328" s="995" t="s">
        <v>152</v>
      </c>
      <c r="E328" s="992"/>
      <c r="F328" s="993"/>
      <c r="G328" s="993"/>
      <c r="H328" s="993"/>
      <c r="I328" s="992"/>
    </row>
    <row r="329" spans="1:9" ht="15" x14ac:dyDescent="0.2">
      <c r="A329" s="992">
        <v>333</v>
      </c>
      <c r="B329" s="994" t="s">
        <v>87</v>
      </c>
      <c r="C329" s="991" t="s">
        <v>3526</v>
      </c>
      <c r="D329" s="991" t="s">
        <v>435</v>
      </c>
      <c r="E329" s="992"/>
      <c r="F329" s="993"/>
      <c r="G329" s="993"/>
      <c r="H329" s="993"/>
      <c r="I329" s="992"/>
    </row>
    <row r="330" spans="1:9" ht="15" x14ac:dyDescent="0.2">
      <c r="A330" s="992">
        <v>334</v>
      </c>
      <c r="B330" s="994" t="s">
        <v>95</v>
      </c>
      <c r="C330" s="991" t="s">
        <v>3526</v>
      </c>
      <c r="D330" s="991" t="s">
        <v>41</v>
      </c>
      <c r="E330" s="992"/>
      <c r="F330" s="993"/>
      <c r="G330" s="993"/>
      <c r="H330" s="993"/>
      <c r="I330" s="992"/>
    </row>
    <row r="331" spans="1:9" ht="15" x14ac:dyDescent="0.2">
      <c r="A331" s="992">
        <v>335</v>
      </c>
      <c r="B331" s="994" t="s">
        <v>121</v>
      </c>
      <c r="C331" s="991" t="s">
        <v>3526</v>
      </c>
      <c r="D331" s="991" t="s">
        <v>15</v>
      </c>
      <c r="E331" s="992"/>
      <c r="F331" s="993"/>
      <c r="G331" s="993"/>
      <c r="H331" s="993"/>
      <c r="I331" s="992"/>
    </row>
    <row r="332" spans="1:9" ht="15" x14ac:dyDescent="0.2">
      <c r="A332" s="992">
        <v>336</v>
      </c>
      <c r="B332" s="994" t="s">
        <v>123</v>
      </c>
      <c r="C332" s="991" t="s">
        <v>3526</v>
      </c>
      <c r="D332" s="991" t="s">
        <v>124</v>
      </c>
      <c r="E332" s="992"/>
      <c r="F332" s="993"/>
      <c r="G332" s="993"/>
      <c r="H332" s="993"/>
      <c r="I332" s="992"/>
    </row>
    <row r="333" spans="1:9" ht="15" x14ac:dyDescent="0.2">
      <c r="A333" s="992">
        <v>337</v>
      </c>
      <c r="B333" s="994" t="s">
        <v>202</v>
      </c>
      <c r="C333" s="991" t="s">
        <v>3526</v>
      </c>
      <c r="D333" s="991" t="s">
        <v>3595</v>
      </c>
      <c r="E333" s="992"/>
      <c r="F333" s="993"/>
      <c r="G333" s="993"/>
      <c r="H333" s="993"/>
      <c r="I333" s="992"/>
    </row>
    <row r="334" spans="1:9" ht="15" x14ac:dyDescent="0.2">
      <c r="A334" s="992">
        <v>338</v>
      </c>
      <c r="B334" s="994" t="s">
        <v>141</v>
      </c>
      <c r="C334" s="991" t="s">
        <v>3526</v>
      </c>
      <c r="D334" s="991" t="s">
        <v>142</v>
      </c>
      <c r="E334" s="992"/>
      <c r="F334" s="993"/>
      <c r="G334" s="993"/>
      <c r="H334" s="993"/>
      <c r="I334" s="992"/>
    </row>
    <row r="335" spans="1:9" ht="15" x14ac:dyDescent="0.2">
      <c r="A335" s="992">
        <v>339</v>
      </c>
      <c r="B335" s="994" t="s">
        <v>143</v>
      </c>
      <c r="C335" s="991" t="s">
        <v>3526</v>
      </c>
      <c r="D335" s="991" t="s">
        <v>144</v>
      </c>
      <c r="E335" s="992"/>
      <c r="F335" s="993"/>
      <c r="G335" s="993"/>
      <c r="H335" s="993"/>
      <c r="I335" s="992"/>
    </row>
    <row r="336" spans="1:9" ht="15" x14ac:dyDescent="0.2">
      <c r="A336" s="992">
        <v>340</v>
      </c>
      <c r="B336" s="994" t="s">
        <v>159</v>
      </c>
      <c r="C336" s="991" t="s">
        <v>3526</v>
      </c>
      <c r="D336" s="991" t="s">
        <v>160</v>
      </c>
      <c r="E336" s="992"/>
      <c r="F336" s="993"/>
      <c r="G336" s="993"/>
      <c r="H336" s="993"/>
      <c r="I336" s="992"/>
    </row>
    <row r="337" spans="1:9" ht="15" x14ac:dyDescent="0.2">
      <c r="A337" s="992">
        <v>341</v>
      </c>
      <c r="B337" s="994" t="s">
        <v>166</v>
      </c>
      <c r="C337" s="991" t="s">
        <v>3526</v>
      </c>
      <c r="D337" s="991" t="s">
        <v>1025</v>
      </c>
      <c r="E337" s="992"/>
      <c r="F337" s="993"/>
      <c r="G337" s="993"/>
      <c r="H337" s="993"/>
      <c r="I337" s="992"/>
    </row>
    <row r="338" spans="1:9" ht="15" x14ac:dyDescent="0.2">
      <c r="A338" s="992">
        <v>342</v>
      </c>
      <c r="B338" s="994" t="s">
        <v>173</v>
      </c>
      <c r="C338" s="991" t="s">
        <v>3526</v>
      </c>
      <c r="D338" s="991" t="s">
        <v>174</v>
      </c>
      <c r="E338" s="992"/>
      <c r="F338" s="993"/>
      <c r="G338" s="993"/>
      <c r="H338" s="993"/>
      <c r="I338" s="992"/>
    </row>
    <row r="339" spans="1:9" ht="25.5" x14ac:dyDescent="0.2">
      <c r="A339" s="992">
        <v>343</v>
      </c>
      <c r="B339" s="994" t="s">
        <v>199</v>
      </c>
      <c r="C339" s="991" t="s">
        <v>3526</v>
      </c>
      <c r="D339" s="995" t="s">
        <v>1038</v>
      </c>
      <c r="E339" s="992"/>
      <c r="F339" s="993"/>
      <c r="G339" s="993"/>
      <c r="H339" s="993"/>
      <c r="I339" s="992"/>
    </row>
    <row r="340" spans="1:9" ht="15" x14ac:dyDescent="0.2">
      <c r="A340" s="992">
        <v>344</v>
      </c>
      <c r="B340" s="994" t="s">
        <v>200</v>
      </c>
      <c r="C340" s="991" t="s">
        <v>3526</v>
      </c>
      <c r="D340" s="991" t="s">
        <v>201</v>
      </c>
      <c r="E340" s="992"/>
      <c r="F340" s="993"/>
      <c r="G340" s="993"/>
      <c r="H340" s="993"/>
      <c r="I340" s="992"/>
    </row>
    <row r="341" spans="1:9" ht="25.5" x14ac:dyDescent="0.2">
      <c r="A341" s="992">
        <v>345</v>
      </c>
      <c r="B341" s="994" t="s">
        <v>204</v>
      </c>
      <c r="C341" s="991" t="s">
        <v>3526</v>
      </c>
      <c r="D341" s="996" t="s">
        <v>205</v>
      </c>
      <c r="E341" s="992"/>
      <c r="F341" s="993"/>
      <c r="G341" s="993"/>
      <c r="H341" s="993"/>
      <c r="I341" s="992"/>
    </row>
    <row r="342" spans="1:9" ht="15" x14ac:dyDescent="0.2">
      <c r="A342" s="992">
        <v>346</v>
      </c>
      <c r="B342" s="994" t="s">
        <v>234</v>
      </c>
      <c r="C342" s="991" t="s">
        <v>3526</v>
      </c>
      <c r="D342" s="991" t="s">
        <v>235</v>
      </c>
      <c r="E342" s="992"/>
      <c r="F342" s="993"/>
      <c r="G342" s="993"/>
      <c r="H342" s="993"/>
      <c r="I342" s="992"/>
    </row>
    <row r="343" spans="1:9" ht="25.5" x14ac:dyDescent="0.2">
      <c r="A343" s="992">
        <v>347</v>
      </c>
      <c r="B343" s="994" t="s">
        <v>231</v>
      </c>
      <c r="C343" s="991" t="s">
        <v>3526</v>
      </c>
      <c r="D343" s="996" t="s">
        <v>1042</v>
      </c>
      <c r="E343" s="992"/>
      <c r="F343" s="993"/>
      <c r="G343" s="993"/>
      <c r="H343" s="993"/>
      <c r="I343" s="992"/>
    </row>
    <row r="344" spans="1:9" ht="15" x14ac:dyDescent="0.2">
      <c r="A344" s="992">
        <v>348</v>
      </c>
      <c r="B344" s="994" t="s">
        <v>237</v>
      </c>
      <c r="C344" s="991" t="s">
        <v>3526</v>
      </c>
      <c r="D344" s="991" t="s">
        <v>186</v>
      </c>
      <c r="E344" s="992"/>
      <c r="F344" s="993"/>
      <c r="G344" s="993"/>
      <c r="H344" s="993"/>
      <c r="I344" s="992"/>
    </row>
    <row r="345" spans="1:9" ht="25.5" x14ac:dyDescent="0.2">
      <c r="A345" s="992">
        <v>349</v>
      </c>
      <c r="B345" s="994" t="s">
        <v>270</v>
      </c>
      <c r="C345" s="991" t="s">
        <v>3526</v>
      </c>
      <c r="D345" s="995" t="s">
        <v>1031</v>
      </c>
      <c r="E345" s="992"/>
      <c r="F345" s="993"/>
      <c r="G345" s="993"/>
      <c r="H345" s="993"/>
      <c r="I345" s="992"/>
    </row>
    <row r="346" spans="1:9" ht="15" x14ac:dyDescent="0.2">
      <c r="A346" s="992">
        <v>350</v>
      </c>
      <c r="B346" s="994" t="s">
        <v>253</v>
      </c>
      <c r="C346" s="991" t="s">
        <v>3526</v>
      </c>
      <c r="D346" s="991" t="s">
        <v>140</v>
      </c>
      <c r="E346" s="992"/>
      <c r="F346" s="993"/>
      <c r="G346" s="993"/>
      <c r="H346" s="993"/>
      <c r="I346" s="992"/>
    </row>
    <row r="347" spans="1:9" ht="15" x14ac:dyDescent="0.2">
      <c r="A347" s="992">
        <v>351</v>
      </c>
      <c r="B347" s="994" t="s">
        <v>260</v>
      </c>
      <c r="C347" s="991" t="s">
        <v>3526</v>
      </c>
      <c r="D347" s="991" t="s">
        <v>261</v>
      </c>
      <c r="E347" s="992"/>
      <c r="F347" s="993"/>
      <c r="G347" s="993"/>
      <c r="H347" s="993"/>
      <c r="I347" s="992"/>
    </row>
    <row r="348" spans="1:9" ht="15" x14ac:dyDescent="0.2">
      <c r="A348" s="992">
        <v>352</v>
      </c>
      <c r="B348" s="994" t="s">
        <v>296</v>
      </c>
      <c r="C348" s="991" t="s">
        <v>3526</v>
      </c>
      <c r="D348" s="991" t="s">
        <v>1039</v>
      </c>
      <c r="E348" s="992"/>
      <c r="F348" s="993"/>
      <c r="G348" s="993"/>
      <c r="H348" s="993"/>
      <c r="I348" s="992"/>
    </row>
    <row r="349" spans="1:9" ht="15" x14ac:dyDescent="0.2">
      <c r="A349" s="992">
        <v>353</v>
      </c>
      <c r="B349" s="994" t="s">
        <v>308</v>
      </c>
      <c r="C349" s="991" t="s">
        <v>3526</v>
      </c>
      <c r="D349" s="991" t="s">
        <v>1050</v>
      </c>
      <c r="E349" s="992"/>
      <c r="F349" s="993"/>
      <c r="G349" s="993"/>
      <c r="H349" s="993"/>
      <c r="I349" s="992"/>
    </row>
    <row r="350" spans="1:9" ht="15" x14ac:dyDescent="0.2">
      <c r="A350" s="992">
        <v>354</v>
      </c>
      <c r="B350" s="994" t="s">
        <v>1332</v>
      </c>
      <c r="C350" s="991" t="s">
        <v>3526</v>
      </c>
      <c r="D350" s="991" t="s">
        <v>212</v>
      </c>
      <c r="E350" s="992"/>
      <c r="F350" s="993"/>
      <c r="G350" s="993"/>
      <c r="H350" s="993"/>
      <c r="I350" s="992"/>
    </row>
    <row r="351" spans="1:9" ht="15" x14ac:dyDescent="0.2">
      <c r="A351" s="992">
        <v>355</v>
      </c>
      <c r="B351" s="994" t="s">
        <v>65</v>
      </c>
      <c r="C351" s="991" t="s">
        <v>3526</v>
      </c>
      <c r="D351" s="991" t="s">
        <v>66</v>
      </c>
      <c r="E351" s="992"/>
      <c r="F351" s="993"/>
      <c r="G351" s="993"/>
      <c r="H351" s="993"/>
      <c r="I351" s="992"/>
    </row>
    <row r="352" spans="1:9" ht="15" x14ac:dyDescent="0.2">
      <c r="A352" s="992">
        <v>356</v>
      </c>
      <c r="B352" s="994" t="s">
        <v>156</v>
      </c>
      <c r="C352" s="991" t="s">
        <v>3526</v>
      </c>
      <c r="D352" s="991" t="s">
        <v>53</v>
      </c>
      <c r="E352" s="992"/>
      <c r="F352" s="993"/>
      <c r="G352" s="993"/>
      <c r="H352" s="993"/>
      <c r="I352" s="992"/>
    </row>
    <row r="353" spans="1:9" ht="15" x14ac:dyDescent="0.2">
      <c r="A353" s="992">
        <v>357</v>
      </c>
      <c r="B353" s="994" t="s">
        <v>215</v>
      </c>
      <c r="C353" s="991" t="s">
        <v>3526</v>
      </c>
      <c r="D353" s="991" t="s">
        <v>1599</v>
      </c>
      <c r="E353" s="992"/>
      <c r="F353" s="993"/>
      <c r="G353" s="993"/>
      <c r="H353" s="993"/>
      <c r="I353" s="992"/>
    </row>
    <row r="354" spans="1:9" ht="38.25" x14ac:dyDescent="0.2">
      <c r="A354" s="992">
        <v>358</v>
      </c>
      <c r="B354" s="994" t="s">
        <v>63</v>
      </c>
      <c r="C354" s="991" t="s">
        <v>3526</v>
      </c>
      <c r="D354" s="995" t="s">
        <v>64</v>
      </c>
      <c r="E354" s="992"/>
      <c r="F354" s="993"/>
      <c r="G354" s="993"/>
      <c r="H354" s="993"/>
      <c r="I354" s="992"/>
    </row>
    <row r="355" spans="1:9" ht="15" x14ac:dyDescent="0.2">
      <c r="A355" s="992">
        <v>359</v>
      </c>
      <c r="B355" s="994" t="s">
        <v>405</v>
      </c>
      <c r="C355" s="991" t="s">
        <v>3526</v>
      </c>
      <c r="D355" s="991" t="s">
        <v>238</v>
      </c>
      <c r="E355" s="992"/>
      <c r="F355" s="993"/>
      <c r="G355" s="993"/>
      <c r="H355" s="993"/>
      <c r="I355" s="992"/>
    </row>
    <row r="356" spans="1:9" ht="15" x14ac:dyDescent="0.2">
      <c r="A356" s="992">
        <v>360</v>
      </c>
      <c r="B356" s="994" t="s">
        <v>255</v>
      </c>
      <c r="C356" s="991" t="s">
        <v>3526</v>
      </c>
      <c r="D356" s="991" t="s">
        <v>1032</v>
      </c>
      <c r="E356" s="992"/>
      <c r="F356" s="993"/>
      <c r="G356" s="993"/>
      <c r="H356" s="993"/>
      <c r="I356" s="992"/>
    </row>
    <row r="357" spans="1:9" ht="15" x14ac:dyDescent="0.2">
      <c r="A357" s="992">
        <v>361</v>
      </c>
      <c r="B357" s="994" t="s">
        <v>7</v>
      </c>
      <c r="C357" s="991" t="s">
        <v>3526</v>
      </c>
      <c r="D357" s="991" t="s">
        <v>8</v>
      </c>
      <c r="E357" s="992"/>
      <c r="F357" s="993"/>
      <c r="G357" s="993"/>
      <c r="H357" s="993"/>
      <c r="I357" s="992"/>
    </row>
    <row r="358" spans="1:9" ht="15" x14ac:dyDescent="0.2">
      <c r="A358" s="992">
        <v>362</v>
      </c>
      <c r="B358" s="994" t="s">
        <v>230</v>
      </c>
      <c r="C358" s="991" t="s">
        <v>3526</v>
      </c>
      <c r="D358" s="991" t="s">
        <v>1045</v>
      </c>
      <c r="E358" s="992"/>
      <c r="F358" s="993"/>
      <c r="G358" s="993"/>
      <c r="H358" s="993"/>
      <c r="I358" s="992"/>
    </row>
    <row r="359" spans="1:9" ht="15" x14ac:dyDescent="0.2">
      <c r="A359" s="992">
        <v>363</v>
      </c>
      <c r="B359" s="994" t="s">
        <v>254</v>
      </c>
      <c r="C359" s="991" t="s">
        <v>3526</v>
      </c>
      <c r="D359" s="991" t="s">
        <v>1033</v>
      </c>
      <c r="E359" s="992"/>
      <c r="F359" s="993"/>
      <c r="G359" s="993"/>
      <c r="H359" s="993"/>
      <c r="I359" s="992"/>
    </row>
    <row r="360" spans="1:9" ht="15" x14ac:dyDescent="0.2">
      <c r="A360" s="992">
        <v>364</v>
      </c>
      <c r="B360" s="994" t="s">
        <v>555</v>
      </c>
      <c r="C360" s="991" t="s">
        <v>3526</v>
      </c>
      <c r="D360" s="991" t="s">
        <v>1067</v>
      </c>
      <c r="E360" s="992"/>
      <c r="F360" s="993"/>
      <c r="G360" s="993"/>
      <c r="H360" s="993"/>
      <c r="I360" s="992"/>
    </row>
    <row r="361" spans="1:9" ht="15" x14ac:dyDescent="0.2">
      <c r="A361" s="992">
        <v>365</v>
      </c>
      <c r="B361" s="994" t="s">
        <v>138</v>
      </c>
      <c r="C361" s="991" t="s">
        <v>3526</v>
      </c>
      <c r="D361" s="991" t="s">
        <v>1034</v>
      </c>
      <c r="E361" s="992"/>
      <c r="F361" s="993"/>
      <c r="G361" s="993"/>
      <c r="H361" s="993"/>
      <c r="I361" s="992"/>
    </row>
    <row r="362" spans="1:9" ht="15" x14ac:dyDescent="0.2">
      <c r="A362" s="992">
        <v>366</v>
      </c>
      <c r="B362" s="994" t="s">
        <v>221</v>
      </c>
      <c r="C362" s="991" t="s">
        <v>3526</v>
      </c>
      <c r="D362" s="991" t="s">
        <v>222</v>
      </c>
      <c r="E362" s="992"/>
      <c r="F362" s="993"/>
      <c r="G362" s="993"/>
      <c r="H362" s="993"/>
      <c r="I362" s="992"/>
    </row>
    <row r="363" spans="1:9" ht="15" x14ac:dyDescent="0.2">
      <c r="A363" s="992">
        <v>367</v>
      </c>
      <c r="B363" s="994" t="s">
        <v>4</v>
      </c>
      <c r="C363" s="991" t="s">
        <v>3526</v>
      </c>
      <c r="D363" s="991" t="s">
        <v>1028</v>
      </c>
      <c r="E363" s="992"/>
      <c r="F363" s="993"/>
      <c r="G363" s="993"/>
      <c r="H363" s="993"/>
      <c r="I363" s="992"/>
    </row>
    <row r="364" spans="1:9" ht="15" x14ac:dyDescent="0.2">
      <c r="A364" s="992">
        <v>368</v>
      </c>
      <c r="B364" s="994" t="s">
        <v>177</v>
      </c>
      <c r="C364" s="991" t="s">
        <v>3526</v>
      </c>
      <c r="D364" s="991" t="s">
        <v>1039</v>
      </c>
      <c r="E364" s="992"/>
      <c r="F364" s="993"/>
      <c r="G364" s="993"/>
      <c r="H364" s="993"/>
      <c r="I364" s="992"/>
    </row>
    <row r="365" spans="1:9" ht="15" x14ac:dyDescent="0.2">
      <c r="A365" s="992">
        <v>369</v>
      </c>
      <c r="B365" s="994" t="s">
        <v>193</v>
      </c>
      <c r="C365" s="991" t="s">
        <v>3526</v>
      </c>
      <c r="D365" s="991" t="s">
        <v>194</v>
      </c>
      <c r="E365" s="992"/>
      <c r="F365" s="993"/>
      <c r="G365" s="993"/>
      <c r="H365" s="993"/>
      <c r="I365" s="992"/>
    </row>
    <row r="366" spans="1:9" ht="25.5" x14ac:dyDescent="0.2">
      <c r="A366" s="992">
        <v>370</v>
      </c>
      <c r="B366" s="994" t="s">
        <v>88</v>
      </c>
      <c r="C366" s="991" t="s">
        <v>3526</v>
      </c>
      <c r="D366" s="995" t="s">
        <v>1031</v>
      </c>
      <c r="E366" s="992"/>
      <c r="F366" s="993"/>
      <c r="G366" s="993"/>
      <c r="H366" s="993"/>
      <c r="I366" s="992"/>
    </row>
    <row r="367" spans="1:9" ht="15" x14ac:dyDescent="0.2">
      <c r="A367" s="992">
        <v>371</v>
      </c>
      <c r="B367" s="994" t="s">
        <v>97</v>
      </c>
      <c r="C367" s="991" t="s">
        <v>3526</v>
      </c>
      <c r="D367" s="991" t="s">
        <v>98</v>
      </c>
      <c r="E367" s="992"/>
      <c r="F367" s="993"/>
      <c r="G367" s="993"/>
      <c r="H367" s="993"/>
      <c r="I367" s="992"/>
    </row>
    <row r="368" spans="1:9" ht="15" x14ac:dyDescent="0.2">
      <c r="A368" s="992">
        <v>372</v>
      </c>
      <c r="B368" s="994" t="s">
        <v>89</v>
      </c>
      <c r="C368" s="991" t="s">
        <v>3526</v>
      </c>
      <c r="D368" s="991" t="s">
        <v>90</v>
      </c>
      <c r="E368" s="992"/>
      <c r="F368" s="993"/>
      <c r="G368" s="993"/>
      <c r="H368" s="993"/>
      <c r="I368" s="992"/>
    </row>
    <row r="369" spans="1:9" ht="25.5" x14ac:dyDescent="0.2">
      <c r="A369" s="992">
        <v>373</v>
      </c>
      <c r="B369" s="994" t="s">
        <v>130</v>
      </c>
      <c r="C369" s="991" t="s">
        <v>3526</v>
      </c>
      <c r="D369" s="995" t="s">
        <v>1112</v>
      </c>
      <c r="E369" s="992"/>
      <c r="F369" s="993"/>
      <c r="G369" s="993"/>
      <c r="H369" s="993"/>
      <c r="I369" s="992"/>
    </row>
    <row r="370" spans="1:9" ht="15" x14ac:dyDescent="0.2">
      <c r="A370" s="992">
        <v>374</v>
      </c>
      <c r="B370" s="994" t="s">
        <v>40</v>
      </c>
      <c r="C370" s="991" t="s">
        <v>3526</v>
      </c>
      <c r="D370" s="991" t="s">
        <v>41</v>
      </c>
      <c r="E370" s="992"/>
      <c r="F370" s="993"/>
      <c r="G370" s="993"/>
      <c r="H370" s="993"/>
      <c r="I370" s="992"/>
    </row>
    <row r="371" spans="1:9" ht="15" x14ac:dyDescent="0.2">
      <c r="A371" s="992">
        <v>375</v>
      </c>
      <c r="B371" s="994" t="s">
        <v>21</v>
      </c>
      <c r="C371" s="991" t="s">
        <v>3526</v>
      </c>
      <c r="D371" s="991" t="s">
        <v>22</v>
      </c>
      <c r="E371" s="992"/>
      <c r="F371" s="993"/>
      <c r="G371" s="993"/>
      <c r="H371" s="993"/>
      <c r="I371" s="992"/>
    </row>
    <row r="372" spans="1:9" ht="15" x14ac:dyDescent="0.2">
      <c r="A372" s="992">
        <v>376</v>
      </c>
      <c r="B372" s="994" t="s">
        <v>37</v>
      </c>
      <c r="C372" s="991" t="s">
        <v>3526</v>
      </c>
      <c r="D372" s="991" t="s">
        <v>38</v>
      </c>
      <c r="E372" s="992"/>
      <c r="F372" s="993"/>
      <c r="G372" s="993"/>
      <c r="H372" s="993"/>
      <c r="I372" s="992"/>
    </row>
    <row r="373" spans="1:9" ht="15" x14ac:dyDescent="0.2">
      <c r="A373" s="992">
        <v>377</v>
      </c>
      <c r="B373" s="994" t="s">
        <v>52</v>
      </c>
      <c r="C373" s="991" t="s">
        <v>3526</v>
      </c>
      <c r="D373" s="991" t="s">
        <v>53</v>
      </c>
      <c r="E373" s="992"/>
      <c r="F373" s="993"/>
      <c r="G373" s="993"/>
      <c r="H373" s="993"/>
      <c r="I373" s="992"/>
    </row>
    <row r="374" spans="1:9" ht="15" x14ac:dyDescent="0.2">
      <c r="A374" s="992">
        <v>378</v>
      </c>
      <c r="B374" s="994" t="s">
        <v>133</v>
      </c>
      <c r="C374" s="991" t="s">
        <v>3526</v>
      </c>
      <c r="D374" s="991" t="s">
        <v>134</v>
      </c>
      <c r="E374" s="992"/>
      <c r="F374" s="993"/>
      <c r="G374" s="993"/>
      <c r="H374" s="993"/>
      <c r="I374" s="992"/>
    </row>
    <row r="375" spans="1:9" ht="15" x14ac:dyDescent="0.2">
      <c r="A375" s="992">
        <v>379</v>
      </c>
      <c r="B375" s="994" t="s">
        <v>145</v>
      </c>
      <c r="C375" s="991" t="s">
        <v>3526</v>
      </c>
      <c r="D375" s="991" t="s">
        <v>43</v>
      </c>
      <c r="E375" s="992"/>
      <c r="F375" s="993"/>
      <c r="G375" s="993"/>
      <c r="H375" s="993"/>
      <c r="I375" s="992"/>
    </row>
    <row r="376" spans="1:9" ht="15" x14ac:dyDescent="0.2">
      <c r="A376" s="992">
        <v>380</v>
      </c>
      <c r="B376" s="994" t="s">
        <v>185</v>
      </c>
      <c r="C376" s="991" t="s">
        <v>3526</v>
      </c>
      <c r="D376" s="991" t="s">
        <v>186</v>
      </c>
      <c r="E376" s="992"/>
      <c r="F376" s="993"/>
      <c r="G376" s="993"/>
      <c r="H376" s="993"/>
      <c r="I376" s="992"/>
    </row>
    <row r="377" spans="1:9" ht="25.5" x14ac:dyDescent="0.2">
      <c r="A377" s="992">
        <v>381</v>
      </c>
      <c r="B377" s="994" t="s">
        <v>195</v>
      </c>
      <c r="C377" s="991" t="s">
        <v>3526</v>
      </c>
      <c r="D377" s="995" t="s">
        <v>1037</v>
      </c>
      <c r="E377" s="992"/>
      <c r="F377" s="993"/>
      <c r="G377" s="993"/>
      <c r="H377" s="993"/>
      <c r="I377" s="992"/>
    </row>
    <row r="378" spans="1:9" ht="15" x14ac:dyDescent="0.2">
      <c r="A378" s="992">
        <v>382</v>
      </c>
      <c r="B378" s="994" t="s">
        <v>257</v>
      </c>
      <c r="C378" s="991" t="s">
        <v>3526</v>
      </c>
      <c r="D378" s="991" t="s">
        <v>1035</v>
      </c>
      <c r="E378" s="992"/>
      <c r="F378" s="993"/>
      <c r="G378" s="993"/>
      <c r="H378" s="993"/>
      <c r="I378" s="992"/>
    </row>
    <row r="379" spans="1:9" ht="15" x14ac:dyDescent="0.2">
      <c r="A379" s="992">
        <v>383</v>
      </c>
      <c r="B379" s="994" t="s">
        <v>273</v>
      </c>
      <c r="C379" s="991" t="s">
        <v>3526</v>
      </c>
      <c r="D379" s="991" t="s">
        <v>126</v>
      </c>
      <c r="E379" s="992"/>
      <c r="F379" s="993"/>
      <c r="G379" s="993"/>
      <c r="H379" s="993"/>
      <c r="I379" s="992"/>
    </row>
    <row r="380" spans="1:9" ht="15" x14ac:dyDescent="0.2">
      <c r="A380" s="992">
        <v>384</v>
      </c>
      <c r="B380" s="994" t="s">
        <v>266</v>
      </c>
      <c r="C380" s="991" t="s">
        <v>3526</v>
      </c>
      <c r="D380" s="991" t="s">
        <v>1030</v>
      </c>
      <c r="E380" s="992"/>
      <c r="F380" s="993"/>
      <c r="G380" s="993"/>
      <c r="H380" s="993"/>
      <c r="I380" s="992"/>
    </row>
    <row r="381" spans="1:9" ht="15" x14ac:dyDescent="0.2">
      <c r="A381" s="992">
        <v>385</v>
      </c>
      <c r="B381" s="994" t="s">
        <v>271</v>
      </c>
      <c r="C381" s="991" t="s">
        <v>3526</v>
      </c>
      <c r="D381" s="991" t="s">
        <v>272</v>
      </c>
      <c r="E381" s="992"/>
      <c r="F381" s="993"/>
      <c r="G381" s="993"/>
      <c r="H381" s="993"/>
      <c r="I381" s="992"/>
    </row>
    <row r="382" spans="1:9" ht="15" x14ac:dyDescent="0.2">
      <c r="A382" s="992">
        <v>386</v>
      </c>
      <c r="B382" s="994" t="s">
        <v>298</v>
      </c>
      <c r="C382" s="991" t="s">
        <v>3526</v>
      </c>
      <c r="D382" s="991" t="s">
        <v>90</v>
      </c>
      <c r="E382" s="992"/>
      <c r="F382" s="993"/>
      <c r="G382" s="993"/>
      <c r="H382" s="993"/>
      <c r="I382" s="992"/>
    </row>
    <row r="383" spans="1:9" ht="15" x14ac:dyDescent="0.2">
      <c r="A383" s="992">
        <v>387</v>
      </c>
      <c r="B383" s="994" t="s">
        <v>302</v>
      </c>
      <c r="C383" s="991" t="s">
        <v>3526</v>
      </c>
      <c r="D383" s="991" t="s">
        <v>303</v>
      </c>
      <c r="E383" s="992"/>
      <c r="F383" s="993"/>
      <c r="G383" s="993"/>
      <c r="H383" s="993"/>
      <c r="I383" s="992"/>
    </row>
    <row r="384" spans="1:9" ht="15" x14ac:dyDescent="0.2">
      <c r="A384" s="992">
        <v>388</v>
      </c>
      <c r="B384" s="994" t="s">
        <v>307</v>
      </c>
      <c r="C384" s="991" t="s">
        <v>3526</v>
      </c>
      <c r="D384" s="991" t="s">
        <v>144</v>
      </c>
      <c r="E384" s="992"/>
      <c r="F384" s="993"/>
      <c r="G384" s="993"/>
      <c r="H384" s="993"/>
      <c r="I384" s="992"/>
    </row>
    <row r="385" spans="1:9" ht="15" x14ac:dyDescent="0.2">
      <c r="A385" s="992">
        <v>389</v>
      </c>
      <c r="B385" s="994" t="s">
        <v>551</v>
      </c>
      <c r="C385" s="991" t="s">
        <v>3526</v>
      </c>
      <c r="D385" s="991" t="s">
        <v>29</v>
      </c>
      <c r="E385" s="992"/>
      <c r="F385" s="993"/>
      <c r="G385" s="993"/>
      <c r="H385" s="993"/>
      <c r="I385" s="992"/>
    </row>
    <row r="386" spans="1:9" ht="15" x14ac:dyDescent="0.2">
      <c r="A386" s="992">
        <v>390</v>
      </c>
      <c r="B386" s="994" t="s">
        <v>1486</v>
      </c>
      <c r="C386" s="991" t="s">
        <v>3526</v>
      </c>
      <c r="D386" s="991" t="s">
        <v>1599</v>
      </c>
      <c r="E386" s="992"/>
      <c r="F386" s="993"/>
      <c r="G386" s="993"/>
      <c r="H386" s="993"/>
      <c r="I386" s="992"/>
    </row>
    <row r="387" spans="1:9" ht="25.5" x14ac:dyDescent="0.2">
      <c r="A387" s="992">
        <v>391</v>
      </c>
      <c r="B387" s="994" t="s">
        <v>1482</v>
      </c>
      <c r="C387" s="991" t="s">
        <v>3526</v>
      </c>
      <c r="D387" s="995" t="s">
        <v>1483</v>
      </c>
      <c r="E387" s="992"/>
      <c r="F387" s="993"/>
      <c r="G387" s="993"/>
      <c r="H387" s="993"/>
      <c r="I387" s="992"/>
    </row>
    <row r="388" spans="1:9" ht="15" x14ac:dyDescent="0.2">
      <c r="A388" s="992">
        <v>392</v>
      </c>
      <c r="B388" s="994" t="s">
        <v>1570</v>
      </c>
      <c r="C388" s="991" t="s">
        <v>3526</v>
      </c>
      <c r="D388" s="991" t="s">
        <v>1569</v>
      </c>
      <c r="E388" s="992"/>
      <c r="F388" s="993"/>
      <c r="G388" s="993"/>
      <c r="H388" s="993"/>
      <c r="I388" s="992"/>
    </row>
    <row r="389" spans="1:9" ht="15" x14ac:dyDescent="0.2">
      <c r="A389" s="992">
        <v>393</v>
      </c>
      <c r="B389" s="994" t="s">
        <v>1584</v>
      </c>
      <c r="C389" s="991" t="s">
        <v>3526</v>
      </c>
      <c r="D389" s="991" t="s">
        <v>1585</v>
      </c>
      <c r="E389" s="992"/>
      <c r="F389" s="993"/>
      <c r="G389" s="993"/>
      <c r="H389" s="993"/>
      <c r="I389" s="992"/>
    </row>
    <row r="390" spans="1:9" ht="15" x14ac:dyDescent="0.2">
      <c r="A390" s="992">
        <v>394</v>
      </c>
      <c r="B390" s="994" t="s">
        <v>1071</v>
      </c>
      <c r="C390" s="991" t="s">
        <v>3526</v>
      </c>
      <c r="D390" s="991" t="s">
        <v>1072</v>
      </c>
      <c r="E390" s="992"/>
      <c r="F390" s="993"/>
      <c r="G390" s="993"/>
      <c r="H390" s="993"/>
      <c r="I390" s="992"/>
    </row>
    <row r="391" spans="1:9" ht="15" x14ac:dyDescent="0.2">
      <c r="A391" s="992">
        <v>395</v>
      </c>
      <c r="B391" s="994" t="s">
        <v>556</v>
      </c>
      <c r="C391" s="991" t="s">
        <v>3526</v>
      </c>
      <c r="D391" s="991" t="s">
        <v>1004</v>
      </c>
      <c r="E391" s="992"/>
      <c r="F391" s="993"/>
      <c r="G391" s="993"/>
      <c r="H391" s="993"/>
      <c r="I391" s="992"/>
    </row>
    <row r="392" spans="1:9" ht="15" x14ac:dyDescent="0.2">
      <c r="A392" s="992">
        <v>396</v>
      </c>
      <c r="B392" s="994" t="s">
        <v>1069</v>
      </c>
      <c r="C392" s="991" t="s">
        <v>3526</v>
      </c>
      <c r="D392" s="991" t="s">
        <v>1070</v>
      </c>
      <c r="E392" s="992"/>
      <c r="F392" s="993"/>
      <c r="G392" s="993"/>
      <c r="H392" s="993"/>
      <c r="I392" s="992"/>
    </row>
    <row r="393" spans="1:9" ht="15" x14ac:dyDescent="0.2">
      <c r="A393" s="992">
        <v>397</v>
      </c>
      <c r="B393" s="994" t="s">
        <v>279</v>
      </c>
      <c r="C393" s="991" t="s">
        <v>3526</v>
      </c>
      <c r="D393" s="991" t="s">
        <v>3597</v>
      </c>
      <c r="E393" s="992"/>
      <c r="F393" s="993"/>
      <c r="G393" s="993"/>
      <c r="H393" s="993"/>
      <c r="I393" s="992"/>
    </row>
    <row r="394" spans="1:9" ht="15" x14ac:dyDescent="0.2">
      <c r="A394" s="992">
        <v>398</v>
      </c>
      <c r="B394" s="994" t="s">
        <v>597</v>
      </c>
      <c r="C394" s="991" t="s">
        <v>3526</v>
      </c>
      <c r="D394" s="991" t="s">
        <v>3608</v>
      </c>
      <c r="E394" s="992"/>
      <c r="F394" s="993"/>
      <c r="G394" s="993"/>
      <c r="H394" s="993"/>
      <c r="I394" s="992"/>
    </row>
    <row r="395" spans="1:9" ht="15" x14ac:dyDescent="0.2">
      <c r="A395" s="992">
        <v>399</v>
      </c>
      <c r="B395" s="994" t="s">
        <v>9</v>
      </c>
      <c r="C395" s="991" t="s">
        <v>3526</v>
      </c>
      <c r="D395" s="991" t="s">
        <v>3609</v>
      </c>
      <c r="E395" s="992"/>
      <c r="F395" s="993"/>
      <c r="G395" s="993"/>
      <c r="H395" s="993"/>
      <c r="I395" s="992"/>
    </row>
    <row r="396" spans="1:9" ht="15" x14ac:dyDescent="0.2">
      <c r="A396" s="992">
        <v>400</v>
      </c>
      <c r="B396" s="994" t="s">
        <v>146</v>
      </c>
      <c r="C396" s="991" t="s">
        <v>3526</v>
      </c>
      <c r="D396" s="991" t="s">
        <v>3610</v>
      </c>
      <c r="E396" s="992"/>
      <c r="F396" s="993"/>
      <c r="G396" s="993"/>
      <c r="H396" s="993"/>
      <c r="I396" s="992"/>
    </row>
    <row r="397" spans="1:9" ht="15" x14ac:dyDescent="0.2">
      <c r="A397" s="992">
        <v>403</v>
      </c>
      <c r="B397" s="994" t="s">
        <v>82</v>
      </c>
      <c r="C397" s="991" t="s">
        <v>3526</v>
      </c>
      <c r="D397" s="991" t="s">
        <v>3642</v>
      </c>
      <c r="E397" s="992"/>
      <c r="F397" s="993"/>
      <c r="G397" s="993"/>
      <c r="H397" s="993"/>
      <c r="I397" s="992"/>
    </row>
    <row r="398" spans="1:9" ht="25.5" x14ac:dyDescent="0.2">
      <c r="A398" s="960">
        <v>294</v>
      </c>
      <c r="B398" s="952" t="s">
        <v>2742</v>
      </c>
      <c r="C398" s="952" t="s">
        <v>3534</v>
      </c>
      <c r="D398" s="952" t="s">
        <v>2740</v>
      </c>
      <c r="E398" s="950" t="s">
        <v>3846</v>
      </c>
      <c r="F398" s="980" t="s">
        <v>3508</v>
      </c>
      <c r="G398" s="965" t="s">
        <v>3863</v>
      </c>
      <c r="H398" s="980"/>
      <c r="I398" s="966" t="s">
        <v>3555</v>
      </c>
    </row>
    <row r="399" spans="1:9" ht="25.5" x14ac:dyDescent="0.2">
      <c r="A399" s="960">
        <v>295</v>
      </c>
      <c r="B399" s="966" t="s">
        <v>309</v>
      </c>
      <c r="C399" s="952" t="s">
        <v>391</v>
      </c>
      <c r="D399" s="952" t="s">
        <v>77</v>
      </c>
      <c r="E399" s="950"/>
      <c r="F399" s="980"/>
      <c r="G399" s="980"/>
      <c r="H399" s="980"/>
      <c r="I399" s="950" t="s">
        <v>3555</v>
      </c>
    </row>
    <row r="400" spans="1:9" ht="25.5" x14ac:dyDescent="0.2">
      <c r="A400" s="960">
        <v>296</v>
      </c>
      <c r="B400" s="966" t="s">
        <v>1334</v>
      </c>
      <c r="C400" s="952" t="s">
        <v>391</v>
      </c>
      <c r="D400" s="952" t="s">
        <v>1335</v>
      </c>
      <c r="E400" s="950"/>
      <c r="F400" s="980"/>
      <c r="G400" s="980"/>
      <c r="H400" s="980"/>
      <c r="I400" s="950" t="s">
        <v>3555</v>
      </c>
    </row>
    <row r="401" spans="1:9" ht="25.5" x14ac:dyDescent="0.2">
      <c r="A401" s="960">
        <v>297</v>
      </c>
      <c r="B401" s="966" t="s">
        <v>1633</v>
      </c>
      <c r="C401" s="952" t="s">
        <v>3534</v>
      </c>
      <c r="D401" s="952" t="s">
        <v>1025</v>
      </c>
      <c r="E401" s="950" t="s">
        <v>3665</v>
      </c>
      <c r="F401" s="980" t="s">
        <v>3508</v>
      </c>
      <c r="G401" s="980"/>
      <c r="H401" s="980"/>
      <c r="I401" s="950" t="s">
        <v>3555</v>
      </c>
    </row>
    <row r="402" spans="1:9" ht="25.5" x14ac:dyDescent="0.2">
      <c r="A402" s="960">
        <v>298</v>
      </c>
      <c r="B402" s="966" t="s">
        <v>2019</v>
      </c>
      <c r="C402" s="952" t="s">
        <v>3527</v>
      </c>
      <c r="D402" s="952" t="s">
        <v>2020</v>
      </c>
      <c r="E402" s="950" t="s">
        <v>3923</v>
      </c>
      <c r="F402" s="980" t="s">
        <v>3508</v>
      </c>
      <c r="G402" s="980"/>
      <c r="H402" s="980"/>
      <c r="I402" s="950" t="s">
        <v>3555</v>
      </c>
    </row>
    <row r="403" spans="1:9" ht="76.5" x14ac:dyDescent="0.2">
      <c r="A403" s="960">
        <v>299</v>
      </c>
      <c r="B403" s="966" t="s">
        <v>2108</v>
      </c>
      <c r="C403" s="952" t="s">
        <v>3526</v>
      </c>
      <c r="D403" s="952" t="s">
        <v>2442</v>
      </c>
      <c r="E403" s="950" t="s">
        <v>3784</v>
      </c>
      <c r="F403" s="980" t="s">
        <v>3554</v>
      </c>
      <c r="G403" s="980" t="s">
        <v>3567</v>
      </c>
      <c r="H403" s="980" t="s">
        <v>3861</v>
      </c>
      <c r="I403" s="950" t="s">
        <v>3554</v>
      </c>
    </row>
    <row r="404" spans="1:9" x14ac:dyDescent="0.2">
      <c r="A404" s="960">
        <v>301</v>
      </c>
      <c r="B404" s="966" t="s">
        <v>2371</v>
      </c>
      <c r="C404" s="952" t="s">
        <v>391</v>
      </c>
      <c r="D404" s="952" t="s">
        <v>2372</v>
      </c>
      <c r="E404" s="950"/>
      <c r="F404" s="980"/>
      <c r="G404" s="980"/>
      <c r="H404" s="980"/>
      <c r="I404" s="950" t="s">
        <v>3555</v>
      </c>
    </row>
    <row r="405" spans="1:9" x14ac:dyDescent="0.2">
      <c r="A405" s="960">
        <v>302</v>
      </c>
      <c r="B405" s="966" t="s">
        <v>2421</v>
      </c>
      <c r="C405" s="952" t="s">
        <v>391</v>
      </c>
      <c r="D405" s="952" t="s">
        <v>2422</v>
      </c>
      <c r="E405" s="950"/>
      <c r="F405" s="980"/>
      <c r="G405" s="980"/>
      <c r="H405" s="980"/>
      <c r="I405" s="950" t="s">
        <v>3555</v>
      </c>
    </row>
    <row r="406" spans="1:9" ht="191.25" x14ac:dyDescent="0.2">
      <c r="A406" s="960">
        <v>303</v>
      </c>
      <c r="B406" s="966" t="s">
        <v>2438</v>
      </c>
      <c r="C406" s="952" t="s">
        <v>391</v>
      </c>
      <c r="D406" s="952" t="s">
        <v>1339</v>
      </c>
      <c r="E406" s="950"/>
      <c r="F406" s="980"/>
      <c r="G406" s="980" t="s">
        <v>3568</v>
      </c>
      <c r="H406" s="980"/>
      <c r="I406" s="950" t="s">
        <v>3343</v>
      </c>
    </row>
    <row r="407" spans="1:9" x14ac:dyDescent="0.2">
      <c r="A407" s="960">
        <v>304</v>
      </c>
      <c r="B407" s="966" t="s">
        <v>3564</v>
      </c>
      <c r="C407" s="952" t="s">
        <v>391</v>
      </c>
      <c r="D407" s="952" t="s">
        <v>2881</v>
      </c>
      <c r="E407" s="950"/>
      <c r="F407" s="980"/>
      <c r="G407" s="980"/>
      <c r="H407" s="980"/>
      <c r="I407" s="950" t="s">
        <v>3554</v>
      </c>
    </row>
    <row r="408" spans="1:9" x14ac:dyDescent="0.2">
      <c r="A408" s="960">
        <v>305</v>
      </c>
      <c r="B408" s="966" t="s">
        <v>2440</v>
      </c>
      <c r="C408" s="952" t="s">
        <v>391</v>
      </c>
      <c r="D408" s="952" t="s">
        <v>2441</v>
      </c>
      <c r="E408" s="950"/>
      <c r="F408" s="980"/>
      <c r="G408" s="980"/>
      <c r="H408" s="980"/>
      <c r="I408" s="950" t="s">
        <v>3555</v>
      </c>
    </row>
    <row r="409" spans="1:9" ht="25.5" x14ac:dyDescent="0.2">
      <c r="A409" s="960">
        <v>306</v>
      </c>
      <c r="B409" s="966" t="s">
        <v>2448</v>
      </c>
      <c r="C409" s="952" t="s">
        <v>3527</v>
      </c>
      <c r="D409" s="952" t="s">
        <v>1112</v>
      </c>
      <c r="E409" s="950" t="s">
        <v>3845</v>
      </c>
      <c r="F409" s="980" t="s">
        <v>3508</v>
      </c>
      <c r="G409" s="980"/>
      <c r="H409" s="980"/>
      <c r="I409" s="950" t="s">
        <v>3555</v>
      </c>
    </row>
    <row r="410" spans="1:9" ht="25.5" x14ac:dyDescent="0.2">
      <c r="A410" s="960">
        <v>307</v>
      </c>
      <c r="B410" s="966" t="s">
        <v>2455</v>
      </c>
      <c r="C410" s="952" t="s">
        <v>3534</v>
      </c>
      <c r="D410" s="952" t="s">
        <v>1860</v>
      </c>
      <c r="E410" s="950"/>
      <c r="F410" s="980"/>
      <c r="G410" s="980" t="s">
        <v>3655</v>
      </c>
      <c r="H410" s="980"/>
      <c r="I410" s="950" t="s">
        <v>3554</v>
      </c>
    </row>
    <row r="411" spans="1:9" ht="25.5" x14ac:dyDescent="0.2">
      <c r="A411" s="960">
        <v>309</v>
      </c>
      <c r="B411" s="966" t="s">
        <v>2481</v>
      </c>
      <c r="C411" s="952" t="s">
        <v>3527</v>
      </c>
      <c r="D411" s="952" t="s">
        <v>1025</v>
      </c>
      <c r="E411" s="950" t="s">
        <v>3666</v>
      </c>
      <c r="F411" s="980" t="s">
        <v>3508</v>
      </c>
      <c r="G411" s="980"/>
      <c r="H411" s="980"/>
      <c r="I411" s="950" t="s">
        <v>3555</v>
      </c>
    </row>
    <row r="412" spans="1:9" ht="25.5" x14ac:dyDescent="0.2">
      <c r="A412" s="960">
        <v>310</v>
      </c>
      <c r="B412" s="966" t="s">
        <v>2513</v>
      </c>
      <c r="C412" s="952" t="s">
        <v>3527</v>
      </c>
      <c r="D412" s="952" t="s">
        <v>2011</v>
      </c>
      <c r="E412" s="950" t="s">
        <v>3667</v>
      </c>
      <c r="F412" s="980" t="s">
        <v>3508</v>
      </c>
      <c r="G412" s="980"/>
      <c r="H412" s="980"/>
      <c r="I412" s="950" t="s">
        <v>3554</v>
      </c>
    </row>
    <row r="413" spans="1:9" x14ac:dyDescent="0.2">
      <c r="A413" s="960">
        <v>311</v>
      </c>
      <c r="B413" s="966" t="s">
        <v>2477</v>
      </c>
      <c r="C413" s="952" t="s">
        <v>391</v>
      </c>
      <c r="D413" s="952" t="s">
        <v>1873</v>
      </c>
      <c r="E413" s="950"/>
      <c r="F413" s="980"/>
      <c r="G413" s="980"/>
      <c r="H413" s="980"/>
      <c r="I413" s="950" t="s">
        <v>3555</v>
      </c>
    </row>
    <row r="414" spans="1:9" ht="25.5" x14ac:dyDescent="0.2">
      <c r="A414" s="960">
        <v>312</v>
      </c>
      <c r="B414" s="966" t="s">
        <v>2528</v>
      </c>
      <c r="C414" s="952" t="s">
        <v>3526</v>
      </c>
      <c r="D414" s="952" t="s">
        <v>41</v>
      </c>
      <c r="E414" s="950" t="s">
        <v>3851</v>
      </c>
      <c r="F414" s="980" t="s">
        <v>3508</v>
      </c>
      <c r="G414" s="980"/>
      <c r="H414" s="980"/>
      <c r="I414" s="950" t="s">
        <v>3555</v>
      </c>
    </row>
    <row r="415" spans="1:9" ht="25.5" x14ac:dyDescent="0.2">
      <c r="A415" s="960">
        <v>313</v>
      </c>
      <c r="B415" s="966" t="s">
        <v>2583</v>
      </c>
      <c r="C415" s="952" t="s">
        <v>3534</v>
      </c>
      <c r="D415" s="952" t="s">
        <v>1997</v>
      </c>
      <c r="E415" s="950" t="s">
        <v>3669</v>
      </c>
      <c r="F415" s="980"/>
      <c r="G415" s="980" t="s">
        <v>3654</v>
      </c>
      <c r="H415" s="980"/>
      <c r="I415" s="950" t="s">
        <v>3555</v>
      </c>
    </row>
    <row r="416" spans="1:9" x14ac:dyDescent="0.2">
      <c r="A416" s="960">
        <v>314</v>
      </c>
      <c r="B416" s="966" t="s">
        <v>2547</v>
      </c>
      <c r="C416" s="952" t="s">
        <v>391</v>
      </c>
      <c r="D416" s="952" t="s">
        <v>2548</v>
      </c>
      <c r="E416" s="950"/>
      <c r="F416" s="980"/>
      <c r="G416" s="980"/>
      <c r="H416" s="980"/>
      <c r="I416" s="950" t="s">
        <v>3555</v>
      </c>
    </row>
    <row r="417" spans="1:9" x14ac:dyDescent="0.2">
      <c r="A417" s="960">
        <v>315</v>
      </c>
      <c r="B417" s="966" t="s">
        <v>2572</v>
      </c>
      <c r="C417" s="952" t="s">
        <v>391</v>
      </c>
      <c r="D417" s="952" t="s">
        <v>144</v>
      </c>
      <c r="E417" s="950"/>
      <c r="F417" s="980"/>
      <c r="G417" s="980"/>
      <c r="H417" s="980"/>
      <c r="I417" s="950" t="s">
        <v>3555</v>
      </c>
    </row>
    <row r="418" spans="1:9" ht="89.25" x14ac:dyDescent="0.2">
      <c r="A418" s="960">
        <v>316</v>
      </c>
      <c r="B418" s="966" t="s">
        <v>2650</v>
      </c>
      <c r="C418" s="952" t="s">
        <v>391</v>
      </c>
      <c r="D418" s="952" t="s">
        <v>2100</v>
      </c>
      <c r="E418" s="950"/>
      <c r="F418" s="980"/>
      <c r="G418" s="980" t="s">
        <v>3570</v>
      </c>
      <c r="H418" s="980"/>
      <c r="I418" s="950" t="s">
        <v>3343</v>
      </c>
    </row>
    <row r="419" spans="1:9" x14ac:dyDescent="0.2">
      <c r="A419" s="960">
        <v>317</v>
      </c>
      <c r="B419" s="966" t="s">
        <v>2691</v>
      </c>
      <c r="C419" s="952" t="s">
        <v>391</v>
      </c>
      <c r="D419" s="952" t="s">
        <v>2692</v>
      </c>
      <c r="E419" s="950"/>
      <c r="F419" s="980"/>
      <c r="G419" s="980"/>
      <c r="H419" s="980"/>
      <c r="I419" s="950" t="s">
        <v>3554</v>
      </c>
    </row>
    <row r="420" spans="1:9" ht="63.75" x14ac:dyDescent="0.2">
      <c r="A420" s="960">
        <v>318</v>
      </c>
      <c r="B420" s="966" t="s">
        <v>2665</v>
      </c>
      <c r="C420" s="952" t="s">
        <v>391</v>
      </c>
      <c r="D420" s="952" t="s">
        <v>2130</v>
      </c>
      <c r="E420" s="950"/>
      <c r="F420" s="980"/>
      <c r="G420" s="980" t="s">
        <v>3571</v>
      </c>
      <c r="H420" s="980"/>
      <c r="I420" s="950" t="s">
        <v>3343</v>
      </c>
    </row>
    <row r="421" spans="1:9" ht="25.5" x14ac:dyDescent="0.2">
      <c r="A421" s="960">
        <v>319</v>
      </c>
      <c r="B421" s="966" t="s">
        <v>2707</v>
      </c>
      <c r="C421" s="952" t="s">
        <v>391</v>
      </c>
      <c r="D421" s="952" t="s">
        <v>2708</v>
      </c>
      <c r="E421" s="950"/>
      <c r="F421" s="980"/>
      <c r="G421" s="980" t="s">
        <v>3572</v>
      </c>
      <c r="H421" s="980"/>
      <c r="I421" s="950" t="s">
        <v>3343</v>
      </c>
    </row>
    <row r="422" spans="1:9" ht="38.25" x14ac:dyDescent="0.2">
      <c r="A422" s="960">
        <v>320</v>
      </c>
      <c r="B422" s="966" t="s">
        <v>2705</v>
      </c>
      <c r="C422" s="952" t="s">
        <v>391</v>
      </c>
      <c r="D422" s="952" t="s">
        <v>1865</v>
      </c>
      <c r="E422" s="950"/>
      <c r="F422" s="980"/>
      <c r="G422" s="980" t="s">
        <v>3573</v>
      </c>
      <c r="H422" s="980"/>
      <c r="I422" s="950" t="s">
        <v>3343</v>
      </c>
    </row>
    <row r="423" spans="1:9" ht="191.25" x14ac:dyDescent="0.2">
      <c r="A423" s="960">
        <v>321</v>
      </c>
      <c r="B423" s="966" t="s">
        <v>2732</v>
      </c>
      <c r="C423" s="952" t="s">
        <v>391</v>
      </c>
      <c r="D423" s="952" t="s">
        <v>1339</v>
      </c>
      <c r="E423" s="950"/>
      <c r="F423" s="980"/>
      <c r="G423" s="980" t="s">
        <v>3574</v>
      </c>
      <c r="H423" s="980"/>
      <c r="I423" s="950" t="s">
        <v>3343</v>
      </c>
    </row>
    <row r="424" spans="1:9" ht="25.5" x14ac:dyDescent="0.2">
      <c r="A424" s="960">
        <v>322</v>
      </c>
      <c r="B424" s="966" t="s">
        <v>2765</v>
      </c>
      <c r="C424" s="952" t="s">
        <v>3527</v>
      </c>
      <c r="D424" s="952" t="s">
        <v>1346</v>
      </c>
      <c r="E424" s="950" t="s">
        <v>3668</v>
      </c>
      <c r="F424" s="980" t="s">
        <v>3508</v>
      </c>
      <c r="G424" s="980"/>
      <c r="H424" s="980"/>
      <c r="I424" s="950" t="s">
        <v>3555</v>
      </c>
    </row>
    <row r="425" spans="1:9" ht="25.5" x14ac:dyDescent="0.2">
      <c r="A425" s="960">
        <v>323</v>
      </c>
      <c r="B425" s="966" t="s">
        <v>2749</v>
      </c>
      <c r="C425" s="952" t="s">
        <v>3534</v>
      </c>
      <c r="D425" s="952" t="s">
        <v>2748</v>
      </c>
      <c r="E425" s="950" t="s">
        <v>3662</v>
      </c>
      <c r="F425" s="980" t="s">
        <v>3508</v>
      </c>
      <c r="G425" s="980"/>
      <c r="H425" s="980"/>
      <c r="I425" s="950" t="s">
        <v>3554</v>
      </c>
    </row>
    <row r="426" spans="1:9" ht="25.5" x14ac:dyDescent="0.2">
      <c r="A426" s="960">
        <v>324</v>
      </c>
      <c r="B426" s="966" t="s">
        <v>2796</v>
      </c>
      <c r="C426" s="952" t="s">
        <v>391</v>
      </c>
      <c r="D426" s="952" t="s">
        <v>2797</v>
      </c>
      <c r="E426" s="950"/>
      <c r="F426" s="980"/>
      <c r="G426" s="980" t="s">
        <v>3575</v>
      </c>
      <c r="H426" s="980"/>
      <c r="I426" s="950" t="s">
        <v>3343</v>
      </c>
    </row>
    <row r="427" spans="1:9" ht="25.5" x14ac:dyDescent="0.2">
      <c r="A427" s="960">
        <v>325</v>
      </c>
      <c r="B427" s="966" t="s">
        <v>2837</v>
      </c>
      <c r="C427" s="952" t="s">
        <v>391</v>
      </c>
      <c r="D427" s="952" t="s">
        <v>2810</v>
      </c>
      <c r="E427" s="950"/>
      <c r="F427" s="980"/>
      <c r="G427" s="980" t="s">
        <v>3576</v>
      </c>
      <c r="H427" s="980"/>
      <c r="I427" s="950" t="s">
        <v>3343</v>
      </c>
    </row>
    <row r="428" spans="1:9" ht="25.5" x14ac:dyDescent="0.2">
      <c r="A428" s="960">
        <v>326</v>
      </c>
      <c r="B428" s="966" t="s">
        <v>2509</v>
      </c>
      <c r="C428" s="952" t="s">
        <v>3534</v>
      </c>
      <c r="D428" s="952" t="s">
        <v>3565</v>
      </c>
      <c r="E428" s="950" t="s">
        <v>3663</v>
      </c>
      <c r="F428" s="980" t="s">
        <v>3508</v>
      </c>
      <c r="G428" s="980" t="s">
        <v>3696</v>
      </c>
      <c r="H428" s="980"/>
      <c r="I428" s="950" t="s">
        <v>3555</v>
      </c>
    </row>
    <row r="429" spans="1:9" ht="25.5" x14ac:dyDescent="0.2">
      <c r="A429" s="960">
        <v>327</v>
      </c>
      <c r="B429" s="966" t="s">
        <v>2463</v>
      </c>
      <c r="C429" s="952" t="s">
        <v>3534</v>
      </c>
      <c r="D429" s="952" t="s">
        <v>284</v>
      </c>
      <c r="E429" s="950" t="s">
        <v>3664</v>
      </c>
      <c r="F429" s="980" t="s">
        <v>3508</v>
      </c>
      <c r="G429" s="980" t="s">
        <v>3695</v>
      </c>
      <c r="H429" s="980"/>
      <c r="I429" s="950" t="s">
        <v>3555</v>
      </c>
    </row>
    <row r="430" spans="1:9" ht="25.5" x14ac:dyDescent="0.2">
      <c r="A430" s="960">
        <v>328</v>
      </c>
      <c r="B430" s="966" t="s">
        <v>2813</v>
      </c>
      <c r="C430" s="952" t="s">
        <v>391</v>
      </c>
      <c r="D430" s="952" t="s">
        <v>152</v>
      </c>
      <c r="E430" s="950"/>
      <c r="F430" s="980"/>
      <c r="G430" s="980"/>
      <c r="H430" s="980"/>
      <c r="I430" s="950"/>
    </row>
    <row r="431" spans="1:9" x14ac:dyDescent="0.2">
      <c r="A431" s="950">
        <v>329</v>
      </c>
      <c r="B431" s="966" t="s">
        <v>2775</v>
      </c>
      <c r="C431" s="952" t="s">
        <v>3526</v>
      </c>
      <c r="D431" s="952" t="s">
        <v>3566</v>
      </c>
      <c r="E431" s="950"/>
      <c r="F431" s="980"/>
      <c r="G431" s="980"/>
      <c r="H431" s="980"/>
      <c r="I431" s="950"/>
    </row>
    <row r="432" spans="1:9" x14ac:dyDescent="0.2">
      <c r="A432" s="950">
        <v>330</v>
      </c>
      <c r="B432" s="966" t="s">
        <v>2769</v>
      </c>
      <c r="C432" s="952" t="s">
        <v>391</v>
      </c>
      <c r="D432" s="952" t="s">
        <v>2770</v>
      </c>
      <c r="E432" s="950"/>
      <c r="F432" s="980"/>
      <c r="G432" s="980"/>
      <c r="H432" s="980"/>
      <c r="I432" s="950"/>
    </row>
    <row r="433" spans="1:9" ht="25.5" x14ac:dyDescent="0.2">
      <c r="A433" s="992">
        <v>404</v>
      </c>
      <c r="B433" s="992" t="s">
        <v>2803</v>
      </c>
      <c r="C433" s="991" t="s">
        <v>3527</v>
      </c>
      <c r="D433" s="991" t="s">
        <v>3660</v>
      </c>
      <c r="E433" s="998" t="s">
        <v>3661</v>
      </c>
      <c r="F433" s="999" t="s">
        <v>3508</v>
      </c>
      <c r="G433" s="993"/>
      <c r="H433" s="993"/>
      <c r="I433" s="992" t="s">
        <v>3555</v>
      </c>
    </row>
    <row r="434" spans="1:9" ht="25.5" x14ac:dyDescent="0.2">
      <c r="A434" s="992">
        <v>405</v>
      </c>
      <c r="B434" s="992" t="s">
        <v>2558</v>
      </c>
      <c r="C434" s="991" t="s">
        <v>3527</v>
      </c>
      <c r="D434" s="991" t="s">
        <v>3670</v>
      </c>
      <c r="E434" s="998" t="s">
        <v>3671</v>
      </c>
      <c r="F434" s="999" t="s">
        <v>3508</v>
      </c>
      <c r="G434" s="993"/>
      <c r="H434" s="993"/>
      <c r="I434" s="992" t="s">
        <v>3555</v>
      </c>
    </row>
    <row r="435" spans="1:9" ht="25.5" x14ac:dyDescent="0.2">
      <c r="A435" s="992">
        <v>406</v>
      </c>
      <c r="B435" s="992" t="s">
        <v>2586</v>
      </c>
      <c r="C435" s="991" t="s">
        <v>3534</v>
      </c>
      <c r="D435" s="991" t="s">
        <v>3708</v>
      </c>
      <c r="E435" s="998" t="s">
        <v>3709</v>
      </c>
      <c r="F435" s="999" t="s">
        <v>3508</v>
      </c>
      <c r="G435" s="993" t="s">
        <v>3865</v>
      </c>
      <c r="H435" s="993"/>
      <c r="I435" s="992"/>
    </row>
    <row r="436" spans="1:9" ht="25.5" x14ac:dyDescent="0.2">
      <c r="A436" s="992">
        <v>407</v>
      </c>
      <c r="B436" s="992" t="s">
        <v>2658</v>
      </c>
      <c r="C436" s="991" t="s">
        <v>3534</v>
      </c>
      <c r="D436" s="991" t="s">
        <v>3122</v>
      </c>
      <c r="E436" s="998" t="s">
        <v>3763</v>
      </c>
      <c r="F436" s="999" t="s">
        <v>3508</v>
      </c>
      <c r="G436" s="999" t="s">
        <v>3764</v>
      </c>
      <c r="H436" s="993"/>
      <c r="I436" s="992"/>
    </row>
    <row r="437" spans="1:9" ht="25.5" x14ac:dyDescent="0.2">
      <c r="A437" s="992">
        <v>408</v>
      </c>
      <c r="B437" s="992" t="s">
        <v>2655</v>
      </c>
      <c r="C437" s="991" t="s">
        <v>3534</v>
      </c>
      <c r="D437" s="991" t="s">
        <v>3132</v>
      </c>
      <c r="E437" s="998" t="s">
        <v>3771</v>
      </c>
      <c r="F437" s="999" t="s">
        <v>3508</v>
      </c>
      <c r="G437" s="999" t="s">
        <v>3772</v>
      </c>
      <c r="H437" s="993"/>
      <c r="I437" s="992"/>
    </row>
    <row r="438" spans="1:9" ht="25.5" x14ac:dyDescent="0.2">
      <c r="A438" s="992">
        <v>409</v>
      </c>
      <c r="B438" s="992" t="s">
        <v>2605</v>
      </c>
      <c r="C438" s="991" t="s">
        <v>3534</v>
      </c>
      <c r="D438" s="995" t="s">
        <v>3847</v>
      </c>
      <c r="E438" s="998" t="s">
        <v>3848</v>
      </c>
      <c r="F438" s="999" t="s">
        <v>3508</v>
      </c>
      <c r="G438" s="999" t="s">
        <v>3864</v>
      </c>
      <c r="H438" s="993"/>
      <c r="I438" s="992"/>
    </row>
    <row r="439" spans="1:9" ht="25.5" x14ac:dyDescent="0.2">
      <c r="A439" s="992">
        <v>410</v>
      </c>
      <c r="B439" s="992" t="s">
        <v>2567</v>
      </c>
      <c r="C439" s="991" t="s">
        <v>3527</v>
      </c>
      <c r="D439" s="991" t="s">
        <v>3849</v>
      </c>
      <c r="E439" s="998" t="s">
        <v>3850</v>
      </c>
      <c r="F439" s="999" t="s">
        <v>3508</v>
      </c>
      <c r="G439" s="993"/>
      <c r="H439" s="993"/>
      <c r="I439" s="992"/>
    </row>
    <row r="440" spans="1:9" ht="25.5" x14ac:dyDescent="0.2">
      <c r="A440" s="992">
        <v>411</v>
      </c>
      <c r="B440" s="992" t="s">
        <v>3859</v>
      </c>
      <c r="C440" s="991" t="s">
        <v>3527</v>
      </c>
      <c r="D440" s="991" t="s">
        <v>2881</v>
      </c>
      <c r="E440" s="998" t="s">
        <v>3860</v>
      </c>
      <c r="F440" s="999" t="s">
        <v>3554</v>
      </c>
      <c r="G440" s="999" t="s">
        <v>3874</v>
      </c>
      <c r="H440" s="999" t="s">
        <v>3888</v>
      </c>
      <c r="I440" s="992"/>
    </row>
    <row r="441" spans="1:9" ht="25.5" x14ac:dyDescent="0.2">
      <c r="A441" s="992">
        <v>412</v>
      </c>
      <c r="B441" s="992" t="s">
        <v>2530</v>
      </c>
      <c r="C441" s="991" t="s">
        <v>3534</v>
      </c>
      <c r="D441" s="991" t="s">
        <v>3597</v>
      </c>
      <c r="E441" s="998" t="s">
        <v>3914</v>
      </c>
      <c r="F441" s="999" t="s">
        <v>3508</v>
      </c>
      <c r="G441" s="999" t="s">
        <v>3915</v>
      </c>
      <c r="H441" s="993"/>
      <c r="I441" s="992"/>
    </row>
    <row r="442" spans="1:9" ht="25.5" x14ac:dyDescent="0.2">
      <c r="A442" s="992">
        <v>413</v>
      </c>
      <c r="B442" s="992" t="s">
        <v>3583</v>
      </c>
      <c r="C442" s="991" t="s">
        <v>3527</v>
      </c>
      <c r="D442" s="991" t="s">
        <v>3760</v>
      </c>
      <c r="E442" s="998" t="s">
        <v>3922</v>
      </c>
      <c r="F442" s="999" t="s">
        <v>3508</v>
      </c>
      <c r="G442" s="993"/>
      <c r="H442" s="993"/>
      <c r="I442" s="992"/>
    </row>
    <row r="443" spans="1:9" ht="25.5" x14ac:dyDescent="0.2">
      <c r="A443" s="992">
        <v>414</v>
      </c>
      <c r="B443" s="992" t="s">
        <v>3587</v>
      </c>
      <c r="C443" s="991" t="s">
        <v>3527</v>
      </c>
      <c r="D443" s="991" t="s">
        <v>3760</v>
      </c>
      <c r="E443" s="998" t="s">
        <v>3924</v>
      </c>
      <c r="F443" s="999" t="s">
        <v>3508</v>
      </c>
      <c r="G443" s="993"/>
      <c r="H443" s="993"/>
      <c r="I443" s="992"/>
    </row>
    <row r="444" spans="1:9" ht="15" x14ac:dyDescent="0.2">
      <c r="A444" s="992">
        <v>415</v>
      </c>
      <c r="B444" s="1031" t="s">
        <v>2929</v>
      </c>
      <c r="C444" s="991" t="s">
        <v>3526</v>
      </c>
      <c r="D444" s="991" t="s">
        <v>1034</v>
      </c>
      <c r="E444" s="998"/>
      <c r="F444" s="999"/>
      <c r="G444" s="993"/>
      <c r="H444" s="993"/>
      <c r="I444" s="992"/>
    </row>
    <row r="445" spans="1:9" x14ac:dyDescent="0.2">
      <c r="A445" s="992">
        <v>416</v>
      </c>
      <c r="B445" s="992"/>
      <c r="C445" s="991"/>
      <c r="D445" s="991"/>
      <c r="E445" s="998"/>
      <c r="F445" s="999"/>
      <c r="G445" s="993"/>
      <c r="H445" s="993"/>
      <c r="I445" s="992"/>
    </row>
    <row r="446" spans="1:9" x14ac:dyDescent="0.2">
      <c r="A446" s="992">
        <v>417</v>
      </c>
      <c r="B446" s="992"/>
      <c r="C446" s="991"/>
      <c r="D446" s="991"/>
      <c r="E446" s="998"/>
      <c r="F446" s="999"/>
      <c r="G446" s="993"/>
      <c r="H446" s="993"/>
      <c r="I446" s="992"/>
    </row>
    <row r="447" spans="1:9" x14ac:dyDescent="0.2">
      <c r="A447" s="992">
        <v>418</v>
      </c>
      <c r="B447" s="992"/>
      <c r="C447" s="991"/>
      <c r="D447" s="991"/>
      <c r="E447" s="998"/>
      <c r="F447" s="999"/>
      <c r="G447" s="993"/>
      <c r="H447" s="993"/>
      <c r="I447" s="992"/>
    </row>
    <row r="448" spans="1:9" x14ac:dyDescent="0.2">
      <c r="A448" s="992">
        <v>419</v>
      </c>
      <c r="B448" s="992"/>
      <c r="C448" s="991"/>
      <c r="D448" s="991"/>
      <c r="E448" s="998"/>
      <c r="F448" s="999"/>
      <c r="G448" s="993"/>
      <c r="H448" s="993"/>
      <c r="I448" s="992"/>
    </row>
    <row r="449" spans="1:9" x14ac:dyDescent="0.2">
      <c r="A449" s="992">
        <v>420</v>
      </c>
      <c r="B449" s="992"/>
      <c r="C449" s="991"/>
      <c r="D449" s="991"/>
      <c r="E449" s="998"/>
      <c r="F449" s="999"/>
      <c r="G449" s="993"/>
      <c r="H449" s="993"/>
      <c r="I449" s="992"/>
    </row>
    <row r="450" spans="1:9" x14ac:dyDescent="0.2">
      <c r="A450" s="992">
        <v>421</v>
      </c>
      <c r="B450" s="992"/>
      <c r="C450" s="991"/>
      <c r="D450" s="991"/>
      <c r="E450" s="998"/>
      <c r="F450" s="999"/>
      <c r="G450" s="993"/>
      <c r="H450" s="993"/>
      <c r="I450" s="992"/>
    </row>
    <row r="451" spans="1:9" x14ac:dyDescent="0.2">
      <c r="A451" s="992">
        <v>422</v>
      </c>
      <c r="B451" s="992"/>
      <c r="C451" s="991"/>
      <c r="D451" s="991"/>
      <c r="E451" s="998"/>
      <c r="F451" s="999"/>
      <c r="G451" s="993"/>
      <c r="H451" s="993"/>
      <c r="I451" s="992"/>
    </row>
    <row r="452" spans="1:9" x14ac:dyDescent="0.2">
      <c r="A452" s="992">
        <v>423</v>
      </c>
      <c r="B452" s="992"/>
      <c r="C452" s="991"/>
      <c r="D452" s="991"/>
      <c r="E452" s="998"/>
      <c r="F452" s="999"/>
      <c r="G452" s="993"/>
      <c r="H452" s="993"/>
      <c r="I452" s="992"/>
    </row>
    <row r="453" spans="1:9" x14ac:dyDescent="0.2">
      <c r="A453" s="992">
        <v>424</v>
      </c>
      <c r="B453" s="992"/>
      <c r="C453" s="991"/>
      <c r="D453" s="991"/>
      <c r="E453" s="998"/>
      <c r="F453" s="999"/>
      <c r="G453" s="993"/>
      <c r="H453" s="993"/>
      <c r="I453" s="992"/>
    </row>
    <row r="454" spans="1:9" x14ac:dyDescent="0.2">
      <c r="A454" s="992">
        <v>425</v>
      </c>
      <c r="B454" s="992"/>
      <c r="C454" s="991"/>
      <c r="D454" s="991"/>
      <c r="E454" s="998"/>
      <c r="F454" s="999"/>
      <c r="G454" s="993"/>
      <c r="H454" s="993"/>
      <c r="I454" s="992"/>
    </row>
    <row r="455" spans="1:9" x14ac:dyDescent="0.2">
      <c r="A455" s="992">
        <v>426</v>
      </c>
      <c r="B455" s="992"/>
      <c r="C455" s="991"/>
      <c r="D455" s="991"/>
      <c r="E455" s="998"/>
      <c r="F455" s="999"/>
      <c r="G455" s="993"/>
      <c r="H455" s="993"/>
      <c r="I455" s="992"/>
    </row>
    <row r="456" spans="1:9" x14ac:dyDescent="0.2">
      <c r="A456" s="992">
        <v>427</v>
      </c>
      <c r="B456" s="992"/>
      <c r="C456" s="991"/>
      <c r="D456" s="991"/>
      <c r="E456" s="998"/>
      <c r="F456" s="999"/>
      <c r="G456" s="993"/>
      <c r="H456" s="993"/>
      <c r="I456" s="992"/>
    </row>
    <row r="457" spans="1:9" x14ac:dyDescent="0.2">
      <c r="A457" s="992">
        <v>428</v>
      </c>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s>
  <pageMargins left="0.7" right="0.7" top="0.75" bottom="0.75" header="0.3" footer="0.3"/>
  <pageSetup orientation="portrait" r:id="rId2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47" t="s">
        <v>960</v>
      </c>
      <c r="B4" s="1047"/>
      <c r="C4" s="1047"/>
      <c r="D4" s="1047"/>
      <c r="E4" s="1047"/>
      <c r="F4" s="1047"/>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256</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26" t="s">
        <v>1000</v>
      </c>
      <c r="B13" s="1027">
        <v>1</v>
      </c>
      <c r="C13" s="59"/>
      <c r="D13" s="116"/>
      <c r="E13" s="116"/>
      <c r="F13" s="116"/>
      <c r="G13" s="59"/>
    </row>
    <row r="14" spans="1:7" customFormat="1" x14ac:dyDescent="0.25">
      <c r="A14" s="1028" t="s">
        <v>1057</v>
      </c>
      <c r="B14" s="1029" t="s">
        <v>392</v>
      </c>
      <c r="C14" s="59"/>
      <c r="D14" s="116"/>
      <c r="E14" s="116"/>
      <c r="F14" s="116"/>
      <c r="G14" s="59"/>
    </row>
    <row r="15" spans="1:7" customFormat="1" x14ac:dyDescent="0.25">
      <c r="A15" s="420"/>
      <c r="B15" s="71"/>
      <c r="C15" s="59"/>
      <c r="D15" s="116"/>
      <c r="E15" s="116"/>
      <c r="F15" s="116"/>
      <c r="G15" s="59"/>
    </row>
    <row r="16" spans="1:7" customFormat="1" ht="33.75" x14ac:dyDescent="0.25">
      <c r="A16" s="1023" t="s">
        <v>393</v>
      </c>
      <c r="B16" s="1024" t="s">
        <v>956</v>
      </c>
      <c r="C16" s="1024" t="s">
        <v>1060</v>
      </c>
      <c r="D16" s="1025" t="s">
        <v>955</v>
      </c>
      <c r="E16" s="1025" t="s">
        <v>957</v>
      </c>
      <c r="F16" s="1025" t="s">
        <v>958</v>
      </c>
      <c r="G16" s="59"/>
    </row>
    <row r="17" spans="1:7" customFormat="1" x14ac:dyDescent="0.25">
      <c r="A17" s="846" t="s">
        <v>92</v>
      </c>
      <c r="B17" s="1018"/>
      <c r="C17" s="1018"/>
      <c r="D17" s="1019"/>
      <c r="E17" s="1019"/>
      <c r="F17" s="1019"/>
      <c r="G17" s="59"/>
    </row>
    <row r="18" spans="1:7" customFormat="1" x14ac:dyDescent="0.25">
      <c r="A18" s="846" t="s">
        <v>425</v>
      </c>
      <c r="B18" s="1018"/>
      <c r="C18" s="1018"/>
      <c r="D18" s="1019"/>
      <c r="E18" s="1019"/>
      <c r="F18" s="1019"/>
      <c r="G18" s="59"/>
    </row>
    <row r="19" spans="1:7" customFormat="1" ht="105" x14ac:dyDescent="0.25">
      <c r="A19" s="846" t="s">
        <v>438</v>
      </c>
      <c r="B19" s="1018">
        <v>39724</v>
      </c>
      <c r="C19" s="1018">
        <v>41673</v>
      </c>
      <c r="D19" s="1019">
        <v>7329236109</v>
      </c>
      <c r="E19" s="1019">
        <v>6218260556</v>
      </c>
      <c r="F19" s="1019">
        <v>1110975553</v>
      </c>
      <c r="G19" s="59"/>
    </row>
    <row r="20" spans="1:7" customFormat="1" x14ac:dyDescent="0.25">
      <c r="A20" s="846" t="s">
        <v>151</v>
      </c>
      <c r="B20" s="1018"/>
      <c r="C20" s="1018"/>
      <c r="D20" s="1019"/>
      <c r="E20" s="1019"/>
      <c r="F20" s="1019"/>
      <c r="G20" s="59"/>
    </row>
    <row r="21" spans="1:7" customFormat="1" x14ac:dyDescent="0.25">
      <c r="A21" s="846" t="s">
        <v>152</v>
      </c>
      <c r="B21" s="1018"/>
      <c r="C21" s="1018"/>
      <c r="D21" s="1019"/>
      <c r="E21" s="1019"/>
      <c r="F21" s="1019"/>
      <c r="G21" s="59"/>
    </row>
    <row r="22" spans="1:7" customFormat="1" ht="45" x14ac:dyDescent="0.25">
      <c r="A22" s="846" t="s">
        <v>439</v>
      </c>
      <c r="B22" s="1018">
        <v>39904</v>
      </c>
      <c r="C22" s="1018">
        <v>41486</v>
      </c>
      <c r="D22" s="1019">
        <v>3100400677</v>
      </c>
      <c r="E22" s="1019">
        <v>3066561119</v>
      </c>
      <c r="F22" s="1019">
        <v>33839558</v>
      </c>
      <c r="G22" s="59"/>
    </row>
    <row r="23" spans="1:7" customFormat="1" x14ac:dyDescent="0.25">
      <c r="A23" s="846" t="s">
        <v>149</v>
      </c>
      <c r="B23" s="1018"/>
      <c r="C23" s="1018"/>
      <c r="D23" s="1019"/>
      <c r="E23" s="1019"/>
      <c r="F23" s="1019"/>
      <c r="G23" s="59"/>
    </row>
    <row r="24" spans="1:7" customFormat="1" x14ac:dyDescent="0.25">
      <c r="A24" s="846" t="s">
        <v>150</v>
      </c>
      <c r="B24" s="1018"/>
      <c r="C24" s="1018"/>
      <c r="D24" s="1019"/>
      <c r="E24" s="1019"/>
      <c r="F24" s="1019"/>
      <c r="G24" s="59"/>
    </row>
    <row r="25" spans="1:7" customFormat="1" ht="60" x14ac:dyDescent="0.25">
      <c r="A25" s="846" t="s">
        <v>1277</v>
      </c>
      <c r="B25" s="1018">
        <v>39864</v>
      </c>
      <c r="C25" s="1018">
        <v>41476</v>
      </c>
      <c r="D25" s="1019">
        <v>2909992591</v>
      </c>
      <c r="E25" s="1019">
        <v>13400894</v>
      </c>
      <c r="F25" s="1019">
        <v>2896591697</v>
      </c>
      <c r="G25" s="59"/>
    </row>
    <row r="26" spans="1:7" customFormat="1" x14ac:dyDescent="0.25">
      <c r="A26" s="846" t="s">
        <v>21</v>
      </c>
      <c r="B26" s="1018"/>
      <c r="C26" s="1018"/>
      <c r="D26" s="1019"/>
      <c r="E26" s="1019"/>
      <c r="F26" s="1019"/>
      <c r="G26" s="59"/>
    </row>
    <row r="27" spans="1:7" customFormat="1" x14ac:dyDescent="0.25">
      <c r="A27" s="846" t="s">
        <v>22</v>
      </c>
      <c r="B27" s="1018"/>
      <c r="C27" s="1018"/>
      <c r="D27" s="1019"/>
      <c r="E27" s="1019"/>
      <c r="F27" s="1019"/>
      <c r="G27" s="59"/>
    </row>
    <row r="28" spans="1:7" customFormat="1" x14ac:dyDescent="0.25">
      <c r="A28" s="846" t="s">
        <v>321</v>
      </c>
      <c r="B28" s="1018">
        <v>41087</v>
      </c>
      <c r="C28" s="1018">
        <v>41513</v>
      </c>
      <c r="D28" s="1019">
        <v>79634000</v>
      </c>
      <c r="E28" s="1019">
        <v>79634000</v>
      </c>
      <c r="F28" s="1019">
        <v>0</v>
      </c>
      <c r="G28" s="59"/>
    </row>
    <row r="29" spans="1:7" customFormat="1" x14ac:dyDescent="0.25">
      <c r="A29" s="846" t="s">
        <v>103</v>
      </c>
      <c r="B29" s="1018"/>
      <c r="C29" s="1018"/>
      <c r="D29" s="1019"/>
      <c r="E29" s="1019"/>
      <c r="F29" s="1019"/>
      <c r="G29" s="59"/>
    </row>
    <row r="30" spans="1:7" customFormat="1" x14ac:dyDescent="0.25">
      <c r="A30" s="846" t="s">
        <v>1636</v>
      </c>
      <c r="B30" s="1018"/>
      <c r="C30" s="1018"/>
      <c r="D30" s="1019"/>
      <c r="E30" s="1019"/>
      <c r="F30" s="1019"/>
      <c r="G30" s="59"/>
    </row>
    <row r="31" spans="1:7" customFormat="1" ht="45" x14ac:dyDescent="0.25">
      <c r="A31" s="846" t="s">
        <v>448</v>
      </c>
      <c r="B31" s="1018">
        <v>41213</v>
      </c>
      <c r="C31" s="1018">
        <v>41274</v>
      </c>
      <c r="D31" s="1019">
        <v>4206160</v>
      </c>
      <c r="E31" s="1019">
        <v>0</v>
      </c>
      <c r="F31" s="1019">
        <v>4206160</v>
      </c>
      <c r="G31" s="59"/>
    </row>
    <row r="32" spans="1:7" customFormat="1" x14ac:dyDescent="0.25">
      <c r="A32" s="846" t="s">
        <v>179</v>
      </c>
      <c r="B32" s="1018"/>
      <c r="C32" s="1018"/>
      <c r="D32" s="1019"/>
      <c r="E32" s="1019"/>
      <c r="F32" s="1019"/>
      <c r="G32" s="59"/>
    </row>
    <row r="33" spans="1:7" customFormat="1" x14ac:dyDescent="0.25">
      <c r="A33" s="846" t="s">
        <v>433</v>
      </c>
      <c r="B33" s="1018"/>
      <c r="C33" s="1018"/>
      <c r="D33" s="1019"/>
      <c r="E33" s="1019"/>
      <c r="F33" s="1019"/>
      <c r="G33" s="59"/>
    </row>
    <row r="34" spans="1:7" customFormat="1" ht="45" x14ac:dyDescent="0.25">
      <c r="A34" s="846" t="s">
        <v>449</v>
      </c>
      <c r="B34" s="1018">
        <v>41206</v>
      </c>
      <c r="C34" s="1018">
        <v>41609</v>
      </c>
      <c r="D34" s="1019">
        <v>726335435</v>
      </c>
      <c r="E34" s="1019">
        <v>577978609</v>
      </c>
      <c r="F34" s="1019">
        <v>148356826</v>
      </c>
      <c r="G34" s="59"/>
    </row>
    <row r="35" spans="1:7" customFormat="1" x14ac:dyDescent="0.25">
      <c r="A35" s="846" t="s">
        <v>180</v>
      </c>
      <c r="B35" s="1018"/>
      <c r="C35" s="1018"/>
      <c r="D35" s="1019"/>
      <c r="E35" s="1019"/>
      <c r="F35" s="1019"/>
      <c r="G35" s="59"/>
    </row>
    <row r="36" spans="1:7" customFormat="1" x14ac:dyDescent="0.25">
      <c r="A36" s="846" t="s">
        <v>181</v>
      </c>
      <c r="B36" s="1018"/>
      <c r="C36" s="1018"/>
      <c r="D36" s="1019"/>
      <c r="E36" s="1019"/>
      <c r="F36" s="1019"/>
      <c r="G36" s="59"/>
    </row>
    <row r="37" spans="1:7" customFormat="1" ht="75" x14ac:dyDescent="0.25">
      <c r="A37" s="846" t="s">
        <v>440</v>
      </c>
      <c r="B37" s="1018">
        <v>40197</v>
      </c>
      <c r="C37" s="1018">
        <v>41323</v>
      </c>
      <c r="D37" s="1019">
        <v>234495075</v>
      </c>
      <c r="E37" s="1019">
        <v>234495075</v>
      </c>
      <c r="F37" s="1019">
        <v>0</v>
      </c>
      <c r="G37" s="59"/>
    </row>
    <row r="38" spans="1:7" customFormat="1" x14ac:dyDescent="0.25">
      <c r="A38" s="846" t="s">
        <v>56</v>
      </c>
      <c r="B38" s="1018"/>
      <c r="C38" s="1018"/>
      <c r="D38" s="1019"/>
      <c r="E38" s="1019"/>
      <c r="F38" s="1019"/>
      <c r="G38" s="59"/>
    </row>
    <row r="39" spans="1:7" customFormat="1" x14ac:dyDescent="0.25">
      <c r="A39" s="846" t="s">
        <v>57</v>
      </c>
      <c r="B39" s="1018"/>
      <c r="C39" s="1018"/>
      <c r="D39" s="1019"/>
      <c r="E39" s="1019"/>
      <c r="F39" s="1019"/>
      <c r="G39" s="59"/>
    </row>
    <row r="40" spans="1:7" customFormat="1" ht="30" x14ac:dyDescent="0.25">
      <c r="A40" s="846" t="s">
        <v>335</v>
      </c>
      <c r="B40" s="1018">
        <v>41025</v>
      </c>
      <c r="C40" s="1018">
        <v>41623</v>
      </c>
      <c r="D40" s="1019">
        <v>71096157</v>
      </c>
      <c r="E40" s="1019">
        <v>71096157</v>
      </c>
      <c r="F40" s="1019">
        <v>0</v>
      </c>
      <c r="G40" s="59"/>
    </row>
    <row r="41" spans="1:7" customFormat="1" x14ac:dyDescent="0.25">
      <c r="A41" s="846" t="s">
        <v>19</v>
      </c>
      <c r="B41" s="1018"/>
      <c r="C41" s="1018"/>
      <c r="D41" s="1019"/>
      <c r="E41" s="1019"/>
      <c r="F41" s="1019"/>
      <c r="G41" s="59"/>
    </row>
    <row r="42" spans="1:7" customFormat="1" x14ac:dyDescent="0.25">
      <c r="A42" s="846" t="s">
        <v>20</v>
      </c>
      <c r="B42" s="1018"/>
      <c r="C42" s="1018"/>
      <c r="D42" s="1019"/>
      <c r="E42" s="1019"/>
      <c r="F42" s="1019"/>
      <c r="G42" s="59"/>
    </row>
    <row r="43" spans="1:7" customFormat="1" ht="30" x14ac:dyDescent="0.25">
      <c r="A43" s="846" t="s">
        <v>320</v>
      </c>
      <c r="B43" s="1018">
        <v>41074</v>
      </c>
      <c r="C43" s="1018">
        <v>41347</v>
      </c>
      <c r="D43" s="1019">
        <v>11587500</v>
      </c>
      <c r="E43" s="1019">
        <v>10316808</v>
      </c>
      <c r="F43" s="1019">
        <v>1270692</v>
      </c>
      <c r="G43" s="59"/>
    </row>
    <row r="44" spans="1:7" customFormat="1" x14ac:dyDescent="0.25">
      <c r="A44" s="846" t="s">
        <v>23</v>
      </c>
      <c r="B44" s="1018"/>
      <c r="C44" s="1018"/>
      <c r="D44" s="1019"/>
      <c r="E44" s="1019"/>
      <c r="F44" s="1019"/>
      <c r="G44" s="59"/>
    </row>
    <row r="45" spans="1:7" customFormat="1" x14ac:dyDescent="0.25">
      <c r="A45" s="846" t="s">
        <v>27</v>
      </c>
      <c r="B45" s="1018"/>
      <c r="C45" s="1018"/>
      <c r="D45" s="1019"/>
      <c r="E45" s="1019"/>
      <c r="F45" s="1019"/>
      <c r="G45" s="59"/>
    </row>
    <row r="46" spans="1:7" customFormat="1" ht="45" x14ac:dyDescent="0.25">
      <c r="A46" s="846" t="s">
        <v>450</v>
      </c>
      <c r="B46" s="1018">
        <v>41044</v>
      </c>
      <c r="C46" s="1018">
        <v>41409</v>
      </c>
      <c r="D46" s="1019">
        <v>849000</v>
      </c>
      <c r="E46" s="1019">
        <v>849000</v>
      </c>
      <c r="F46" s="1019">
        <v>0</v>
      </c>
      <c r="G46" s="59"/>
    </row>
    <row r="47" spans="1:7" customFormat="1" x14ac:dyDescent="0.25">
      <c r="A47" s="846" t="s">
        <v>113</v>
      </c>
      <c r="B47" s="1018"/>
      <c r="C47" s="1018"/>
      <c r="D47" s="1019"/>
      <c r="E47" s="1019"/>
      <c r="F47" s="1019"/>
      <c r="G47" s="59"/>
    </row>
    <row r="48" spans="1:7" customFormat="1" x14ac:dyDescent="0.25">
      <c r="A48" s="846" t="s">
        <v>434</v>
      </c>
      <c r="B48" s="1018"/>
      <c r="C48" s="1018"/>
      <c r="D48" s="1019"/>
      <c r="E48" s="1019"/>
      <c r="F48" s="1019"/>
      <c r="G48" s="59"/>
    </row>
    <row r="49" spans="1:7" customFormat="1" ht="75" x14ac:dyDescent="0.25">
      <c r="A49" s="846" t="s">
        <v>1372</v>
      </c>
      <c r="B49" s="1018">
        <v>41089</v>
      </c>
      <c r="C49" s="1018">
        <v>41333</v>
      </c>
      <c r="D49" s="1019">
        <v>7192000</v>
      </c>
      <c r="E49" s="1019">
        <v>7192000</v>
      </c>
      <c r="F49" s="1019">
        <v>0</v>
      </c>
      <c r="G49" s="59"/>
    </row>
    <row r="50" spans="1:7" customFormat="1" x14ac:dyDescent="0.25">
      <c r="A50" s="846" t="s">
        <v>101</v>
      </c>
      <c r="B50" s="1018"/>
      <c r="C50" s="1018"/>
      <c r="D50" s="1019"/>
      <c r="E50" s="1019"/>
      <c r="F50" s="1019"/>
      <c r="G50" s="59"/>
    </row>
    <row r="51" spans="1:7" customFormat="1" x14ac:dyDescent="0.25">
      <c r="A51" s="846" t="s">
        <v>427</v>
      </c>
      <c r="B51" s="1018"/>
      <c r="C51" s="1018"/>
      <c r="D51" s="1019"/>
      <c r="E51" s="1019"/>
      <c r="F51" s="1019"/>
      <c r="G51" s="59"/>
    </row>
    <row r="52" spans="1:7" customFormat="1" ht="45" x14ac:dyDescent="0.25">
      <c r="A52" s="846" t="s">
        <v>443</v>
      </c>
      <c r="B52" s="1018">
        <v>40822</v>
      </c>
      <c r="C52" s="1018">
        <v>41370</v>
      </c>
      <c r="D52" s="1019">
        <v>2625000</v>
      </c>
      <c r="E52" s="1019">
        <v>0</v>
      </c>
      <c r="F52" s="1019">
        <v>2625000</v>
      </c>
      <c r="G52" s="59"/>
    </row>
    <row r="53" spans="1:7" customFormat="1" x14ac:dyDescent="0.25">
      <c r="A53" s="846" t="s">
        <v>16</v>
      </c>
      <c r="B53" s="1018"/>
      <c r="C53" s="1018"/>
      <c r="D53" s="1019"/>
      <c r="E53" s="1019"/>
      <c r="F53" s="1019"/>
      <c r="G53" s="59"/>
    </row>
    <row r="54" spans="1:7" customFormat="1" x14ac:dyDescent="0.25">
      <c r="A54" s="846" t="s">
        <v>435</v>
      </c>
      <c r="B54" s="1018"/>
      <c r="C54" s="1018"/>
      <c r="D54" s="1019"/>
      <c r="E54" s="1019"/>
      <c r="F54" s="1019"/>
      <c r="G54" s="59"/>
    </row>
    <row r="55" spans="1:7" customFormat="1" ht="45" x14ac:dyDescent="0.25">
      <c r="A55" s="846" t="s">
        <v>318</v>
      </c>
      <c r="B55" s="1018">
        <v>41144</v>
      </c>
      <c r="C55" s="1018">
        <v>41328</v>
      </c>
      <c r="D55" s="1019">
        <v>4839200</v>
      </c>
      <c r="E55" s="1019">
        <v>4839200</v>
      </c>
      <c r="F55" s="1019">
        <v>0</v>
      </c>
      <c r="G55" s="59"/>
    </row>
    <row r="56" spans="1:7" customFormat="1" x14ac:dyDescent="0.25">
      <c r="A56" s="846" t="s">
        <v>107</v>
      </c>
      <c r="B56" s="1018"/>
      <c r="C56" s="1018"/>
      <c r="D56" s="1019"/>
      <c r="E56" s="1019"/>
      <c r="F56" s="1019"/>
      <c r="G56" s="59"/>
    </row>
    <row r="57" spans="1:7" customFormat="1" x14ac:dyDescent="0.25">
      <c r="A57" s="846" t="s">
        <v>108</v>
      </c>
      <c r="B57" s="1018"/>
      <c r="C57" s="1018"/>
      <c r="D57" s="1019"/>
      <c r="E57" s="1019"/>
      <c r="F57" s="1019"/>
      <c r="G57" s="59"/>
    </row>
    <row r="58" spans="1:7" customFormat="1" ht="30" x14ac:dyDescent="0.25">
      <c r="A58" s="846" t="s">
        <v>348</v>
      </c>
      <c r="B58" s="1018">
        <v>41137</v>
      </c>
      <c r="C58" s="1018">
        <v>41349</v>
      </c>
      <c r="D58" s="1019">
        <v>13527752</v>
      </c>
      <c r="E58" s="1019">
        <v>0</v>
      </c>
      <c r="F58" s="1019">
        <v>13527752</v>
      </c>
      <c r="G58" s="59"/>
    </row>
    <row r="59" spans="1:7" customFormat="1" x14ac:dyDescent="0.25">
      <c r="A59" s="846" t="s">
        <v>61</v>
      </c>
      <c r="B59" s="1018"/>
      <c r="C59" s="1018"/>
      <c r="D59" s="1019"/>
      <c r="E59" s="1019"/>
      <c r="F59" s="1019"/>
      <c r="G59" s="59"/>
    </row>
    <row r="60" spans="1:7" customFormat="1" x14ac:dyDescent="0.25">
      <c r="A60" s="846" t="s">
        <v>436</v>
      </c>
      <c r="B60" s="1018"/>
      <c r="C60" s="1018"/>
      <c r="D60" s="1019"/>
      <c r="E60" s="1019"/>
      <c r="F60" s="1019"/>
      <c r="G60" s="59"/>
    </row>
    <row r="61" spans="1:7" customFormat="1" ht="60" x14ac:dyDescent="0.25">
      <c r="A61" s="846" t="s">
        <v>1373</v>
      </c>
      <c r="B61" s="1018">
        <v>41122</v>
      </c>
      <c r="C61" s="1018">
        <v>41531</v>
      </c>
      <c r="D61" s="1019">
        <v>85219000</v>
      </c>
      <c r="E61" s="1019">
        <v>95321355</v>
      </c>
      <c r="F61" s="1019">
        <v>-10102355</v>
      </c>
      <c r="G61" s="59"/>
    </row>
    <row r="62" spans="1:7" customFormat="1" x14ac:dyDescent="0.25">
      <c r="A62" s="846" t="s">
        <v>58</v>
      </c>
      <c r="B62" s="1018"/>
      <c r="C62" s="1018"/>
      <c r="D62" s="1019"/>
      <c r="E62" s="1019"/>
      <c r="F62" s="1019"/>
      <c r="G62" s="59"/>
    </row>
    <row r="63" spans="1:7" customFormat="1" ht="30" x14ac:dyDescent="0.25">
      <c r="A63" s="846" t="s">
        <v>437</v>
      </c>
      <c r="B63" s="1018"/>
      <c r="C63" s="1018"/>
      <c r="D63" s="1019"/>
      <c r="E63" s="1019"/>
      <c r="F63" s="1019"/>
      <c r="G63" s="59"/>
    </row>
    <row r="64" spans="1:7" customFormat="1" ht="75" x14ac:dyDescent="0.25">
      <c r="A64" s="846" t="s">
        <v>1008</v>
      </c>
      <c r="B64" s="1018">
        <v>41122</v>
      </c>
      <c r="C64" s="1018">
        <v>41623</v>
      </c>
      <c r="D64" s="1019">
        <v>99122327</v>
      </c>
      <c r="E64" s="1019">
        <v>93840542</v>
      </c>
      <c r="F64" s="1019">
        <v>5281785</v>
      </c>
      <c r="G64" s="59"/>
    </row>
    <row r="65" spans="1:7" customFormat="1" x14ac:dyDescent="0.25">
      <c r="A65" s="846" t="s">
        <v>423</v>
      </c>
      <c r="B65" s="1018"/>
      <c r="C65" s="1018"/>
      <c r="D65" s="1019"/>
      <c r="E65" s="1019"/>
      <c r="F65" s="1019"/>
      <c r="G65" s="59"/>
    </row>
    <row r="66" spans="1:7" customFormat="1" x14ac:dyDescent="0.25">
      <c r="A66" s="846" t="s">
        <v>13</v>
      </c>
      <c r="B66" s="1018"/>
      <c r="C66" s="1018"/>
      <c r="D66" s="1019"/>
      <c r="E66" s="1019"/>
      <c r="F66" s="1019"/>
      <c r="G66" s="59"/>
    </row>
    <row r="67" spans="1:7" customFormat="1" ht="30" x14ac:dyDescent="0.25">
      <c r="A67" s="846" t="s">
        <v>451</v>
      </c>
      <c r="B67" s="1018">
        <v>41162</v>
      </c>
      <c r="C67" s="1018">
        <v>41527</v>
      </c>
      <c r="D67" s="1019">
        <v>900000</v>
      </c>
      <c r="E67" s="1019">
        <v>900000</v>
      </c>
      <c r="F67" s="1019">
        <v>0</v>
      </c>
      <c r="G67" s="59"/>
    </row>
    <row r="68" spans="1:7" customFormat="1" x14ac:dyDescent="0.25">
      <c r="A68" s="846" t="s">
        <v>28</v>
      </c>
      <c r="B68" s="1018"/>
      <c r="C68" s="1018"/>
      <c r="D68" s="1019"/>
      <c r="E68" s="1019"/>
      <c r="F68" s="1019"/>
      <c r="G68" s="59"/>
    </row>
    <row r="69" spans="1:7" customFormat="1" x14ac:dyDescent="0.25">
      <c r="A69" s="846" t="s">
        <v>29</v>
      </c>
      <c r="B69" s="1018"/>
      <c r="C69" s="1018"/>
      <c r="D69" s="1019"/>
      <c r="E69" s="1019"/>
      <c r="F69" s="1019"/>
      <c r="G69" s="59"/>
    </row>
    <row r="70" spans="1:7" customFormat="1" ht="30" x14ac:dyDescent="0.25">
      <c r="A70" s="846" t="s">
        <v>324</v>
      </c>
      <c r="B70" s="1018">
        <v>41165</v>
      </c>
      <c r="C70" s="1018">
        <v>41530</v>
      </c>
      <c r="D70" s="1019">
        <v>840000</v>
      </c>
      <c r="E70" s="1019">
        <v>840000</v>
      </c>
      <c r="F70" s="1019">
        <v>0</v>
      </c>
      <c r="G70" s="59"/>
    </row>
    <row r="71" spans="1:7" customFormat="1" x14ac:dyDescent="0.25">
      <c r="A71" s="846" t="s">
        <v>32</v>
      </c>
      <c r="B71" s="1018"/>
      <c r="C71" s="1018"/>
      <c r="D71" s="1019"/>
      <c r="E71" s="1019"/>
      <c r="F71" s="1019"/>
      <c r="G71" s="59"/>
    </row>
    <row r="72" spans="1:7" customFormat="1" x14ac:dyDescent="0.25">
      <c r="A72" s="846" t="s">
        <v>33</v>
      </c>
      <c r="B72" s="1018"/>
      <c r="C72" s="1018"/>
      <c r="D72" s="1019"/>
      <c r="E72" s="1019"/>
      <c r="F72" s="1019"/>
      <c r="G72" s="59"/>
    </row>
    <row r="73" spans="1:7" customFormat="1" ht="30" x14ac:dyDescent="0.25">
      <c r="A73" s="846" t="s">
        <v>452</v>
      </c>
      <c r="B73" s="1018">
        <v>41180</v>
      </c>
      <c r="C73" s="1018">
        <v>41545</v>
      </c>
      <c r="D73" s="1019">
        <v>795000</v>
      </c>
      <c r="E73" s="1019">
        <v>795000</v>
      </c>
      <c r="F73" s="1019">
        <v>0</v>
      </c>
      <c r="G73" s="59"/>
    </row>
    <row r="74" spans="1:7" customFormat="1" x14ac:dyDescent="0.25">
      <c r="A74" s="846" t="s">
        <v>109</v>
      </c>
      <c r="B74" s="1018"/>
      <c r="C74" s="1018"/>
      <c r="D74" s="1019"/>
      <c r="E74" s="1019"/>
      <c r="F74" s="1019"/>
      <c r="G74" s="59"/>
    </row>
    <row r="75" spans="1:7" customFormat="1" x14ac:dyDescent="0.25">
      <c r="A75" s="846" t="s">
        <v>420</v>
      </c>
      <c r="B75" s="1018"/>
      <c r="C75" s="1018"/>
      <c r="D75" s="1019"/>
      <c r="E75" s="1019"/>
      <c r="F75" s="1019"/>
      <c r="G75" s="59"/>
    </row>
    <row r="76" spans="1:7" customFormat="1" ht="45" x14ac:dyDescent="0.25">
      <c r="A76" s="846" t="s">
        <v>349</v>
      </c>
      <c r="B76" s="1018">
        <v>41165</v>
      </c>
      <c r="C76" s="1018">
        <v>41346</v>
      </c>
      <c r="D76" s="1019">
        <v>1818000</v>
      </c>
      <c r="E76" s="1019">
        <v>0</v>
      </c>
      <c r="F76" s="1019">
        <v>1818000</v>
      </c>
      <c r="G76" s="59"/>
    </row>
    <row r="77" spans="1:7" customFormat="1" x14ac:dyDescent="0.25">
      <c r="A77" s="846" t="s">
        <v>34</v>
      </c>
      <c r="B77" s="1018"/>
      <c r="C77" s="1018"/>
      <c r="D77" s="1019"/>
      <c r="E77" s="1019"/>
      <c r="F77" s="1019"/>
      <c r="G77" s="59"/>
    </row>
    <row r="78" spans="1:7" customFormat="1" x14ac:dyDescent="0.25">
      <c r="A78" s="846" t="s">
        <v>1009</v>
      </c>
      <c r="B78" s="1018"/>
      <c r="C78" s="1018"/>
      <c r="D78" s="1019"/>
      <c r="E78" s="1019"/>
      <c r="F78" s="1019"/>
      <c r="G78" s="59"/>
    </row>
    <row r="79" spans="1:7" customFormat="1" ht="30" x14ac:dyDescent="0.25">
      <c r="A79" s="846" t="s">
        <v>453</v>
      </c>
      <c r="B79" s="1018">
        <v>41151</v>
      </c>
      <c r="C79" s="1018">
        <v>41333</v>
      </c>
      <c r="D79" s="1019">
        <v>30000000</v>
      </c>
      <c r="E79" s="1019">
        <v>30000000</v>
      </c>
      <c r="F79" s="1019">
        <v>0</v>
      </c>
      <c r="G79" s="59"/>
    </row>
    <row r="80" spans="1:7" customFormat="1" x14ac:dyDescent="0.25">
      <c r="A80" s="846" t="s">
        <v>10</v>
      </c>
      <c r="B80" s="1018"/>
      <c r="C80" s="1018"/>
      <c r="D80" s="1019"/>
      <c r="E80" s="1019"/>
      <c r="F80" s="1019"/>
      <c r="G80" s="59"/>
    </row>
    <row r="81" spans="1:7" customFormat="1" x14ac:dyDescent="0.25">
      <c r="A81" s="846" t="s">
        <v>1010</v>
      </c>
      <c r="B81" s="1018"/>
      <c r="C81" s="1018"/>
      <c r="D81" s="1019"/>
      <c r="E81" s="1019"/>
      <c r="F81" s="1019"/>
      <c r="G81" s="59"/>
    </row>
    <row r="82" spans="1:7" customFormat="1" ht="75" x14ac:dyDescent="0.25">
      <c r="A82" s="846" t="s">
        <v>454</v>
      </c>
      <c r="B82" s="1018">
        <v>41155</v>
      </c>
      <c r="C82" s="1018">
        <v>41367</v>
      </c>
      <c r="D82" s="1019">
        <v>35000000</v>
      </c>
      <c r="E82" s="1019">
        <v>34666667</v>
      </c>
      <c r="F82" s="1019">
        <v>333333</v>
      </c>
      <c r="G82" s="59"/>
    </row>
    <row r="83" spans="1:7" customFormat="1" x14ac:dyDescent="0.25">
      <c r="A83" s="846" t="s">
        <v>114</v>
      </c>
      <c r="B83" s="1018"/>
      <c r="C83" s="1018"/>
      <c r="D83" s="1019"/>
      <c r="E83" s="1019"/>
      <c r="F83" s="1019"/>
      <c r="G83" s="59"/>
    </row>
    <row r="84" spans="1:7" customFormat="1" x14ac:dyDescent="0.25">
      <c r="A84" s="846" t="s">
        <v>115</v>
      </c>
      <c r="B84" s="1018"/>
      <c r="C84" s="1018"/>
      <c r="D84" s="1019"/>
      <c r="E84" s="1019"/>
      <c r="F84" s="1019"/>
      <c r="G84" s="59"/>
    </row>
    <row r="85" spans="1:7" customFormat="1" ht="60" x14ac:dyDescent="0.25">
      <c r="A85" s="846" t="s">
        <v>455</v>
      </c>
      <c r="B85" s="1018">
        <v>41170</v>
      </c>
      <c r="C85" s="1018">
        <v>41626</v>
      </c>
      <c r="D85" s="1019">
        <v>8334226</v>
      </c>
      <c r="E85" s="1019">
        <v>8334226</v>
      </c>
      <c r="F85" s="1019">
        <v>0</v>
      </c>
      <c r="G85" s="59"/>
    </row>
    <row r="86" spans="1:7" customFormat="1" x14ac:dyDescent="0.25">
      <c r="A86" s="846" t="s">
        <v>106</v>
      </c>
      <c r="B86" s="1018"/>
      <c r="C86" s="1018"/>
      <c r="D86" s="1019"/>
      <c r="E86" s="1019"/>
      <c r="F86" s="1019"/>
      <c r="G86" s="59"/>
    </row>
    <row r="87" spans="1:7" customFormat="1" x14ac:dyDescent="0.25">
      <c r="A87" s="846" t="s">
        <v>1011</v>
      </c>
      <c r="B87" s="1018"/>
      <c r="C87" s="1018"/>
      <c r="D87" s="1019"/>
      <c r="E87" s="1019"/>
      <c r="F87" s="1019"/>
      <c r="G87" s="59"/>
    </row>
    <row r="88" spans="1:7" customFormat="1" ht="45" x14ac:dyDescent="0.25">
      <c r="A88" s="846" t="s">
        <v>457</v>
      </c>
      <c r="B88" s="1018">
        <v>41162</v>
      </c>
      <c r="C88" s="1018">
        <v>41343</v>
      </c>
      <c r="D88" s="1019">
        <v>20565000</v>
      </c>
      <c r="E88" s="1019">
        <v>20565000</v>
      </c>
      <c r="F88" s="1019">
        <v>0</v>
      </c>
      <c r="G88" s="59"/>
    </row>
    <row r="89" spans="1:7" customFormat="1" x14ac:dyDescent="0.25">
      <c r="A89" s="846" t="s">
        <v>105</v>
      </c>
      <c r="B89" s="1018"/>
      <c r="C89" s="1018"/>
      <c r="D89" s="1019"/>
      <c r="E89" s="1019"/>
      <c r="F89" s="1019"/>
      <c r="G89" s="59"/>
    </row>
    <row r="90" spans="1:7" customFormat="1" x14ac:dyDescent="0.25">
      <c r="A90" s="846" t="s">
        <v>1012</v>
      </c>
      <c r="B90" s="1018"/>
      <c r="C90" s="1018"/>
      <c r="D90" s="1019"/>
      <c r="E90" s="1019"/>
      <c r="F90" s="1019"/>
      <c r="G90" s="59"/>
    </row>
    <row r="91" spans="1:7" customFormat="1" ht="45" x14ac:dyDescent="0.25">
      <c r="A91" s="846" t="s">
        <v>347</v>
      </c>
      <c r="B91" s="1018">
        <v>41193</v>
      </c>
      <c r="C91" s="1018">
        <v>41263</v>
      </c>
      <c r="D91" s="1019">
        <v>6730000</v>
      </c>
      <c r="E91" s="1019">
        <v>6395000</v>
      </c>
      <c r="F91" s="1019">
        <v>335000</v>
      </c>
      <c r="G91" s="59"/>
    </row>
    <row r="92" spans="1:7" customFormat="1" x14ac:dyDescent="0.25">
      <c r="A92" s="846" t="s">
        <v>17</v>
      </c>
      <c r="B92" s="1018"/>
      <c r="C92" s="1018"/>
      <c r="D92" s="1019"/>
      <c r="E92" s="1019"/>
      <c r="F92" s="1019"/>
      <c r="G92" s="59"/>
    </row>
    <row r="93" spans="1:7" customFormat="1" x14ac:dyDescent="0.25">
      <c r="A93" s="846" t="s">
        <v>18</v>
      </c>
      <c r="B93" s="1018"/>
      <c r="C93" s="1018"/>
      <c r="D93" s="1019"/>
      <c r="E93" s="1019"/>
      <c r="F93" s="1019"/>
      <c r="G93" s="59"/>
    </row>
    <row r="94" spans="1:7" customFormat="1" ht="45" x14ac:dyDescent="0.25">
      <c r="A94" s="846" t="s">
        <v>319</v>
      </c>
      <c r="B94" s="1018">
        <v>41205</v>
      </c>
      <c r="C94" s="1018">
        <v>41387</v>
      </c>
      <c r="D94" s="1019">
        <v>23994880</v>
      </c>
      <c r="E94" s="1019">
        <v>23994876</v>
      </c>
      <c r="F94" s="1019">
        <v>4</v>
      </c>
      <c r="G94" s="59"/>
    </row>
    <row r="95" spans="1:7" customFormat="1" x14ac:dyDescent="0.25">
      <c r="A95" s="846" t="s">
        <v>24</v>
      </c>
      <c r="B95" s="1018"/>
      <c r="C95" s="1018"/>
      <c r="D95" s="1019"/>
      <c r="E95" s="1019"/>
      <c r="F95" s="1019"/>
      <c r="G95" s="59"/>
    </row>
    <row r="96" spans="1:7" customFormat="1" x14ac:dyDescent="0.25">
      <c r="A96" s="846" t="s">
        <v>1013</v>
      </c>
      <c r="B96" s="1018"/>
      <c r="C96" s="1018"/>
      <c r="D96" s="1019"/>
      <c r="E96" s="1019"/>
      <c r="F96" s="1019"/>
      <c r="G96" s="59"/>
    </row>
    <row r="97" spans="1:7" customFormat="1" ht="30" x14ac:dyDescent="0.25">
      <c r="A97" s="846" t="s">
        <v>323</v>
      </c>
      <c r="B97" s="1018">
        <v>41187</v>
      </c>
      <c r="C97" s="1018">
        <v>41369</v>
      </c>
      <c r="D97" s="1019">
        <v>38400000</v>
      </c>
      <c r="E97" s="1019">
        <v>38400000</v>
      </c>
      <c r="F97" s="1019">
        <v>0</v>
      </c>
      <c r="G97" s="59"/>
    </row>
    <row r="98" spans="1:7" customFormat="1" x14ac:dyDescent="0.25">
      <c r="A98" s="846" t="s">
        <v>118</v>
      </c>
      <c r="B98" s="1018"/>
      <c r="C98" s="1018"/>
      <c r="D98" s="1019"/>
      <c r="E98" s="1019"/>
      <c r="F98" s="1019"/>
      <c r="G98" s="59"/>
    </row>
    <row r="99" spans="1:7" customFormat="1" x14ac:dyDescent="0.25">
      <c r="A99" s="846" t="s">
        <v>1014</v>
      </c>
      <c r="B99" s="1018"/>
      <c r="C99" s="1018"/>
      <c r="D99" s="1019"/>
      <c r="E99" s="1019"/>
      <c r="F99" s="1019"/>
      <c r="G99" s="59"/>
    </row>
    <row r="100" spans="1:7" customFormat="1" ht="45" x14ac:dyDescent="0.25">
      <c r="A100" s="846" t="s">
        <v>351</v>
      </c>
      <c r="B100" s="1018">
        <v>41246</v>
      </c>
      <c r="C100" s="1018">
        <v>41308</v>
      </c>
      <c r="D100" s="1019">
        <v>3961330</v>
      </c>
      <c r="E100" s="1019">
        <v>3961330</v>
      </c>
      <c r="F100" s="1019">
        <v>0</v>
      </c>
      <c r="G100" s="59"/>
    </row>
    <row r="101" spans="1:7" customFormat="1" x14ac:dyDescent="0.25">
      <c r="A101" s="846" t="s">
        <v>62</v>
      </c>
      <c r="B101" s="1018"/>
      <c r="C101" s="1018"/>
      <c r="D101" s="1019"/>
      <c r="E101" s="1019"/>
      <c r="F101" s="1019"/>
      <c r="G101" s="59"/>
    </row>
    <row r="102" spans="1:7" customFormat="1" x14ac:dyDescent="0.25">
      <c r="A102" s="846" t="s">
        <v>1015</v>
      </c>
      <c r="B102" s="1018"/>
      <c r="C102" s="1018"/>
      <c r="D102" s="1019"/>
      <c r="E102" s="1019"/>
      <c r="F102" s="1019"/>
      <c r="G102" s="59"/>
    </row>
    <row r="103" spans="1:7" customFormat="1" ht="75" x14ac:dyDescent="0.25">
      <c r="A103" s="846" t="s">
        <v>416</v>
      </c>
      <c r="B103" s="1018">
        <v>41270</v>
      </c>
      <c r="C103" s="1018">
        <v>41452</v>
      </c>
      <c r="D103" s="1019">
        <v>24000000</v>
      </c>
      <c r="E103" s="1019">
        <v>24000000</v>
      </c>
      <c r="F103" s="1019">
        <v>0</v>
      </c>
      <c r="G103" s="59"/>
    </row>
    <row r="104" spans="1:7" customFormat="1" x14ac:dyDescent="0.25">
      <c r="A104" s="846" t="s">
        <v>30</v>
      </c>
      <c r="B104" s="1018"/>
      <c r="C104" s="1018"/>
      <c r="D104" s="1019"/>
      <c r="E104" s="1019"/>
      <c r="F104" s="1019"/>
      <c r="G104" s="59"/>
    </row>
    <row r="105" spans="1:7" customFormat="1" x14ac:dyDescent="0.25">
      <c r="A105" s="846" t="s">
        <v>31</v>
      </c>
      <c r="B105" s="1018"/>
      <c r="C105" s="1018"/>
      <c r="D105" s="1019"/>
      <c r="E105" s="1019"/>
      <c r="F105" s="1019"/>
      <c r="G105" s="59"/>
    </row>
    <row r="106" spans="1:7" customFormat="1" ht="60" x14ac:dyDescent="0.25">
      <c r="A106" s="846" t="s">
        <v>325</v>
      </c>
      <c r="B106" s="1018">
        <v>41292</v>
      </c>
      <c r="C106" s="1018">
        <v>41350</v>
      </c>
      <c r="D106" s="1019">
        <v>6000000</v>
      </c>
      <c r="E106" s="1019">
        <v>6000000</v>
      </c>
      <c r="F106" s="1019">
        <v>0</v>
      </c>
      <c r="G106" s="59"/>
    </row>
    <row r="107" spans="1:7" customFormat="1" x14ac:dyDescent="0.25">
      <c r="A107" s="846" t="s">
        <v>14</v>
      </c>
      <c r="B107" s="1018"/>
      <c r="C107" s="1018"/>
      <c r="D107" s="1019"/>
      <c r="E107" s="1019"/>
      <c r="F107" s="1019"/>
      <c r="G107" s="59"/>
    </row>
    <row r="108" spans="1:7" customFormat="1" x14ac:dyDescent="0.25">
      <c r="A108" s="846" t="s">
        <v>15</v>
      </c>
      <c r="B108" s="1018"/>
      <c r="C108" s="1018"/>
      <c r="D108" s="1019"/>
      <c r="E108" s="1019"/>
      <c r="F108" s="1019"/>
      <c r="G108" s="59"/>
    </row>
    <row r="109" spans="1:7" customFormat="1" ht="30" x14ac:dyDescent="0.25">
      <c r="A109" s="846" t="s">
        <v>317</v>
      </c>
      <c r="B109" s="1018">
        <v>41107</v>
      </c>
      <c r="C109" s="1018">
        <v>41472</v>
      </c>
      <c r="D109" s="1019">
        <v>7740000</v>
      </c>
      <c r="E109" s="1019">
        <v>7740000</v>
      </c>
      <c r="F109" s="1019">
        <v>0</v>
      </c>
      <c r="G109" s="59"/>
    </row>
    <row r="110" spans="1:7" customFormat="1" x14ac:dyDescent="0.25">
      <c r="A110" s="846" t="s">
        <v>40</v>
      </c>
      <c r="B110" s="1018"/>
      <c r="C110" s="1018"/>
      <c r="D110" s="1019"/>
      <c r="E110" s="1019"/>
      <c r="F110" s="1019"/>
      <c r="G110" s="59"/>
    </row>
    <row r="111" spans="1:7" customFormat="1" x14ac:dyDescent="0.25">
      <c r="A111" s="846" t="s">
        <v>41</v>
      </c>
      <c r="B111" s="1018"/>
      <c r="C111" s="1018"/>
      <c r="D111" s="1019"/>
      <c r="E111" s="1019"/>
      <c r="F111" s="1019"/>
      <c r="G111" s="59"/>
    </row>
    <row r="112" spans="1:7" customFormat="1" ht="30" x14ac:dyDescent="0.25">
      <c r="A112" s="846" t="s">
        <v>458</v>
      </c>
      <c r="B112" s="1018">
        <v>41064</v>
      </c>
      <c r="C112" s="1018">
        <v>41398</v>
      </c>
      <c r="D112" s="1019">
        <v>47000000</v>
      </c>
      <c r="E112" s="1019">
        <v>41245000</v>
      </c>
      <c r="F112" s="1019">
        <v>5755000</v>
      </c>
      <c r="G112" s="59"/>
    </row>
    <row r="113" spans="1:7" customFormat="1" x14ac:dyDescent="0.25">
      <c r="A113" s="846" t="s">
        <v>72</v>
      </c>
      <c r="B113" s="1018"/>
      <c r="C113" s="1018"/>
      <c r="D113" s="1019"/>
      <c r="E113" s="1019"/>
      <c r="F113" s="1019"/>
      <c r="G113" s="59"/>
    </row>
    <row r="114" spans="1:7" customFormat="1" x14ac:dyDescent="0.25">
      <c r="A114" s="846" t="s">
        <v>73</v>
      </c>
      <c r="B114" s="1018"/>
      <c r="C114" s="1018"/>
      <c r="D114" s="1019"/>
      <c r="E114" s="1019"/>
      <c r="F114" s="1019"/>
      <c r="G114" s="59"/>
    </row>
    <row r="115" spans="1:7" customFormat="1" ht="90" x14ac:dyDescent="0.25">
      <c r="A115" s="846" t="s">
        <v>395</v>
      </c>
      <c r="B115" s="1018">
        <v>41053</v>
      </c>
      <c r="C115" s="1018">
        <v>41400</v>
      </c>
      <c r="D115" s="1019">
        <v>950000000</v>
      </c>
      <c r="E115" s="1019">
        <v>950000000</v>
      </c>
      <c r="F115" s="1019">
        <v>0</v>
      </c>
      <c r="G115" s="59"/>
    </row>
    <row r="116" spans="1:7" customFormat="1" x14ac:dyDescent="0.25">
      <c r="A116" s="846" t="s">
        <v>396</v>
      </c>
      <c r="B116" s="1018"/>
      <c r="C116" s="1018"/>
      <c r="D116" s="1019"/>
      <c r="E116" s="1019"/>
      <c r="F116" s="1019"/>
      <c r="G116" s="59"/>
    </row>
    <row r="117" spans="1:7" customFormat="1" x14ac:dyDescent="0.25">
      <c r="A117" s="846" t="s">
        <v>203</v>
      </c>
      <c r="B117" s="1018"/>
      <c r="C117" s="1018"/>
      <c r="D117" s="1019"/>
      <c r="E117" s="1019"/>
      <c r="F117" s="1019"/>
      <c r="G117" s="59"/>
    </row>
    <row r="118" spans="1:7" customFormat="1" ht="30" x14ac:dyDescent="0.25">
      <c r="A118" s="846" t="s">
        <v>346</v>
      </c>
      <c r="B118" s="1018">
        <v>41067</v>
      </c>
      <c r="C118" s="1018">
        <v>41312</v>
      </c>
      <c r="D118" s="1019">
        <v>10440000</v>
      </c>
      <c r="E118" s="1019">
        <v>10440000</v>
      </c>
      <c r="F118" s="1019">
        <v>0</v>
      </c>
      <c r="G118" s="59"/>
    </row>
    <row r="119" spans="1:7" customFormat="1" x14ac:dyDescent="0.25">
      <c r="A119" s="846" t="s">
        <v>153</v>
      </c>
      <c r="B119" s="1018"/>
      <c r="C119" s="1018"/>
      <c r="D119" s="1019"/>
      <c r="E119" s="1019"/>
      <c r="F119" s="1019"/>
      <c r="G119" s="59"/>
    </row>
    <row r="120" spans="1:7" customFormat="1" x14ac:dyDescent="0.25">
      <c r="A120" s="846" t="s">
        <v>154</v>
      </c>
      <c r="B120" s="1018"/>
      <c r="C120" s="1018"/>
      <c r="D120" s="1019"/>
      <c r="E120" s="1019"/>
      <c r="F120" s="1019"/>
      <c r="G120" s="59"/>
    </row>
    <row r="121" spans="1:7" customFormat="1" ht="75" x14ac:dyDescent="0.25">
      <c r="A121" s="846" t="s">
        <v>419</v>
      </c>
      <c r="B121" s="1018">
        <v>41081</v>
      </c>
      <c r="C121" s="1018">
        <v>41213</v>
      </c>
      <c r="D121" s="1019">
        <v>41705635</v>
      </c>
      <c r="E121" s="1019">
        <v>41705635</v>
      </c>
      <c r="F121" s="1019">
        <v>0</v>
      </c>
      <c r="G121" s="59"/>
    </row>
    <row r="122" spans="1:7" customFormat="1" x14ac:dyDescent="0.25">
      <c r="A122" s="846" t="s">
        <v>170</v>
      </c>
      <c r="B122" s="1018"/>
      <c r="C122" s="1018"/>
      <c r="D122" s="1019"/>
      <c r="E122" s="1019"/>
      <c r="F122" s="1019"/>
      <c r="G122" s="59"/>
    </row>
    <row r="123" spans="1:7" customFormat="1" x14ac:dyDescent="0.25">
      <c r="A123" s="846" t="s">
        <v>428</v>
      </c>
      <c r="B123" s="1018"/>
      <c r="C123" s="1018"/>
      <c r="D123" s="1019"/>
      <c r="E123" s="1019"/>
      <c r="F123" s="1019"/>
      <c r="G123" s="59"/>
    </row>
    <row r="124" spans="1:7" customFormat="1" ht="60" x14ac:dyDescent="0.25">
      <c r="A124" s="846" t="s">
        <v>444</v>
      </c>
      <c r="B124" s="1018">
        <v>40746</v>
      </c>
      <c r="C124" s="1018">
        <v>41112</v>
      </c>
      <c r="D124" s="1019">
        <v>497000000</v>
      </c>
      <c r="E124" s="1019">
        <v>495932967</v>
      </c>
      <c r="F124" s="1019">
        <v>1067033</v>
      </c>
      <c r="G124" s="59"/>
    </row>
    <row r="125" spans="1:7" customFormat="1" x14ac:dyDescent="0.25">
      <c r="A125" s="846" t="s">
        <v>594</v>
      </c>
      <c r="B125" s="1018"/>
      <c r="C125" s="1018"/>
      <c r="D125" s="1019"/>
      <c r="E125" s="1019"/>
      <c r="F125" s="1019"/>
      <c r="G125" s="59"/>
    </row>
    <row r="126" spans="1:7" customFormat="1" x14ac:dyDescent="0.25">
      <c r="A126" s="846" t="s">
        <v>1006</v>
      </c>
      <c r="B126" s="1018"/>
      <c r="C126" s="1018"/>
      <c r="D126" s="1019"/>
      <c r="E126" s="1019"/>
      <c r="F126" s="1019"/>
      <c r="G126" s="59"/>
    </row>
    <row r="127" spans="1:7" customFormat="1" ht="75" x14ac:dyDescent="0.25">
      <c r="A127" s="846" t="s">
        <v>363</v>
      </c>
      <c r="B127" s="1018">
        <v>40870</v>
      </c>
      <c r="C127" s="1018">
        <v>41356</v>
      </c>
      <c r="D127" s="1019">
        <v>9425000</v>
      </c>
      <c r="E127" s="1019">
        <v>9425000</v>
      </c>
      <c r="F127" s="1019">
        <v>0</v>
      </c>
      <c r="G127" s="59"/>
    </row>
    <row r="128" spans="1:7" customFormat="1" x14ac:dyDescent="0.25">
      <c r="A128" s="846" t="s">
        <v>127</v>
      </c>
      <c r="B128" s="1018"/>
      <c r="C128" s="1018"/>
      <c r="D128" s="1019"/>
      <c r="E128" s="1019"/>
      <c r="F128" s="1019"/>
      <c r="G128" s="59"/>
    </row>
    <row r="129" spans="1:7" customFormat="1" x14ac:dyDescent="0.25">
      <c r="A129" s="846" t="s">
        <v>128</v>
      </c>
      <c r="B129" s="1018"/>
      <c r="C129" s="1018"/>
      <c r="D129" s="1019"/>
      <c r="E129" s="1019"/>
      <c r="F129" s="1019"/>
      <c r="G129" s="59"/>
    </row>
    <row r="130" spans="1:7" customFormat="1" ht="30" x14ac:dyDescent="0.25">
      <c r="A130" s="846" t="s">
        <v>355</v>
      </c>
      <c r="B130" s="1018">
        <v>40863</v>
      </c>
      <c r="C130" s="1018">
        <v>41364</v>
      </c>
      <c r="D130" s="1019">
        <v>22930000</v>
      </c>
      <c r="E130" s="1019">
        <v>18432731</v>
      </c>
      <c r="F130" s="1019">
        <v>4497269</v>
      </c>
      <c r="G130" s="59"/>
    </row>
    <row r="131" spans="1:7" customFormat="1" x14ac:dyDescent="0.25">
      <c r="A131" s="846" t="s">
        <v>59</v>
      </c>
      <c r="B131" s="1018"/>
      <c r="C131" s="1018"/>
      <c r="D131" s="1019"/>
      <c r="E131" s="1019"/>
      <c r="F131" s="1019"/>
      <c r="G131" s="59"/>
    </row>
    <row r="132" spans="1:7" customFormat="1" x14ac:dyDescent="0.25">
      <c r="A132" s="846" t="s">
        <v>60</v>
      </c>
      <c r="B132" s="1018"/>
      <c r="C132" s="1018"/>
      <c r="D132" s="1019"/>
      <c r="E132" s="1019"/>
      <c r="F132" s="1019"/>
      <c r="G132" s="59"/>
    </row>
    <row r="133" spans="1:7" customFormat="1" ht="60" x14ac:dyDescent="0.25">
      <c r="A133" s="846" t="s">
        <v>336</v>
      </c>
      <c r="B133" s="1018">
        <v>41103</v>
      </c>
      <c r="C133" s="1018">
        <v>41471</v>
      </c>
      <c r="D133" s="1019">
        <v>4100000</v>
      </c>
      <c r="E133" s="1019">
        <v>3389600</v>
      </c>
      <c r="F133" s="1019">
        <v>710400</v>
      </c>
      <c r="G133" s="59"/>
    </row>
    <row r="134" spans="1:7" customFormat="1" x14ac:dyDescent="0.25">
      <c r="A134" s="846" t="s">
        <v>120</v>
      </c>
      <c r="B134" s="1018"/>
      <c r="C134" s="1018"/>
      <c r="D134" s="1019"/>
      <c r="E134" s="1019"/>
      <c r="F134" s="1019"/>
      <c r="G134" s="59"/>
    </row>
    <row r="135" spans="1:7" customFormat="1" x14ac:dyDescent="0.25">
      <c r="A135" s="846" t="s">
        <v>429</v>
      </c>
      <c r="B135" s="1018"/>
      <c r="C135" s="1018"/>
      <c r="D135" s="1019"/>
      <c r="E135" s="1019"/>
      <c r="F135" s="1019"/>
      <c r="G135" s="59"/>
    </row>
    <row r="136" spans="1:7" customFormat="1" ht="45" x14ac:dyDescent="0.25">
      <c r="A136" s="846" t="s">
        <v>445</v>
      </c>
      <c r="B136" s="1018">
        <v>40862</v>
      </c>
      <c r="C136" s="1018">
        <v>41362</v>
      </c>
      <c r="D136" s="1019">
        <v>20044800</v>
      </c>
      <c r="E136" s="1019">
        <v>20044800</v>
      </c>
      <c r="F136" s="1019">
        <v>0</v>
      </c>
      <c r="G136" s="59"/>
    </row>
    <row r="137" spans="1:7" customFormat="1" x14ac:dyDescent="0.25">
      <c r="A137" s="846" t="s">
        <v>112</v>
      </c>
      <c r="B137" s="1018"/>
      <c r="C137" s="1018"/>
      <c r="D137" s="1019"/>
      <c r="E137" s="1019"/>
      <c r="F137" s="1019"/>
      <c r="G137" s="59"/>
    </row>
    <row r="138" spans="1:7" customFormat="1" x14ac:dyDescent="0.25">
      <c r="A138" s="846" t="s">
        <v>430</v>
      </c>
      <c r="B138" s="1018"/>
      <c r="C138" s="1018"/>
      <c r="D138" s="1019"/>
      <c r="E138" s="1019"/>
      <c r="F138" s="1019"/>
      <c r="G138" s="59"/>
    </row>
    <row r="139" spans="1:7" customFormat="1" ht="60" x14ac:dyDescent="0.25">
      <c r="A139" s="846" t="s">
        <v>446</v>
      </c>
      <c r="B139" s="1018">
        <v>40865</v>
      </c>
      <c r="C139" s="1018">
        <v>41323</v>
      </c>
      <c r="D139" s="1019">
        <v>9976800</v>
      </c>
      <c r="E139" s="1019">
        <v>9976596</v>
      </c>
      <c r="F139" s="1019">
        <v>204</v>
      </c>
      <c r="G139" s="59"/>
    </row>
    <row r="140" spans="1:7" customFormat="1" x14ac:dyDescent="0.25">
      <c r="A140" s="846" t="s">
        <v>44</v>
      </c>
      <c r="B140" s="1018"/>
      <c r="C140" s="1018"/>
      <c r="D140" s="1019"/>
      <c r="E140" s="1019"/>
      <c r="F140" s="1019"/>
      <c r="G140" s="59"/>
    </row>
    <row r="141" spans="1:7" customFormat="1" x14ac:dyDescent="0.25">
      <c r="A141" s="846" t="s">
        <v>1017</v>
      </c>
      <c r="B141" s="1018"/>
      <c r="C141" s="1018"/>
      <c r="D141" s="1019"/>
      <c r="E141" s="1019"/>
      <c r="F141" s="1019"/>
      <c r="G141" s="59"/>
    </row>
    <row r="142" spans="1:7" customFormat="1" ht="45" x14ac:dyDescent="0.25">
      <c r="A142" s="846" t="s">
        <v>329</v>
      </c>
      <c r="B142" s="1018">
        <v>41151</v>
      </c>
      <c r="C142" s="1018">
        <v>41547</v>
      </c>
      <c r="D142" s="1019">
        <v>8932201</v>
      </c>
      <c r="E142" s="1019">
        <v>8906668</v>
      </c>
      <c r="F142" s="1019">
        <v>25533</v>
      </c>
      <c r="G142" s="59"/>
    </row>
    <row r="143" spans="1:7" customFormat="1" x14ac:dyDescent="0.25">
      <c r="A143" s="846" t="s">
        <v>7</v>
      </c>
      <c r="B143" s="1018"/>
      <c r="C143" s="1018"/>
      <c r="D143" s="1019"/>
      <c r="E143" s="1019"/>
      <c r="F143" s="1019"/>
      <c r="G143" s="59"/>
    </row>
    <row r="144" spans="1:7" customFormat="1" x14ac:dyDescent="0.25">
      <c r="A144" s="846" t="s">
        <v>8</v>
      </c>
      <c r="B144" s="1018"/>
      <c r="C144" s="1018"/>
      <c r="D144" s="1019"/>
      <c r="E144" s="1019"/>
      <c r="F144" s="1019"/>
      <c r="G144" s="59"/>
    </row>
    <row r="145" spans="1:7" customFormat="1" ht="45" x14ac:dyDescent="0.25">
      <c r="A145" s="846" t="s">
        <v>314</v>
      </c>
      <c r="B145" s="1018">
        <v>41155</v>
      </c>
      <c r="C145" s="1018">
        <v>41458</v>
      </c>
      <c r="D145" s="1019">
        <v>8545000</v>
      </c>
      <c r="E145" s="1019">
        <v>4336000</v>
      </c>
      <c r="F145" s="1019">
        <v>4209000</v>
      </c>
      <c r="G145" s="59"/>
    </row>
    <row r="146" spans="1:7" customFormat="1" x14ac:dyDescent="0.25">
      <c r="A146" s="846" t="s">
        <v>161</v>
      </c>
      <c r="B146" s="1018"/>
      <c r="C146" s="1018"/>
      <c r="D146" s="1019"/>
      <c r="E146" s="1019"/>
      <c r="F146" s="1019"/>
      <c r="G146" s="59"/>
    </row>
    <row r="147" spans="1:7" customFormat="1" x14ac:dyDescent="0.25">
      <c r="A147" s="846" t="s">
        <v>162</v>
      </c>
      <c r="B147" s="1018"/>
      <c r="C147" s="1018"/>
      <c r="D147" s="1019"/>
      <c r="E147" s="1019"/>
      <c r="F147" s="1019"/>
      <c r="G147" s="59"/>
    </row>
    <row r="148" spans="1:7" customFormat="1" ht="30" x14ac:dyDescent="0.25">
      <c r="A148" s="846" t="s">
        <v>360</v>
      </c>
      <c r="B148" s="1018">
        <v>40891</v>
      </c>
      <c r="C148" s="1018">
        <v>40922</v>
      </c>
      <c r="D148" s="1019">
        <v>1306508</v>
      </c>
      <c r="E148" s="1019">
        <v>1306508</v>
      </c>
      <c r="F148" s="1019">
        <v>0</v>
      </c>
      <c r="G148" s="59"/>
    </row>
    <row r="149" spans="1:7" customFormat="1" x14ac:dyDescent="0.25">
      <c r="A149" s="846" t="s">
        <v>5</v>
      </c>
      <c r="B149" s="1018"/>
      <c r="C149" s="1018"/>
      <c r="D149" s="1019"/>
      <c r="E149" s="1019"/>
      <c r="F149" s="1019"/>
      <c r="G149" s="59"/>
    </row>
    <row r="150" spans="1:7" customFormat="1" x14ac:dyDescent="0.25">
      <c r="A150" s="846" t="s">
        <v>431</v>
      </c>
      <c r="B150" s="1018"/>
      <c r="C150" s="1018"/>
      <c r="D150" s="1019"/>
      <c r="E150" s="1019"/>
      <c r="F150" s="1019"/>
      <c r="G150" s="59"/>
    </row>
    <row r="151" spans="1:7" customFormat="1" ht="60" x14ac:dyDescent="0.25">
      <c r="A151" s="846" t="s">
        <v>312</v>
      </c>
      <c r="B151" s="1018">
        <v>40897</v>
      </c>
      <c r="C151" s="1018">
        <v>41243</v>
      </c>
      <c r="D151" s="1019">
        <v>102786079</v>
      </c>
      <c r="E151" s="1019">
        <v>84046373</v>
      </c>
      <c r="F151" s="1019">
        <v>18739706</v>
      </c>
      <c r="G151" s="59"/>
    </row>
    <row r="152" spans="1:7" customFormat="1" x14ac:dyDescent="0.25">
      <c r="A152" s="846" t="s">
        <v>6</v>
      </c>
      <c r="B152" s="1018"/>
      <c r="C152" s="1018"/>
      <c r="D152" s="1019"/>
      <c r="E152" s="1019"/>
      <c r="F152" s="1019"/>
      <c r="G152" s="59"/>
    </row>
    <row r="153" spans="1:7" customFormat="1" x14ac:dyDescent="0.25">
      <c r="A153" s="846" t="s">
        <v>1018</v>
      </c>
      <c r="B153" s="1018"/>
      <c r="C153" s="1018"/>
      <c r="D153" s="1019"/>
      <c r="E153" s="1019"/>
      <c r="F153" s="1019"/>
      <c r="G153" s="59"/>
    </row>
    <row r="154" spans="1:7" customFormat="1" ht="30" x14ac:dyDescent="0.25">
      <c r="A154" s="846" t="s">
        <v>541</v>
      </c>
      <c r="B154" s="1018">
        <v>41172</v>
      </c>
      <c r="C154" s="1018">
        <v>41445</v>
      </c>
      <c r="D154" s="1019">
        <v>242578353</v>
      </c>
      <c r="E154" s="1019">
        <v>218264339</v>
      </c>
      <c r="F154" s="1019">
        <v>24314014</v>
      </c>
      <c r="G154" s="59"/>
    </row>
    <row r="155" spans="1:7" customFormat="1" x14ac:dyDescent="0.25">
      <c r="A155" s="846" t="s">
        <v>35</v>
      </c>
      <c r="B155" s="1018"/>
      <c r="C155" s="1018"/>
      <c r="D155" s="1019"/>
      <c r="E155" s="1019"/>
      <c r="F155" s="1019"/>
      <c r="G155" s="59"/>
    </row>
    <row r="156" spans="1:7" customFormat="1" x14ac:dyDescent="0.25">
      <c r="A156" s="846" t="s">
        <v>36</v>
      </c>
      <c r="B156" s="1018"/>
      <c r="C156" s="1018"/>
      <c r="D156" s="1019"/>
      <c r="E156" s="1019"/>
      <c r="F156" s="1019"/>
      <c r="G156" s="59"/>
    </row>
    <row r="157" spans="1:7" customFormat="1" ht="60" x14ac:dyDescent="0.25">
      <c r="A157" s="846" t="s">
        <v>326</v>
      </c>
      <c r="B157" s="1018">
        <v>41172</v>
      </c>
      <c r="C157" s="1018">
        <v>41414</v>
      </c>
      <c r="D157" s="1019">
        <v>4493000</v>
      </c>
      <c r="E157" s="1019">
        <v>3309000</v>
      </c>
      <c r="F157" s="1019">
        <v>1184000</v>
      </c>
      <c r="G157" s="59"/>
    </row>
    <row r="158" spans="1:7" customFormat="1" x14ac:dyDescent="0.25">
      <c r="A158" s="846" t="s">
        <v>37</v>
      </c>
      <c r="B158" s="1018"/>
      <c r="C158" s="1018"/>
      <c r="D158" s="1019"/>
      <c r="E158" s="1019"/>
      <c r="F158" s="1019"/>
      <c r="G158" s="59"/>
    </row>
    <row r="159" spans="1:7" customFormat="1" x14ac:dyDescent="0.25">
      <c r="A159" s="846" t="s">
        <v>38</v>
      </c>
      <c r="B159" s="1018"/>
      <c r="C159" s="1018"/>
      <c r="D159" s="1019"/>
      <c r="E159" s="1019"/>
      <c r="F159" s="1019"/>
      <c r="G159" s="59"/>
    </row>
    <row r="160" spans="1:7" customFormat="1" ht="30" x14ac:dyDescent="0.25">
      <c r="A160" s="846" t="s">
        <v>327</v>
      </c>
      <c r="B160" s="1018">
        <v>41163</v>
      </c>
      <c r="C160" s="1018">
        <v>41425</v>
      </c>
      <c r="D160" s="1019">
        <v>24726000</v>
      </c>
      <c r="E160" s="1019">
        <v>24725958</v>
      </c>
      <c r="F160" s="1019">
        <v>42</v>
      </c>
      <c r="G160" s="59"/>
    </row>
    <row r="161" spans="1:7" customFormat="1" x14ac:dyDescent="0.25">
      <c r="A161" s="846" t="s">
        <v>9</v>
      </c>
      <c r="B161" s="1018"/>
      <c r="C161" s="1018"/>
      <c r="D161" s="1019"/>
      <c r="E161" s="1019"/>
      <c r="F161" s="1019"/>
      <c r="G161" s="59"/>
    </row>
    <row r="162" spans="1:7" customFormat="1" x14ac:dyDescent="0.25">
      <c r="A162" s="846" t="s">
        <v>1019</v>
      </c>
      <c r="B162" s="1018"/>
      <c r="C162" s="1018"/>
      <c r="D162" s="1019"/>
      <c r="E162" s="1019"/>
      <c r="F162" s="1019"/>
      <c r="G162" s="59"/>
    </row>
    <row r="163" spans="1:7" customFormat="1" ht="45" x14ac:dyDescent="0.25">
      <c r="A163" s="846" t="s">
        <v>315</v>
      </c>
      <c r="B163" s="1018">
        <v>41176</v>
      </c>
      <c r="C163" s="1018">
        <v>41409</v>
      </c>
      <c r="D163" s="1019">
        <v>20923575</v>
      </c>
      <c r="E163" s="1019">
        <v>19912200</v>
      </c>
      <c r="F163" s="1019">
        <v>1011375</v>
      </c>
      <c r="G163" s="59"/>
    </row>
    <row r="164" spans="1:7" customFormat="1" x14ac:dyDescent="0.25">
      <c r="A164" s="846" t="s">
        <v>63</v>
      </c>
      <c r="B164" s="1018"/>
      <c r="C164" s="1018"/>
      <c r="D164" s="1019"/>
      <c r="E164" s="1019"/>
      <c r="F164" s="1019"/>
      <c r="G164" s="59"/>
    </row>
    <row r="165" spans="1:7" customFormat="1" ht="30" x14ac:dyDescent="0.25">
      <c r="A165" s="846" t="s">
        <v>64</v>
      </c>
      <c r="B165" s="1018"/>
      <c r="C165" s="1018"/>
      <c r="D165" s="1019"/>
      <c r="E165" s="1019"/>
      <c r="F165" s="1019"/>
      <c r="G165" s="59"/>
    </row>
    <row r="166" spans="1:7" customFormat="1" ht="75" x14ac:dyDescent="0.25">
      <c r="A166" s="846" t="s">
        <v>337</v>
      </c>
      <c r="B166" s="1018">
        <v>41198</v>
      </c>
      <c r="C166" s="1018">
        <v>41441</v>
      </c>
      <c r="D166" s="1019">
        <v>282073266</v>
      </c>
      <c r="E166" s="1019">
        <v>282073266</v>
      </c>
      <c r="F166" s="1019">
        <v>0</v>
      </c>
      <c r="G166" s="59"/>
    </row>
    <row r="167" spans="1:7" customFormat="1" x14ac:dyDescent="0.25">
      <c r="A167" s="846" t="s">
        <v>110</v>
      </c>
      <c r="B167" s="1018"/>
      <c r="C167" s="1018"/>
      <c r="D167" s="1019"/>
      <c r="E167" s="1019"/>
      <c r="F167" s="1019"/>
      <c r="G167" s="59"/>
    </row>
    <row r="168" spans="1:7" customFormat="1" x14ac:dyDescent="0.25">
      <c r="A168" s="846" t="s">
        <v>111</v>
      </c>
      <c r="B168" s="1018"/>
      <c r="C168" s="1018"/>
      <c r="D168" s="1019"/>
      <c r="E168" s="1019"/>
      <c r="F168" s="1019"/>
      <c r="G168" s="59"/>
    </row>
    <row r="169" spans="1:7" customFormat="1" ht="75" x14ac:dyDescent="0.25">
      <c r="A169" s="846" t="s">
        <v>1375</v>
      </c>
      <c r="B169" s="1018">
        <v>41198</v>
      </c>
      <c r="C169" s="1018">
        <v>41441</v>
      </c>
      <c r="D169" s="1019">
        <v>50618751</v>
      </c>
      <c r="E169" s="1019">
        <v>50618751</v>
      </c>
      <c r="F169" s="1019">
        <v>0</v>
      </c>
      <c r="G169" s="59"/>
    </row>
    <row r="170" spans="1:7" customFormat="1" x14ac:dyDescent="0.25">
      <c r="A170" s="846" t="s">
        <v>65</v>
      </c>
      <c r="B170" s="1018"/>
      <c r="C170" s="1018"/>
      <c r="D170" s="1019"/>
      <c r="E170" s="1019"/>
      <c r="F170" s="1019"/>
      <c r="G170" s="59"/>
    </row>
    <row r="171" spans="1:7" customFormat="1" x14ac:dyDescent="0.25">
      <c r="A171" s="846" t="s">
        <v>66</v>
      </c>
      <c r="B171" s="1018"/>
      <c r="C171" s="1018"/>
      <c r="D171" s="1019"/>
      <c r="E171" s="1019"/>
      <c r="F171" s="1019"/>
      <c r="G171" s="59"/>
    </row>
    <row r="172" spans="1:7" customFormat="1" ht="45" x14ac:dyDescent="0.25">
      <c r="A172" s="846" t="s">
        <v>459</v>
      </c>
      <c r="B172" s="1018">
        <v>41202</v>
      </c>
      <c r="C172" s="1018">
        <v>41486</v>
      </c>
      <c r="D172" s="1019">
        <v>69900000</v>
      </c>
      <c r="E172" s="1019">
        <v>69900000</v>
      </c>
      <c r="F172" s="1019">
        <v>0</v>
      </c>
      <c r="G172" s="59"/>
    </row>
    <row r="173" spans="1:7" customFormat="1" x14ac:dyDescent="0.25">
      <c r="A173" s="846" t="s">
        <v>69</v>
      </c>
      <c r="B173" s="1018"/>
      <c r="C173" s="1018"/>
      <c r="D173" s="1019"/>
      <c r="E173" s="1019"/>
      <c r="F173" s="1019"/>
      <c r="G173" s="59"/>
    </row>
    <row r="174" spans="1:7" customFormat="1" x14ac:dyDescent="0.25">
      <c r="A174" s="846" t="s">
        <v>77</v>
      </c>
      <c r="B174" s="1018"/>
      <c r="C174" s="1018"/>
      <c r="D174" s="1019"/>
      <c r="E174" s="1019"/>
      <c r="F174" s="1019"/>
      <c r="G174" s="59"/>
    </row>
    <row r="175" spans="1:7" customFormat="1" ht="75" x14ac:dyDescent="0.25">
      <c r="A175" s="846" t="s">
        <v>397</v>
      </c>
      <c r="B175" s="1018">
        <v>41170</v>
      </c>
      <c r="C175" s="1018">
        <v>41412</v>
      </c>
      <c r="D175" s="1019">
        <v>500000000</v>
      </c>
      <c r="E175" s="1019">
        <v>500000000</v>
      </c>
      <c r="F175" s="1019">
        <v>0</v>
      </c>
      <c r="G175" s="59"/>
    </row>
    <row r="176" spans="1:7" customFormat="1" x14ac:dyDescent="0.25">
      <c r="A176" s="846" t="s">
        <v>47</v>
      </c>
      <c r="B176" s="1018"/>
      <c r="C176" s="1018"/>
      <c r="D176" s="1019"/>
      <c r="E176" s="1019"/>
      <c r="F176" s="1019"/>
      <c r="G176" s="59"/>
    </row>
    <row r="177" spans="1:7" customFormat="1" x14ac:dyDescent="0.25">
      <c r="A177" s="846" t="s">
        <v>48</v>
      </c>
      <c r="B177" s="1018"/>
      <c r="C177" s="1018"/>
      <c r="D177" s="1019"/>
      <c r="E177" s="1019"/>
      <c r="F177" s="1019"/>
      <c r="G177" s="59"/>
    </row>
    <row r="178" spans="1:7" customFormat="1" ht="75" x14ac:dyDescent="0.25">
      <c r="A178" s="846" t="s">
        <v>421</v>
      </c>
      <c r="B178" s="1018">
        <v>41208</v>
      </c>
      <c r="C178" s="1018">
        <v>41481</v>
      </c>
      <c r="D178" s="1019">
        <v>24824832</v>
      </c>
      <c r="E178" s="1019">
        <v>24824832</v>
      </c>
      <c r="F178" s="1019">
        <v>0</v>
      </c>
      <c r="G178" s="59"/>
    </row>
    <row r="179" spans="1:7" customFormat="1" x14ac:dyDescent="0.25">
      <c r="A179" s="846" t="s">
        <v>39</v>
      </c>
      <c r="B179" s="1018"/>
      <c r="C179" s="1018"/>
      <c r="D179" s="1019"/>
      <c r="E179" s="1019"/>
      <c r="F179" s="1019"/>
      <c r="G179" s="59"/>
    </row>
    <row r="180" spans="1:7" customFormat="1" x14ac:dyDescent="0.25">
      <c r="A180" s="846" t="s">
        <v>1020</v>
      </c>
      <c r="B180" s="1018"/>
      <c r="C180" s="1018"/>
      <c r="D180" s="1019"/>
      <c r="E180" s="1019"/>
      <c r="F180" s="1019"/>
      <c r="G180" s="59"/>
    </row>
    <row r="181" spans="1:7" customFormat="1" ht="30" x14ac:dyDescent="0.25">
      <c r="A181" s="846" t="s">
        <v>328</v>
      </c>
      <c r="B181" s="1018">
        <v>41193</v>
      </c>
      <c r="C181" s="1018">
        <v>41558</v>
      </c>
      <c r="D181" s="1019">
        <v>810000</v>
      </c>
      <c r="E181" s="1019">
        <v>810000</v>
      </c>
      <c r="F181" s="1019">
        <v>0</v>
      </c>
      <c r="G181" s="59"/>
    </row>
    <row r="182" spans="1:7" customFormat="1" x14ac:dyDescent="0.25">
      <c r="A182" s="846" t="s">
        <v>49</v>
      </c>
      <c r="B182" s="1018"/>
      <c r="C182" s="1018"/>
      <c r="D182" s="1019"/>
      <c r="E182" s="1019"/>
      <c r="F182" s="1019"/>
      <c r="G182" s="59"/>
    </row>
    <row r="183" spans="1:7" customFormat="1" x14ac:dyDescent="0.25">
      <c r="A183" s="846" t="s">
        <v>1021</v>
      </c>
      <c r="B183" s="1018"/>
      <c r="C183" s="1018"/>
      <c r="D183" s="1019"/>
      <c r="E183" s="1019"/>
      <c r="F183" s="1019"/>
      <c r="G183" s="59"/>
    </row>
    <row r="184" spans="1:7" customFormat="1" ht="45" x14ac:dyDescent="0.25">
      <c r="A184" s="846" t="s">
        <v>460</v>
      </c>
      <c r="B184" s="1018">
        <v>41208</v>
      </c>
      <c r="C184" s="1018">
        <v>41451</v>
      </c>
      <c r="D184" s="1019">
        <v>299287875</v>
      </c>
      <c r="E184" s="1019">
        <v>160844981</v>
      </c>
      <c r="F184" s="1019">
        <v>138442894</v>
      </c>
      <c r="G184" s="59"/>
    </row>
    <row r="185" spans="1:7" customFormat="1" x14ac:dyDescent="0.25">
      <c r="A185" s="846" t="s">
        <v>50</v>
      </c>
      <c r="B185" s="1018"/>
      <c r="C185" s="1018"/>
      <c r="D185" s="1019"/>
      <c r="E185" s="1019"/>
      <c r="F185" s="1019"/>
      <c r="G185" s="59"/>
    </row>
    <row r="186" spans="1:7" customFormat="1" x14ac:dyDescent="0.25">
      <c r="A186" s="846" t="s">
        <v>1022</v>
      </c>
      <c r="B186" s="1018"/>
      <c r="C186" s="1018"/>
      <c r="D186" s="1019"/>
      <c r="E186" s="1019"/>
      <c r="F186" s="1019"/>
      <c r="G186" s="59"/>
    </row>
    <row r="187" spans="1:7" customFormat="1" ht="45" x14ac:dyDescent="0.25">
      <c r="A187" s="846" t="s">
        <v>331</v>
      </c>
      <c r="B187" s="1018">
        <v>41242</v>
      </c>
      <c r="C187" s="1018">
        <v>41534</v>
      </c>
      <c r="D187" s="1019">
        <v>1392000</v>
      </c>
      <c r="E187" s="1019">
        <v>0</v>
      </c>
      <c r="F187" s="1019">
        <v>1392000</v>
      </c>
      <c r="G187" s="59"/>
    </row>
    <row r="188" spans="1:7" customFormat="1" x14ac:dyDescent="0.25">
      <c r="A188" s="846" t="s">
        <v>119</v>
      </c>
      <c r="B188" s="1018"/>
      <c r="C188" s="1018"/>
      <c r="D188" s="1019"/>
      <c r="E188" s="1019"/>
      <c r="F188" s="1019"/>
      <c r="G188" s="59"/>
    </row>
    <row r="189" spans="1:7" customFormat="1" x14ac:dyDescent="0.25">
      <c r="A189" s="846" t="s">
        <v>398</v>
      </c>
      <c r="B189" s="1018"/>
      <c r="C189" s="1018"/>
      <c r="D189" s="1019"/>
      <c r="E189" s="1019"/>
      <c r="F189" s="1019"/>
      <c r="G189" s="59"/>
    </row>
    <row r="190" spans="1:7" customFormat="1" ht="30" x14ac:dyDescent="0.25">
      <c r="A190" s="846" t="s">
        <v>352</v>
      </c>
      <c r="B190" s="1018">
        <v>41208</v>
      </c>
      <c r="C190" s="1018">
        <v>41390</v>
      </c>
      <c r="D190" s="1019">
        <v>4056000</v>
      </c>
      <c r="E190" s="1019">
        <v>4056000</v>
      </c>
      <c r="F190" s="1019">
        <v>0</v>
      </c>
      <c r="G190" s="59"/>
    </row>
    <row r="191" spans="1:7" customFormat="1" x14ac:dyDescent="0.25">
      <c r="A191" s="846" t="s">
        <v>589</v>
      </c>
      <c r="B191" s="1018"/>
      <c r="C191" s="1018"/>
      <c r="D191" s="1019"/>
      <c r="E191" s="1019"/>
      <c r="F191" s="1019"/>
      <c r="G191" s="59"/>
    </row>
    <row r="192" spans="1:7" customFormat="1" x14ac:dyDescent="0.25">
      <c r="A192" s="846" t="s">
        <v>426</v>
      </c>
      <c r="B192" s="1018"/>
      <c r="C192" s="1018"/>
      <c r="D192" s="1019"/>
      <c r="E192" s="1019"/>
      <c r="F192" s="1019"/>
      <c r="G192" s="59"/>
    </row>
    <row r="193" spans="1:7" customFormat="1" ht="45" x14ac:dyDescent="0.25">
      <c r="A193" s="846" t="s">
        <v>442</v>
      </c>
      <c r="B193" s="1018">
        <v>40966</v>
      </c>
      <c r="C193" s="1018">
        <v>41332</v>
      </c>
      <c r="D193" s="1019">
        <v>12835200</v>
      </c>
      <c r="E193" s="1019">
        <v>1092200</v>
      </c>
      <c r="F193" s="1019">
        <v>11743000</v>
      </c>
      <c r="G193" s="59"/>
    </row>
    <row r="194" spans="1:7" customFormat="1" x14ac:dyDescent="0.25">
      <c r="A194" s="846" t="s">
        <v>163</v>
      </c>
      <c r="B194" s="1018"/>
      <c r="C194" s="1018"/>
      <c r="D194" s="1019"/>
      <c r="E194" s="1019"/>
      <c r="F194" s="1019"/>
      <c r="G194" s="59"/>
    </row>
    <row r="195" spans="1:7" customFormat="1" x14ac:dyDescent="0.25">
      <c r="A195" s="846" t="s">
        <v>432</v>
      </c>
      <c r="B195" s="1018"/>
      <c r="C195" s="1018"/>
      <c r="D195" s="1019"/>
      <c r="E195" s="1019"/>
      <c r="F195" s="1019"/>
      <c r="G195" s="59"/>
    </row>
    <row r="196" spans="1:7" customFormat="1" ht="45" x14ac:dyDescent="0.25">
      <c r="A196" s="846" t="s">
        <v>447</v>
      </c>
      <c r="B196" s="1018">
        <v>40946</v>
      </c>
      <c r="C196" s="1018">
        <v>41312</v>
      </c>
      <c r="D196" s="1019">
        <v>49376272</v>
      </c>
      <c r="E196" s="1019">
        <v>49376272</v>
      </c>
      <c r="F196" s="1019">
        <v>0</v>
      </c>
      <c r="G196" s="59"/>
    </row>
    <row r="197" spans="1:7" x14ac:dyDescent="0.25">
      <c r="A197" s="846" t="s">
        <v>51</v>
      </c>
      <c r="B197" s="1018"/>
      <c r="C197" s="1018"/>
      <c r="D197" s="1019"/>
      <c r="E197" s="1019"/>
      <c r="F197" s="1019"/>
    </row>
    <row r="198" spans="1:7" x14ac:dyDescent="0.25">
      <c r="A198" s="846" t="s">
        <v>1023</v>
      </c>
      <c r="B198" s="1018"/>
      <c r="C198" s="1018"/>
      <c r="D198" s="1019"/>
      <c r="E198" s="1019"/>
      <c r="F198" s="1019"/>
    </row>
    <row r="199" spans="1:7" ht="105" x14ac:dyDescent="0.25">
      <c r="A199" s="846" t="s">
        <v>1376</v>
      </c>
      <c r="B199" s="1018">
        <v>41214</v>
      </c>
      <c r="C199" s="1018">
        <v>41579</v>
      </c>
      <c r="D199" s="1019">
        <v>526745000</v>
      </c>
      <c r="E199" s="1019">
        <v>526745000</v>
      </c>
      <c r="F199" s="1019">
        <v>0</v>
      </c>
    </row>
    <row r="200" spans="1:7" x14ac:dyDescent="0.25">
      <c r="A200" s="846" t="s">
        <v>597</v>
      </c>
      <c r="B200" s="1018"/>
      <c r="C200" s="1018"/>
      <c r="D200" s="1019"/>
      <c r="E200" s="1019"/>
      <c r="F200" s="1019"/>
    </row>
    <row r="201" spans="1:7" x14ac:dyDescent="0.25">
      <c r="A201" s="846" t="s">
        <v>1024</v>
      </c>
      <c r="B201" s="1018"/>
      <c r="C201" s="1018"/>
      <c r="D201" s="1019"/>
      <c r="E201" s="1019"/>
      <c r="F201" s="1019"/>
    </row>
    <row r="202" spans="1:7" ht="60" x14ac:dyDescent="0.25">
      <c r="A202" s="846" t="s">
        <v>338</v>
      </c>
      <c r="B202" s="1018">
        <v>41232</v>
      </c>
      <c r="C202" s="1018">
        <v>41562</v>
      </c>
      <c r="D202" s="1019">
        <v>619289880</v>
      </c>
      <c r="E202" s="1019">
        <v>619289880</v>
      </c>
      <c r="F202" s="1019">
        <v>0</v>
      </c>
    </row>
    <row r="203" spans="1:7" x14ac:dyDescent="0.25">
      <c r="A203" s="846" t="s">
        <v>52</v>
      </c>
      <c r="B203" s="1018"/>
      <c r="C203" s="1018"/>
      <c r="D203" s="1019"/>
      <c r="E203" s="1019"/>
      <c r="F203" s="1019"/>
    </row>
    <row r="204" spans="1:7" x14ac:dyDescent="0.25">
      <c r="A204" s="846" t="s">
        <v>53</v>
      </c>
      <c r="B204" s="1018"/>
      <c r="C204" s="1018"/>
      <c r="D204" s="1019"/>
      <c r="E204" s="1019"/>
      <c r="F204" s="1019"/>
    </row>
    <row r="205" spans="1:7" ht="30" x14ac:dyDescent="0.25">
      <c r="A205" s="846" t="s">
        <v>332</v>
      </c>
      <c r="B205" s="1018">
        <v>41278</v>
      </c>
      <c r="C205" s="1018">
        <v>41459</v>
      </c>
      <c r="D205" s="1019">
        <v>13806000</v>
      </c>
      <c r="E205" s="1019">
        <v>12439108</v>
      </c>
      <c r="F205" s="1019">
        <v>1366892</v>
      </c>
    </row>
    <row r="206" spans="1:7" x14ac:dyDescent="0.25">
      <c r="A206" s="846" t="s">
        <v>598</v>
      </c>
      <c r="B206" s="1018"/>
      <c r="C206" s="1018"/>
      <c r="D206" s="1019"/>
      <c r="E206" s="1019"/>
      <c r="F206" s="1019"/>
    </row>
    <row r="207" spans="1:7" x14ac:dyDescent="0.25">
      <c r="A207" s="846" t="s">
        <v>1025</v>
      </c>
      <c r="B207" s="1018"/>
      <c r="C207" s="1018"/>
      <c r="D207" s="1019"/>
      <c r="E207" s="1019"/>
      <c r="F207" s="1019"/>
    </row>
    <row r="208" spans="1:7" ht="30" x14ac:dyDescent="0.25">
      <c r="A208" s="846" t="s">
        <v>333</v>
      </c>
      <c r="B208" s="1018">
        <v>41234</v>
      </c>
      <c r="C208" s="1018">
        <v>41446</v>
      </c>
      <c r="D208" s="1019">
        <v>37359000</v>
      </c>
      <c r="E208" s="1019">
        <v>37359000</v>
      </c>
      <c r="F208" s="1019">
        <v>0</v>
      </c>
    </row>
    <row r="209" spans="1:6" x14ac:dyDescent="0.25">
      <c r="A209" s="846" t="s">
        <v>399</v>
      </c>
      <c r="B209" s="1018"/>
      <c r="C209" s="1018"/>
      <c r="D209" s="1019"/>
      <c r="E209" s="1019"/>
      <c r="F209" s="1019"/>
    </row>
    <row r="210" spans="1:6" x14ac:dyDescent="0.25">
      <c r="A210" s="846" t="s">
        <v>424</v>
      </c>
      <c r="B210" s="1018"/>
      <c r="C210" s="1018"/>
      <c r="D210" s="1019"/>
      <c r="E210" s="1019"/>
      <c r="F210" s="1019"/>
    </row>
    <row r="211" spans="1:6" ht="45" x14ac:dyDescent="0.25">
      <c r="A211" s="846" t="s">
        <v>322</v>
      </c>
      <c r="B211" s="1018">
        <v>41235</v>
      </c>
      <c r="C211" s="1018">
        <v>41278</v>
      </c>
      <c r="D211" s="1019">
        <v>4452000</v>
      </c>
      <c r="E211" s="1019">
        <v>4452000</v>
      </c>
      <c r="F211" s="1019">
        <v>0</v>
      </c>
    </row>
    <row r="212" spans="1:6" x14ac:dyDescent="0.25">
      <c r="A212" s="846" t="s">
        <v>42</v>
      </c>
      <c r="B212" s="1018"/>
      <c r="C212" s="1018"/>
      <c r="D212" s="1019"/>
      <c r="E212" s="1019"/>
      <c r="F212" s="1019"/>
    </row>
    <row r="213" spans="1:6" x14ac:dyDescent="0.25">
      <c r="A213" s="846" t="s">
        <v>43</v>
      </c>
      <c r="B213" s="1018"/>
      <c r="C213" s="1018"/>
      <c r="D213" s="1019"/>
      <c r="E213" s="1019"/>
      <c r="F213" s="1019"/>
    </row>
    <row r="214" spans="1:6" ht="60" x14ac:dyDescent="0.25">
      <c r="A214" s="846" t="s">
        <v>1377</v>
      </c>
      <c r="B214" s="1018">
        <v>41240</v>
      </c>
      <c r="C214" s="1018">
        <v>41452</v>
      </c>
      <c r="D214" s="1019">
        <v>28420000</v>
      </c>
      <c r="E214" s="1019">
        <v>28379400</v>
      </c>
      <c r="F214" s="1019">
        <v>40600</v>
      </c>
    </row>
    <row r="215" spans="1:6" x14ac:dyDescent="0.25">
      <c r="A215" s="846" t="s">
        <v>67</v>
      </c>
      <c r="B215" s="1018"/>
      <c r="C215" s="1018"/>
      <c r="D215" s="1019"/>
      <c r="E215" s="1019"/>
      <c r="F215" s="1019"/>
    </row>
    <row r="216" spans="1:6" x14ac:dyDescent="0.25">
      <c r="A216" s="846" t="s">
        <v>68</v>
      </c>
      <c r="B216" s="1018"/>
      <c r="C216" s="1018"/>
      <c r="D216" s="1019"/>
      <c r="E216" s="1019"/>
      <c r="F216" s="1019"/>
    </row>
    <row r="217" spans="1:6" ht="45" x14ac:dyDescent="0.25">
      <c r="A217" s="846" t="s">
        <v>462</v>
      </c>
      <c r="B217" s="1018">
        <v>41260</v>
      </c>
      <c r="C217" s="1018">
        <v>41322</v>
      </c>
      <c r="D217" s="1019">
        <v>58300000</v>
      </c>
      <c r="E217" s="1019">
        <v>58300000</v>
      </c>
      <c r="F217" s="1019">
        <v>0</v>
      </c>
    </row>
    <row r="218" spans="1:6" x14ac:dyDescent="0.25">
      <c r="A218" s="846" t="s">
        <v>74</v>
      </c>
      <c r="B218" s="1018"/>
      <c r="C218" s="1018"/>
      <c r="D218" s="1019"/>
      <c r="E218" s="1019"/>
      <c r="F218" s="1019"/>
    </row>
    <row r="219" spans="1:6" x14ac:dyDescent="0.25">
      <c r="A219" s="846" t="s">
        <v>75</v>
      </c>
      <c r="B219" s="1018"/>
      <c r="C219" s="1018"/>
      <c r="D219" s="1019"/>
      <c r="E219" s="1019"/>
      <c r="F219" s="1019"/>
    </row>
    <row r="220" spans="1:6" ht="75" x14ac:dyDescent="0.25">
      <c r="A220" s="846" t="s">
        <v>415</v>
      </c>
      <c r="B220" s="1018">
        <v>41269</v>
      </c>
      <c r="C220" s="1018">
        <v>41593</v>
      </c>
      <c r="D220" s="1019">
        <v>411000000</v>
      </c>
      <c r="E220" s="1019">
        <v>411000000</v>
      </c>
      <c r="F220" s="1019">
        <v>0</v>
      </c>
    </row>
    <row r="221" spans="1:6" x14ac:dyDescent="0.25">
      <c r="A221" s="846" t="s">
        <v>54</v>
      </c>
      <c r="B221" s="1018"/>
      <c r="C221" s="1018"/>
      <c r="D221" s="1019"/>
      <c r="E221" s="1019"/>
      <c r="F221" s="1019"/>
    </row>
    <row r="222" spans="1:6" x14ac:dyDescent="0.25">
      <c r="A222" s="846" t="s">
        <v>55</v>
      </c>
      <c r="B222" s="1018"/>
      <c r="C222" s="1018"/>
      <c r="D222" s="1019"/>
      <c r="E222" s="1019"/>
      <c r="F222" s="1019"/>
    </row>
    <row r="223" spans="1:6" ht="60" x14ac:dyDescent="0.25">
      <c r="A223" s="846" t="s">
        <v>334</v>
      </c>
      <c r="B223" s="1018">
        <v>41271</v>
      </c>
      <c r="C223" s="1018">
        <v>41575</v>
      </c>
      <c r="D223" s="1019">
        <v>10032000</v>
      </c>
      <c r="E223" s="1019">
        <v>9339930</v>
      </c>
      <c r="F223" s="1019">
        <v>692070</v>
      </c>
    </row>
    <row r="224" spans="1:6" x14ac:dyDescent="0.25">
      <c r="A224" s="846" t="s">
        <v>11</v>
      </c>
      <c r="B224" s="1018"/>
      <c r="C224" s="1018"/>
      <c r="D224" s="1019"/>
      <c r="E224" s="1019"/>
      <c r="F224" s="1019"/>
    </row>
    <row r="225" spans="1:6" x14ac:dyDescent="0.25">
      <c r="A225" s="846" t="s">
        <v>12</v>
      </c>
      <c r="B225" s="1018"/>
      <c r="C225" s="1018"/>
      <c r="D225" s="1019"/>
      <c r="E225" s="1019"/>
      <c r="F225" s="1019"/>
    </row>
    <row r="226" spans="1:6" ht="30" x14ac:dyDescent="0.25">
      <c r="A226" s="846" t="s">
        <v>316</v>
      </c>
      <c r="B226" s="1018">
        <v>41288</v>
      </c>
      <c r="C226" s="1018">
        <v>41711</v>
      </c>
      <c r="D226" s="1019">
        <v>1918200</v>
      </c>
      <c r="E226" s="1019">
        <v>1755170</v>
      </c>
      <c r="F226" s="1019">
        <v>163030</v>
      </c>
    </row>
    <row r="227" spans="1:6" x14ac:dyDescent="0.25">
      <c r="A227" s="846" t="s">
        <v>4</v>
      </c>
      <c r="B227" s="1018"/>
      <c r="C227" s="1018"/>
      <c r="D227" s="1019"/>
      <c r="E227" s="1019"/>
      <c r="F227" s="1019"/>
    </row>
    <row r="228" spans="1:6" x14ac:dyDescent="0.25">
      <c r="A228" s="846" t="s">
        <v>1028</v>
      </c>
      <c r="B228" s="1018"/>
      <c r="C228" s="1018"/>
      <c r="D228" s="1019"/>
      <c r="E228" s="1019"/>
      <c r="F228" s="1019"/>
    </row>
    <row r="229" spans="1:6" ht="60" x14ac:dyDescent="0.25">
      <c r="A229" s="846" t="s">
        <v>312</v>
      </c>
      <c r="B229" s="1018">
        <v>41292</v>
      </c>
      <c r="C229" s="1018">
        <v>41608</v>
      </c>
      <c r="D229" s="1019">
        <v>79213111</v>
      </c>
      <c r="E229" s="1019">
        <v>65129800</v>
      </c>
      <c r="F229" s="1019">
        <v>14083311</v>
      </c>
    </row>
    <row r="230" spans="1:6" x14ac:dyDescent="0.25">
      <c r="A230" s="846" t="s">
        <v>71</v>
      </c>
      <c r="B230" s="1018"/>
      <c r="C230" s="1018"/>
      <c r="D230" s="1019"/>
      <c r="E230" s="1019"/>
      <c r="F230" s="1019"/>
    </row>
    <row r="231" spans="1:6" x14ac:dyDescent="0.25">
      <c r="A231" s="846" t="s">
        <v>1029</v>
      </c>
      <c r="B231" s="1018"/>
      <c r="C231" s="1018"/>
      <c r="D231" s="1019"/>
      <c r="E231" s="1019"/>
      <c r="F231" s="1019"/>
    </row>
    <row r="232" spans="1:6" ht="60" x14ac:dyDescent="0.25">
      <c r="A232" s="846" t="s">
        <v>339</v>
      </c>
      <c r="B232" s="1018">
        <v>41325</v>
      </c>
      <c r="C232" s="1018">
        <v>41505</v>
      </c>
      <c r="D232" s="1019">
        <v>75246412</v>
      </c>
      <c r="E232" s="1019">
        <v>75232704</v>
      </c>
      <c r="F232" s="1019">
        <v>13708</v>
      </c>
    </row>
    <row r="233" spans="1:6" x14ac:dyDescent="0.25">
      <c r="A233" s="846" t="s">
        <v>45</v>
      </c>
      <c r="B233" s="1018"/>
      <c r="C233" s="1018"/>
      <c r="D233" s="1019"/>
      <c r="E233" s="1019"/>
      <c r="F233" s="1019"/>
    </row>
    <row r="234" spans="1:6" x14ac:dyDescent="0.25">
      <c r="A234" s="846" t="s">
        <v>46</v>
      </c>
      <c r="B234" s="1018"/>
      <c r="C234" s="1018"/>
      <c r="D234" s="1019"/>
      <c r="E234" s="1019"/>
      <c r="F234" s="1019"/>
    </row>
    <row r="235" spans="1:6" ht="45" x14ac:dyDescent="0.25">
      <c r="A235" s="846" t="s">
        <v>330</v>
      </c>
      <c r="B235" s="1018">
        <v>41292</v>
      </c>
      <c r="C235" s="1018">
        <v>41322</v>
      </c>
      <c r="D235" s="1019">
        <v>1062500</v>
      </c>
      <c r="E235" s="1019">
        <v>1062500</v>
      </c>
      <c r="F235" s="1019">
        <v>0</v>
      </c>
    </row>
    <row r="236" spans="1:6" x14ac:dyDescent="0.25">
      <c r="A236" s="846" t="s">
        <v>25</v>
      </c>
      <c r="B236" s="1018"/>
      <c r="C236" s="1018"/>
      <c r="D236" s="1019"/>
      <c r="E236" s="1019"/>
      <c r="F236" s="1019"/>
    </row>
    <row r="237" spans="1:6" x14ac:dyDescent="0.25">
      <c r="A237" s="846" t="s">
        <v>26</v>
      </c>
      <c r="B237" s="1018"/>
      <c r="C237" s="1018"/>
      <c r="D237" s="1019"/>
      <c r="E237" s="1019"/>
      <c r="F237" s="1019"/>
    </row>
    <row r="238" spans="1:6" ht="75" x14ac:dyDescent="0.25">
      <c r="A238" s="846" t="s">
        <v>1378</v>
      </c>
      <c r="B238" s="1018">
        <v>41313</v>
      </c>
      <c r="C238" s="1018">
        <v>41736</v>
      </c>
      <c r="D238" s="1019">
        <v>115663600</v>
      </c>
      <c r="E238" s="1019">
        <v>115663040</v>
      </c>
      <c r="F238" s="1019">
        <v>560</v>
      </c>
    </row>
    <row r="239" spans="1:6" x14ac:dyDescent="0.25">
      <c r="A239" s="846" t="s">
        <v>116</v>
      </c>
      <c r="B239" s="1018"/>
      <c r="C239" s="1018"/>
      <c r="D239" s="1019"/>
      <c r="E239" s="1019"/>
      <c r="F239" s="1019"/>
    </row>
    <row r="240" spans="1:6" x14ac:dyDescent="0.25">
      <c r="A240" s="846" t="s">
        <v>418</v>
      </c>
      <c r="B240" s="1018"/>
      <c r="C240" s="1018"/>
      <c r="D240" s="1019"/>
      <c r="E240" s="1019"/>
      <c r="F240" s="1019"/>
    </row>
    <row r="241" spans="1:6" x14ac:dyDescent="0.25">
      <c r="A241" s="846" t="s">
        <v>350</v>
      </c>
      <c r="B241" s="1018">
        <v>41323</v>
      </c>
      <c r="C241" s="1018">
        <v>41442</v>
      </c>
      <c r="D241" s="1019">
        <v>36990000</v>
      </c>
      <c r="E241" s="1019">
        <v>36990000</v>
      </c>
      <c r="F241" s="1019">
        <v>0</v>
      </c>
    </row>
    <row r="242" spans="1:6" x14ac:dyDescent="0.25">
      <c r="A242" s="846" t="s">
        <v>122</v>
      </c>
      <c r="B242" s="1018"/>
      <c r="C242" s="1018"/>
      <c r="D242" s="1019"/>
      <c r="E242" s="1019"/>
      <c r="F242" s="1019"/>
    </row>
    <row r="243" spans="1:6" x14ac:dyDescent="0.25">
      <c r="A243" s="846" t="s">
        <v>244</v>
      </c>
      <c r="B243" s="1018"/>
      <c r="C243" s="1018"/>
      <c r="D243" s="1019"/>
      <c r="E243" s="1019"/>
      <c r="F243" s="1019"/>
    </row>
    <row r="244" spans="1:6" ht="30" x14ac:dyDescent="0.25">
      <c r="A244" s="846" t="s">
        <v>354</v>
      </c>
      <c r="B244" s="1018">
        <v>41316</v>
      </c>
      <c r="C244" s="1018">
        <v>41680</v>
      </c>
      <c r="D244" s="1019">
        <v>85314724</v>
      </c>
      <c r="E244" s="1019">
        <v>85314724</v>
      </c>
      <c r="F244" s="1019">
        <v>0</v>
      </c>
    </row>
    <row r="245" spans="1:6" x14ac:dyDescent="0.25">
      <c r="A245" s="846" t="s">
        <v>182</v>
      </c>
      <c r="B245" s="1018"/>
      <c r="C245" s="1018"/>
      <c r="D245" s="1019"/>
      <c r="E245" s="1019"/>
      <c r="F245" s="1019"/>
    </row>
    <row r="246" spans="1:6" x14ac:dyDescent="0.25">
      <c r="A246" s="846" t="s">
        <v>152</v>
      </c>
      <c r="B246" s="1018"/>
      <c r="C246" s="1018"/>
      <c r="D246" s="1019"/>
      <c r="E246" s="1019"/>
      <c r="F246" s="1019"/>
    </row>
    <row r="247" spans="1:6" ht="60" x14ac:dyDescent="0.25">
      <c r="A247" s="846" t="s">
        <v>441</v>
      </c>
      <c r="B247" s="1018">
        <v>40150</v>
      </c>
      <c r="C247" s="1018">
        <v>41336</v>
      </c>
      <c r="D247" s="1019">
        <v>507000000</v>
      </c>
      <c r="E247" s="1019">
        <v>471070424</v>
      </c>
      <c r="F247" s="1019">
        <v>35929576</v>
      </c>
    </row>
    <row r="248" spans="1:6" x14ac:dyDescent="0.25">
      <c r="A248" s="846" t="s">
        <v>78</v>
      </c>
      <c r="B248" s="1018"/>
      <c r="C248" s="1018"/>
      <c r="D248" s="1019"/>
      <c r="E248" s="1019"/>
      <c r="F248" s="1019"/>
    </row>
    <row r="249" spans="1:6" x14ac:dyDescent="0.25">
      <c r="A249" s="846" t="s">
        <v>79</v>
      </c>
      <c r="B249" s="1018"/>
      <c r="C249" s="1018"/>
      <c r="D249" s="1019"/>
      <c r="E249" s="1019"/>
      <c r="F249" s="1019"/>
    </row>
    <row r="250" spans="1:6" ht="60" x14ac:dyDescent="0.25">
      <c r="A250" s="846" t="s">
        <v>340</v>
      </c>
      <c r="B250" s="1018">
        <v>41319</v>
      </c>
      <c r="C250" s="1018">
        <v>41683</v>
      </c>
      <c r="D250" s="1019">
        <v>123000000</v>
      </c>
      <c r="E250" s="1019">
        <v>123000000</v>
      </c>
      <c r="F250" s="1019">
        <v>0</v>
      </c>
    </row>
    <row r="251" spans="1:6" x14ac:dyDescent="0.25">
      <c r="A251" s="846" t="s">
        <v>80</v>
      </c>
      <c r="B251" s="1018"/>
      <c r="C251" s="1018"/>
      <c r="D251" s="1019"/>
      <c r="E251" s="1019"/>
      <c r="F251" s="1019"/>
    </row>
    <row r="252" spans="1:6" x14ac:dyDescent="0.25">
      <c r="A252" s="846" t="s">
        <v>81</v>
      </c>
      <c r="B252" s="1018"/>
      <c r="C252" s="1018"/>
      <c r="D252" s="1019"/>
      <c r="E252" s="1019"/>
      <c r="F252" s="1019"/>
    </row>
    <row r="253" spans="1:6" ht="60" x14ac:dyDescent="0.25">
      <c r="A253" s="846" t="s">
        <v>1073</v>
      </c>
      <c r="B253" s="1018">
        <v>41347</v>
      </c>
      <c r="C253" s="1018">
        <v>41711</v>
      </c>
      <c r="D253" s="1019">
        <v>1113600</v>
      </c>
      <c r="E253" s="1019">
        <v>1113600</v>
      </c>
      <c r="F253" s="1019">
        <v>0</v>
      </c>
    </row>
    <row r="254" spans="1:6" x14ac:dyDescent="0.25">
      <c r="A254" s="846" t="s">
        <v>82</v>
      </c>
      <c r="B254" s="1018"/>
      <c r="C254" s="1018"/>
      <c r="D254" s="1019"/>
      <c r="E254" s="1019"/>
      <c r="F254" s="1019"/>
    </row>
    <row r="255" spans="1:6" x14ac:dyDescent="0.25">
      <c r="A255" s="846" t="s">
        <v>1030</v>
      </c>
      <c r="B255" s="1018"/>
      <c r="C255" s="1018"/>
      <c r="D255" s="1019"/>
      <c r="E255" s="1019"/>
      <c r="F255" s="1019"/>
    </row>
    <row r="256" spans="1:6" ht="60" x14ac:dyDescent="0.25">
      <c r="A256" s="846" t="s">
        <v>463</v>
      </c>
      <c r="B256" s="1018">
        <v>41347</v>
      </c>
      <c r="C256" s="1018">
        <v>41652</v>
      </c>
      <c r="D256" s="1019">
        <v>4967474</v>
      </c>
      <c r="E256" s="1019">
        <v>4453683</v>
      </c>
      <c r="F256" s="1019">
        <v>513791</v>
      </c>
    </row>
    <row r="257" spans="1:6" x14ac:dyDescent="0.25">
      <c r="A257" s="846" t="s">
        <v>83</v>
      </c>
      <c r="B257" s="1018"/>
      <c r="C257" s="1018"/>
      <c r="D257" s="1019"/>
      <c r="E257" s="1019"/>
      <c r="F257" s="1019"/>
    </row>
    <row r="258" spans="1:6" x14ac:dyDescent="0.25">
      <c r="A258" s="846" t="s">
        <v>84</v>
      </c>
      <c r="B258" s="1018"/>
      <c r="C258" s="1018"/>
      <c r="D258" s="1019"/>
      <c r="E258" s="1019"/>
      <c r="F258" s="1019"/>
    </row>
    <row r="259" spans="1:6" ht="30" x14ac:dyDescent="0.25">
      <c r="A259" s="846" t="s">
        <v>320</v>
      </c>
      <c r="B259" s="1018">
        <v>41367</v>
      </c>
      <c r="C259" s="1018">
        <v>41731</v>
      </c>
      <c r="D259" s="1019">
        <v>15913500</v>
      </c>
      <c r="E259" s="1019">
        <v>15453868</v>
      </c>
      <c r="F259" s="1019">
        <v>459632</v>
      </c>
    </row>
    <row r="260" spans="1:6" x14ac:dyDescent="0.25">
      <c r="A260" s="846" t="s">
        <v>85</v>
      </c>
      <c r="B260" s="1018"/>
      <c r="C260" s="1018"/>
      <c r="D260" s="1019"/>
      <c r="E260" s="1019"/>
      <c r="F260" s="1019"/>
    </row>
    <row r="261" spans="1:6" x14ac:dyDescent="0.25">
      <c r="A261" s="846" t="s">
        <v>86</v>
      </c>
      <c r="B261" s="1018"/>
      <c r="C261" s="1018"/>
      <c r="D261" s="1019"/>
      <c r="E261" s="1019"/>
      <c r="F261" s="1019"/>
    </row>
    <row r="262" spans="1:6" ht="30" x14ac:dyDescent="0.25">
      <c r="A262" s="846" t="s">
        <v>341</v>
      </c>
      <c r="B262" s="1018">
        <v>41352</v>
      </c>
      <c r="C262" s="1018">
        <v>41716</v>
      </c>
      <c r="D262" s="1019">
        <v>1197000</v>
      </c>
      <c r="E262" s="1019">
        <v>1197000</v>
      </c>
      <c r="F262" s="1019">
        <v>0</v>
      </c>
    </row>
    <row r="263" spans="1:6" x14ac:dyDescent="0.25">
      <c r="A263" s="846" t="s">
        <v>87</v>
      </c>
      <c r="B263" s="1018"/>
      <c r="C263" s="1018"/>
      <c r="D263" s="1019"/>
      <c r="E263" s="1019"/>
      <c r="F263" s="1019"/>
    </row>
    <row r="264" spans="1:6" x14ac:dyDescent="0.25">
      <c r="A264" s="846" t="s">
        <v>435</v>
      </c>
      <c r="B264" s="1018"/>
      <c r="C264" s="1018"/>
      <c r="D264" s="1019"/>
      <c r="E264" s="1019"/>
      <c r="F264" s="1019"/>
    </row>
    <row r="265" spans="1:6" ht="45" x14ac:dyDescent="0.25">
      <c r="A265" s="846" t="s">
        <v>318</v>
      </c>
      <c r="B265" s="1018">
        <v>41400</v>
      </c>
      <c r="C265" s="1018">
        <v>41764</v>
      </c>
      <c r="D265" s="1019">
        <v>8360000</v>
      </c>
      <c r="E265" s="1019">
        <v>7018000</v>
      </c>
      <c r="F265" s="1019">
        <v>1342000</v>
      </c>
    </row>
    <row r="266" spans="1:6" x14ac:dyDescent="0.25">
      <c r="A266" s="846" t="s">
        <v>88</v>
      </c>
      <c r="B266" s="1018"/>
      <c r="C266" s="1018"/>
      <c r="D266" s="1019"/>
      <c r="E266" s="1019"/>
      <c r="F266" s="1019"/>
    </row>
    <row r="267" spans="1:6" x14ac:dyDescent="0.25">
      <c r="A267" s="846" t="s">
        <v>1031</v>
      </c>
      <c r="B267" s="1018"/>
      <c r="C267" s="1018"/>
      <c r="D267" s="1019"/>
      <c r="E267" s="1019"/>
      <c r="F267" s="1019"/>
    </row>
    <row r="268" spans="1:6" ht="45" x14ac:dyDescent="0.25">
      <c r="A268" s="846" t="s">
        <v>342</v>
      </c>
      <c r="B268" s="1018">
        <v>41393</v>
      </c>
      <c r="C268" s="1018">
        <v>41545</v>
      </c>
      <c r="D268" s="1019">
        <v>3700000</v>
      </c>
      <c r="E268" s="1019">
        <v>3700000</v>
      </c>
      <c r="F268" s="1019">
        <v>0</v>
      </c>
    </row>
    <row r="269" spans="1:6" x14ac:dyDescent="0.25">
      <c r="A269" s="846" t="s">
        <v>91</v>
      </c>
      <c r="B269" s="1018"/>
      <c r="C269" s="1018"/>
      <c r="D269" s="1019"/>
      <c r="E269" s="1019"/>
      <c r="F269" s="1019"/>
    </row>
    <row r="270" spans="1:6" x14ac:dyDescent="0.25">
      <c r="A270" s="846" t="s">
        <v>1032</v>
      </c>
      <c r="B270" s="1018"/>
      <c r="C270" s="1018"/>
      <c r="D270" s="1019"/>
      <c r="E270" s="1019"/>
      <c r="F270" s="1019"/>
    </row>
    <row r="271" spans="1:6" ht="75" x14ac:dyDescent="0.25">
      <c r="A271" s="846" t="s">
        <v>464</v>
      </c>
      <c r="B271" s="1018">
        <v>41387</v>
      </c>
      <c r="C271" s="1018">
        <v>41692</v>
      </c>
      <c r="D271" s="1019">
        <v>50000000</v>
      </c>
      <c r="E271" s="1019">
        <v>50000000</v>
      </c>
      <c r="F271" s="1019">
        <v>0</v>
      </c>
    </row>
    <row r="272" spans="1:6" x14ac:dyDescent="0.25">
      <c r="A272" s="846" t="s">
        <v>93</v>
      </c>
      <c r="B272" s="1018"/>
      <c r="C272" s="1018"/>
      <c r="D272" s="1019"/>
      <c r="E272" s="1019"/>
      <c r="F272" s="1019"/>
    </row>
    <row r="273" spans="1:6" x14ac:dyDescent="0.25">
      <c r="A273" s="846" t="s">
        <v>1033</v>
      </c>
      <c r="B273" s="1018"/>
      <c r="C273" s="1018"/>
      <c r="D273" s="1019"/>
      <c r="E273" s="1019"/>
      <c r="F273" s="1019"/>
    </row>
    <row r="274" spans="1:6" ht="45" x14ac:dyDescent="0.25">
      <c r="A274" s="846" t="s">
        <v>343</v>
      </c>
      <c r="B274" s="1018">
        <v>41396</v>
      </c>
      <c r="C274" s="1018">
        <v>41699</v>
      </c>
      <c r="D274" s="1019">
        <v>41600000</v>
      </c>
      <c r="E274" s="1019">
        <v>41600000</v>
      </c>
      <c r="F274" s="1019">
        <v>0</v>
      </c>
    </row>
    <row r="275" spans="1:6" x14ac:dyDescent="0.25">
      <c r="A275" s="846" t="s">
        <v>94</v>
      </c>
      <c r="B275" s="1018"/>
      <c r="C275" s="1018"/>
      <c r="D275" s="1019"/>
      <c r="E275" s="1019"/>
      <c r="F275" s="1019"/>
    </row>
    <row r="276" spans="1:6" x14ac:dyDescent="0.25">
      <c r="A276" s="846" t="s">
        <v>433</v>
      </c>
      <c r="B276" s="1018"/>
      <c r="C276" s="1018"/>
      <c r="D276" s="1019"/>
      <c r="E276" s="1019"/>
      <c r="F276" s="1019"/>
    </row>
    <row r="277" spans="1:6" ht="45" x14ac:dyDescent="0.25">
      <c r="A277" s="846" t="s">
        <v>344</v>
      </c>
      <c r="B277" s="1018">
        <v>41411</v>
      </c>
      <c r="C277" s="1018">
        <v>41508</v>
      </c>
      <c r="D277" s="1019">
        <v>240000000</v>
      </c>
      <c r="E277" s="1019">
        <v>239999964</v>
      </c>
      <c r="F277" s="1019">
        <v>36</v>
      </c>
    </row>
    <row r="278" spans="1:6" x14ac:dyDescent="0.25">
      <c r="A278" s="846" t="s">
        <v>95</v>
      </c>
      <c r="B278" s="1018"/>
      <c r="C278" s="1018"/>
      <c r="D278" s="1019"/>
      <c r="E278" s="1019"/>
      <c r="F278" s="1019"/>
    </row>
    <row r="279" spans="1:6" x14ac:dyDescent="0.25">
      <c r="A279" s="846" t="s">
        <v>41</v>
      </c>
      <c r="B279" s="1018"/>
      <c r="C279" s="1018"/>
      <c r="D279" s="1019"/>
      <c r="E279" s="1019"/>
      <c r="F279" s="1019"/>
    </row>
    <row r="280" spans="1:6" ht="30" x14ac:dyDescent="0.25">
      <c r="A280" s="846" t="s">
        <v>458</v>
      </c>
      <c r="B280" s="1018">
        <v>41403</v>
      </c>
      <c r="C280" s="1018">
        <v>41890</v>
      </c>
      <c r="D280" s="1019">
        <v>67179000</v>
      </c>
      <c r="E280" s="1019">
        <v>67115300</v>
      </c>
      <c r="F280" s="1019">
        <v>63700</v>
      </c>
    </row>
    <row r="281" spans="1:6" x14ac:dyDescent="0.25">
      <c r="A281" s="846" t="s">
        <v>96</v>
      </c>
      <c r="B281" s="1018"/>
      <c r="C281" s="1018"/>
      <c r="D281" s="1019"/>
      <c r="E281" s="1019"/>
      <c r="F281" s="1019"/>
    </row>
    <row r="282" spans="1:6" x14ac:dyDescent="0.25">
      <c r="A282" s="846" t="s">
        <v>3</v>
      </c>
      <c r="B282" s="1018"/>
      <c r="C282" s="1018"/>
      <c r="D282" s="1019"/>
      <c r="E282" s="1019"/>
      <c r="F282" s="1019"/>
    </row>
    <row r="283" spans="1:6" ht="45" x14ac:dyDescent="0.25">
      <c r="A283" s="846" t="s">
        <v>456</v>
      </c>
      <c r="B283" s="1018">
        <v>41426</v>
      </c>
      <c r="C283" s="1018">
        <v>41820</v>
      </c>
      <c r="D283" s="1019">
        <v>473134060</v>
      </c>
      <c r="E283" s="1019">
        <v>473133510</v>
      </c>
      <c r="F283" s="1019">
        <v>550</v>
      </c>
    </row>
    <row r="284" spans="1:6" x14ac:dyDescent="0.25">
      <c r="A284" s="846" t="s">
        <v>97</v>
      </c>
      <c r="B284" s="1018"/>
      <c r="C284" s="1018"/>
      <c r="D284" s="1019"/>
      <c r="E284" s="1019"/>
      <c r="F284" s="1019"/>
    </row>
    <row r="285" spans="1:6" x14ac:dyDescent="0.25">
      <c r="A285" s="846" t="s">
        <v>98</v>
      </c>
      <c r="B285" s="1018"/>
      <c r="C285" s="1018"/>
      <c r="D285" s="1019"/>
      <c r="E285" s="1019"/>
      <c r="F285" s="1019"/>
    </row>
    <row r="286" spans="1:6" ht="45" x14ac:dyDescent="0.25">
      <c r="A286" s="846" t="s">
        <v>345</v>
      </c>
      <c r="B286" s="1018">
        <v>41417</v>
      </c>
      <c r="C286" s="1018">
        <v>41692</v>
      </c>
      <c r="D286" s="1019">
        <v>2096276</v>
      </c>
      <c r="E286" s="1019">
        <v>2086672</v>
      </c>
      <c r="F286" s="1019">
        <v>9604</v>
      </c>
    </row>
    <row r="287" spans="1:6" x14ac:dyDescent="0.25">
      <c r="A287" s="846" t="s">
        <v>99</v>
      </c>
      <c r="B287" s="1018"/>
      <c r="C287" s="1018"/>
      <c r="D287" s="1019"/>
      <c r="E287" s="1019"/>
      <c r="F287" s="1019"/>
    </row>
    <row r="288" spans="1:6" x14ac:dyDescent="0.25">
      <c r="A288" s="846" t="s">
        <v>100</v>
      </c>
      <c r="B288" s="1018">
        <v>41416</v>
      </c>
      <c r="C288" s="1018">
        <v>41660</v>
      </c>
      <c r="D288" s="1019">
        <v>18744000</v>
      </c>
      <c r="E288" s="1019">
        <v>18286734</v>
      </c>
      <c r="F288" s="1019">
        <v>457266</v>
      </c>
    </row>
    <row r="289" spans="1:6" x14ac:dyDescent="0.25">
      <c r="A289" s="846" t="s">
        <v>121</v>
      </c>
      <c r="B289" s="1018"/>
      <c r="C289" s="1018"/>
      <c r="D289" s="1019"/>
      <c r="E289" s="1019"/>
      <c r="F289" s="1019"/>
    </row>
    <row r="290" spans="1:6" x14ac:dyDescent="0.25">
      <c r="A290" s="846" t="s">
        <v>15</v>
      </c>
      <c r="B290" s="1018"/>
      <c r="C290" s="1018"/>
      <c r="D290" s="1019"/>
      <c r="E290" s="1019"/>
      <c r="F290" s="1019"/>
    </row>
    <row r="291" spans="1:6" x14ac:dyDescent="0.25">
      <c r="A291" s="846" t="s">
        <v>353</v>
      </c>
      <c r="B291" s="1018">
        <v>41410</v>
      </c>
      <c r="C291" s="1018">
        <v>41774</v>
      </c>
      <c r="D291" s="1019">
        <v>7740000</v>
      </c>
      <c r="E291" s="1019">
        <v>7740000</v>
      </c>
      <c r="F291" s="1019">
        <v>0</v>
      </c>
    </row>
    <row r="292" spans="1:6" x14ac:dyDescent="0.25">
      <c r="A292" s="846" t="s">
        <v>123</v>
      </c>
      <c r="B292" s="1018"/>
      <c r="C292" s="1018"/>
      <c r="D292" s="1019"/>
      <c r="E292" s="1019"/>
      <c r="F292" s="1019"/>
    </row>
    <row r="293" spans="1:6" x14ac:dyDescent="0.25">
      <c r="A293" s="846" t="s">
        <v>124</v>
      </c>
      <c r="B293" s="1018"/>
      <c r="C293" s="1018"/>
      <c r="D293" s="1019"/>
      <c r="E293" s="1019"/>
      <c r="F293" s="1019"/>
    </row>
    <row r="294" spans="1:6" ht="75" x14ac:dyDescent="0.25">
      <c r="A294" s="846" t="s">
        <v>464</v>
      </c>
      <c r="B294" s="1018">
        <v>41410</v>
      </c>
      <c r="C294" s="1018">
        <v>41713</v>
      </c>
      <c r="D294" s="1019">
        <v>50000000</v>
      </c>
      <c r="E294" s="1019">
        <v>27500000</v>
      </c>
      <c r="F294" s="1019">
        <v>22500000</v>
      </c>
    </row>
    <row r="295" spans="1:6" x14ac:dyDescent="0.25">
      <c r="A295" s="846" t="s">
        <v>125</v>
      </c>
      <c r="B295" s="1018"/>
      <c r="C295" s="1018"/>
      <c r="D295" s="1019"/>
      <c r="E295" s="1019"/>
      <c r="F295" s="1019"/>
    </row>
    <row r="296" spans="1:6" x14ac:dyDescent="0.25">
      <c r="A296" s="846" t="s">
        <v>126</v>
      </c>
      <c r="B296" s="1018"/>
      <c r="C296" s="1018"/>
      <c r="D296" s="1019"/>
      <c r="E296" s="1019"/>
      <c r="F296" s="1019"/>
    </row>
    <row r="297" spans="1:6" ht="45" x14ac:dyDescent="0.25">
      <c r="A297" s="846" t="s">
        <v>466</v>
      </c>
      <c r="B297" s="1018">
        <v>41423</v>
      </c>
      <c r="C297" s="1018">
        <v>41698</v>
      </c>
      <c r="D297" s="1019">
        <v>9366000</v>
      </c>
      <c r="E297" s="1019">
        <v>7783682</v>
      </c>
      <c r="F297" s="1019">
        <v>1582318</v>
      </c>
    </row>
    <row r="298" spans="1:6" x14ac:dyDescent="0.25">
      <c r="A298" s="846" t="s">
        <v>129</v>
      </c>
      <c r="B298" s="1018"/>
      <c r="C298" s="1018"/>
      <c r="D298" s="1019"/>
      <c r="E298" s="1019"/>
      <c r="F298" s="1019"/>
    </row>
    <row r="299" spans="1:6" x14ac:dyDescent="0.25">
      <c r="A299" s="846" t="s">
        <v>1019</v>
      </c>
      <c r="B299" s="1018"/>
      <c r="C299" s="1018"/>
      <c r="D299" s="1019"/>
      <c r="E299" s="1019"/>
      <c r="F299" s="1019"/>
    </row>
    <row r="300" spans="1:6" ht="45" x14ac:dyDescent="0.25">
      <c r="A300" s="846" t="s">
        <v>315</v>
      </c>
      <c r="B300" s="1018">
        <v>41410</v>
      </c>
      <c r="C300" s="1018">
        <v>41806</v>
      </c>
      <c r="D300" s="1019">
        <v>33120000</v>
      </c>
      <c r="E300" s="1019">
        <v>32832950</v>
      </c>
      <c r="F300" s="1019">
        <v>287050</v>
      </c>
    </row>
    <row r="301" spans="1:6" x14ac:dyDescent="0.25">
      <c r="A301" s="846" t="s">
        <v>89</v>
      </c>
      <c r="B301" s="1018"/>
      <c r="C301" s="1018"/>
      <c r="D301" s="1019"/>
      <c r="E301" s="1019"/>
      <c r="F301" s="1019"/>
    </row>
    <row r="302" spans="1:6" x14ac:dyDescent="0.25">
      <c r="A302" s="846" t="s">
        <v>90</v>
      </c>
      <c r="B302" s="1018"/>
      <c r="C302" s="1018"/>
      <c r="D302" s="1019"/>
      <c r="E302" s="1019"/>
      <c r="F302" s="1019"/>
    </row>
    <row r="303" spans="1:6" ht="45" x14ac:dyDescent="0.25">
      <c r="A303" s="846" t="s">
        <v>467</v>
      </c>
      <c r="B303" s="1018">
        <v>41438</v>
      </c>
      <c r="C303" s="1018">
        <v>41802</v>
      </c>
      <c r="D303" s="1019">
        <v>1030000</v>
      </c>
      <c r="E303" s="1019">
        <v>1030000</v>
      </c>
      <c r="F303" s="1019">
        <v>0</v>
      </c>
    </row>
    <row r="304" spans="1:6" x14ac:dyDescent="0.25">
      <c r="A304" s="846" t="s">
        <v>130</v>
      </c>
      <c r="B304" s="1018"/>
      <c r="C304" s="1018"/>
      <c r="D304" s="1019"/>
      <c r="E304" s="1019"/>
      <c r="F304" s="1019"/>
    </row>
    <row r="305" spans="1:6" x14ac:dyDescent="0.25">
      <c r="A305" s="846" t="s">
        <v>1112</v>
      </c>
      <c r="B305" s="1018"/>
      <c r="C305" s="1018"/>
      <c r="D305" s="1019"/>
      <c r="E305" s="1019"/>
      <c r="F305" s="1019"/>
    </row>
    <row r="306" spans="1:6" ht="60" x14ac:dyDescent="0.25">
      <c r="A306" s="846" t="s">
        <v>468</v>
      </c>
      <c r="B306" s="1018">
        <v>41421</v>
      </c>
      <c r="C306" s="1018">
        <v>41897</v>
      </c>
      <c r="D306" s="1019">
        <v>1552431776</v>
      </c>
      <c r="E306" s="1019">
        <v>1552431775</v>
      </c>
      <c r="F306" s="1019">
        <v>1</v>
      </c>
    </row>
    <row r="307" spans="1:6" x14ac:dyDescent="0.25">
      <c r="A307" s="1022" t="s">
        <v>132</v>
      </c>
      <c r="B307" s="1020"/>
      <c r="C307" s="1020"/>
      <c r="D307" s="1021"/>
      <c r="E307" s="1021"/>
      <c r="F307" s="1021"/>
    </row>
    <row r="308" spans="1:6" x14ac:dyDescent="0.25">
      <c r="A308" s="846" t="s">
        <v>27</v>
      </c>
      <c r="B308" s="1020"/>
      <c r="C308" s="1020"/>
      <c r="D308" s="1021"/>
      <c r="E308" s="1021"/>
      <c r="F308" s="1021"/>
    </row>
    <row r="309" spans="1:6" ht="45" x14ac:dyDescent="0.25">
      <c r="A309" s="846" t="s">
        <v>450</v>
      </c>
      <c r="B309" s="1020">
        <v>41421</v>
      </c>
      <c r="C309" s="1020">
        <v>41969</v>
      </c>
      <c r="D309" s="1021">
        <v>849000</v>
      </c>
      <c r="E309" s="1021">
        <v>849000</v>
      </c>
      <c r="F309" s="1021">
        <v>0</v>
      </c>
    </row>
    <row r="310" spans="1:6" x14ac:dyDescent="0.25">
      <c r="A310" s="846" t="s">
        <v>133</v>
      </c>
      <c r="B310" s="1018"/>
      <c r="C310" s="1018"/>
      <c r="D310" s="1019"/>
      <c r="E310" s="1019"/>
      <c r="F310" s="1019"/>
    </row>
    <row r="311" spans="1:6" x14ac:dyDescent="0.25">
      <c r="A311" s="846" t="s">
        <v>134</v>
      </c>
      <c r="B311" s="1018"/>
      <c r="C311" s="1018"/>
      <c r="D311" s="1019"/>
      <c r="E311" s="1019"/>
      <c r="F311" s="1019"/>
    </row>
    <row r="312" spans="1:6" ht="30" x14ac:dyDescent="0.25">
      <c r="A312" s="846" t="s">
        <v>356</v>
      </c>
      <c r="B312" s="1018">
        <v>41459</v>
      </c>
      <c r="C312" s="1018">
        <v>41823</v>
      </c>
      <c r="D312" s="1019">
        <v>15000000</v>
      </c>
      <c r="E312" s="1019">
        <v>5368620</v>
      </c>
      <c r="F312" s="1019">
        <v>9631380</v>
      </c>
    </row>
    <row r="313" spans="1:6" x14ac:dyDescent="0.25">
      <c r="A313" s="846" t="s">
        <v>135</v>
      </c>
      <c r="B313" s="1018"/>
      <c r="C313" s="1018"/>
      <c r="D313" s="1019"/>
      <c r="E313" s="1019"/>
      <c r="F313" s="1019"/>
    </row>
    <row r="314" spans="1:6" x14ac:dyDescent="0.25">
      <c r="A314" s="846" t="s">
        <v>38</v>
      </c>
      <c r="B314" s="1018"/>
      <c r="C314" s="1018"/>
      <c r="D314" s="1019"/>
      <c r="E314" s="1019"/>
      <c r="F314" s="1019"/>
    </row>
    <row r="315" spans="1:6" ht="30" x14ac:dyDescent="0.25">
      <c r="A315" s="846" t="s">
        <v>327</v>
      </c>
      <c r="B315" s="1018">
        <v>41426</v>
      </c>
      <c r="C315" s="1018">
        <v>41820</v>
      </c>
      <c r="D315" s="1019">
        <v>35904847</v>
      </c>
      <c r="E315" s="1019">
        <v>35904845</v>
      </c>
      <c r="F315" s="1019">
        <v>2</v>
      </c>
    </row>
    <row r="316" spans="1:6" x14ac:dyDescent="0.25">
      <c r="A316" s="846" t="s">
        <v>136</v>
      </c>
      <c r="B316" s="1018"/>
      <c r="C316" s="1018"/>
      <c r="D316" s="1019"/>
      <c r="E316" s="1019"/>
      <c r="F316" s="1019"/>
    </row>
    <row r="317" spans="1:6" x14ac:dyDescent="0.25">
      <c r="A317" s="846" t="s">
        <v>137</v>
      </c>
      <c r="B317" s="1018"/>
      <c r="C317" s="1018"/>
      <c r="D317" s="1019"/>
      <c r="E317" s="1019"/>
      <c r="F317" s="1019"/>
    </row>
    <row r="318" spans="1:6" ht="30" x14ac:dyDescent="0.25">
      <c r="A318" s="846" t="s">
        <v>469</v>
      </c>
      <c r="B318" s="1018">
        <v>41416</v>
      </c>
      <c r="C318" s="1018">
        <v>41660</v>
      </c>
      <c r="D318" s="1019">
        <v>40000000</v>
      </c>
      <c r="E318" s="1019">
        <v>16667000</v>
      </c>
      <c r="F318" s="1019">
        <v>23333000</v>
      </c>
    </row>
    <row r="319" spans="1:6" x14ac:dyDescent="0.25">
      <c r="A319" s="846" t="s">
        <v>202</v>
      </c>
      <c r="B319" s="1018"/>
      <c r="C319" s="1018"/>
      <c r="D319" s="1019"/>
      <c r="E319" s="1019"/>
      <c r="F319" s="1019"/>
    </row>
    <row r="320" spans="1:6" x14ac:dyDescent="0.25">
      <c r="A320" s="846" t="s">
        <v>203</v>
      </c>
      <c r="B320" s="1018"/>
      <c r="C320" s="1018"/>
      <c r="D320" s="1019"/>
      <c r="E320" s="1019"/>
      <c r="F320" s="1019"/>
    </row>
    <row r="321" spans="1:6" ht="30" x14ac:dyDescent="0.25">
      <c r="A321" s="846" t="s">
        <v>470</v>
      </c>
      <c r="B321" s="1018">
        <v>41548</v>
      </c>
      <c r="C321" s="1018">
        <v>41578</v>
      </c>
      <c r="D321" s="1019">
        <v>4524000</v>
      </c>
      <c r="E321" s="1019">
        <v>4524000</v>
      </c>
      <c r="F321" s="1019">
        <v>0</v>
      </c>
    </row>
    <row r="322" spans="1:6" x14ac:dyDescent="0.25">
      <c r="A322" s="846" t="s">
        <v>138</v>
      </c>
      <c r="B322" s="1018"/>
      <c r="C322" s="1018"/>
      <c r="D322" s="1019"/>
      <c r="E322" s="1019"/>
      <c r="F322" s="1019"/>
    </row>
    <row r="323" spans="1:6" x14ac:dyDescent="0.25">
      <c r="A323" s="846" t="s">
        <v>1034</v>
      </c>
      <c r="B323" s="1018"/>
      <c r="C323" s="1018"/>
      <c r="D323" s="1019"/>
      <c r="E323" s="1019"/>
      <c r="F323" s="1019"/>
    </row>
    <row r="324" spans="1:6" ht="45" x14ac:dyDescent="0.25">
      <c r="A324" s="846" t="s">
        <v>357</v>
      </c>
      <c r="B324" s="1018">
        <v>41421</v>
      </c>
      <c r="C324" s="1018">
        <v>41665</v>
      </c>
      <c r="D324" s="1019">
        <v>20800000</v>
      </c>
      <c r="E324" s="1019">
        <v>20800000</v>
      </c>
      <c r="F324" s="1019">
        <v>0</v>
      </c>
    </row>
    <row r="325" spans="1:6" x14ac:dyDescent="0.25">
      <c r="A325" s="846" t="s">
        <v>139</v>
      </c>
      <c r="B325" s="1018"/>
      <c r="C325" s="1018"/>
      <c r="D325" s="1019"/>
      <c r="E325" s="1019"/>
      <c r="F325" s="1019"/>
    </row>
    <row r="326" spans="1:6" x14ac:dyDescent="0.25">
      <c r="A326" s="846" t="s">
        <v>140</v>
      </c>
      <c r="B326" s="1018"/>
      <c r="C326" s="1018"/>
      <c r="D326" s="1019"/>
      <c r="E326" s="1019"/>
      <c r="F326" s="1019"/>
    </row>
    <row r="327" spans="1:6" ht="75" x14ac:dyDescent="0.25">
      <c r="A327" s="846" t="s">
        <v>1053</v>
      </c>
      <c r="B327" s="1018">
        <v>41423</v>
      </c>
      <c r="C327" s="1018">
        <v>41667</v>
      </c>
      <c r="D327" s="1019">
        <v>28000000</v>
      </c>
      <c r="E327" s="1019">
        <v>28000000</v>
      </c>
      <c r="F327" s="1019">
        <v>0</v>
      </c>
    </row>
    <row r="328" spans="1:6" x14ac:dyDescent="0.25">
      <c r="A328" s="846" t="s">
        <v>141</v>
      </c>
      <c r="B328" s="1018"/>
      <c r="C328" s="1018"/>
      <c r="D328" s="1019"/>
      <c r="E328" s="1019"/>
      <c r="F328" s="1019"/>
    </row>
    <row r="329" spans="1:6" x14ac:dyDescent="0.25">
      <c r="A329" s="846" t="s">
        <v>142</v>
      </c>
      <c r="B329" s="1018"/>
      <c r="C329" s="1018"/>
      <c r="D329" s="1019"/>
      <c r="E329" s="1019"/>
      <c r="F329" s="1019"/>
    </row>
    <row r="330" spans="1:6" ht="45" x14ac:dyDescent="0.25">
      <c r="A330" s="846" t="s">
        <v>471</v>
      </c>
      <c r="B330" s="1018">
        <v>41457</v>
      </c>
      <c r="C330" s="1018">
        <v>41501</v>
      </c>
      <c r="D330" s="1019">
        <v>266580829</v>
      </c>
      <c r="E330" s="1019">
        <v>266580829</v>
      </c>
      <c r="F330" s="1019">
        <v>0</v>
      </c>
    </row>
    <row r="331" spans="1:6" x14ac:dyDescent="0.25">
      <c r="A331" s="846" t="s">
        <v>143</v>
      </c>
      <c r="B331" s="1018"/>
      <c r="C331" s="1018"/>
      <c r="D331" s="1019"/>
      <c r="E331" s="1019"/>
      <c r="F331" s="1019"/>
    </row>
    <row r="332" spans="1:6" x14ac:dyDescent="0.25">
      <c r="A332" s="846" t="s">
        <v>144</v>
      </c>
      <c r="B332" s="1018"/>
      <c r="C332" s="1018"/>
      <c r="D332" s="1019"/>
      <c r="E332" s="1019"/>
      <c r="F332" s="1019"/>
    </row>
    <row r="333" spans="1:6" ht="30" x14ac:dyDescent="0.25">
      <c r="A333" s="846" t="s">
        <v>358</v>
      </c>
      <c r="B333" s="1018">
        <v>41463</v>
      </c>
      <c r="C333" s="1018">
        <v>41849</v>
      </c>
      <c r="D333" s="1019">
        <v>348897514</v>
      </c>
      <c r="E333" s="1019">
        <v>348897514</v>
      </c>
      <c r="F333" s="1019">
        <v>0</v>
      </c>
    </row>
    <row r="334" spans="1:6" x14ac:dyDescent="0.25">
      <c r="A334" s="846" t="s">
        <v>145</v>
      </c>
      <c r="B334" s="1018"/>
      <c r="C334" s="1018"/>
      <c r="D334" s="1019"/>
      <c r="E334" s="1019"/>
      <c r="F334" s="1019"/>
    </row>
    <row r="335" spans="1:6" x14ac:dyDescent="0.25">
      <c r="A335" s="846" t="s">
        <v>43</v>
      </c>
      <c r="B335" s="1018"/>
      <c r="C335" s="1018"/>
      <c r="D335" s="1019"/>
      <c r="E335" s="1019"/>
      <c r="F335" s="1019"/>
    </row>
    <row r="336" spans="1:6" ht="45" x14ac:dyDescent="0.25">
      <c r="A336" s="846" t="s">
        <v>1462</v>
      </c>
      <c r="B336" s="1018">
        <v>41463</v>
      </c>
      <c r="C336" s="1018">
        <v>41736</v>
      </c>
      <c r="D336" s="1019">
        <v>23246000</v>
      </c>
      <c r="E336" s="1019">
        <v>19772977</v>
      </c>
      <c r="F336" s="1019">
        <v>3473023</v>
      </c>
    </row>
    <row r="337" spans="1:6" x14ac:dyDescent="0.25">
      <c r="A337" s="846" t="s">
        <v>146</v>
      </c>
      <c r="B337" s="1018"/>
      <c r="C337" s="1018"/>
      <c r="D337" s="1019"/>
      <c r="E337" s="1019"/>
      <c r="F337" s="1019"/>
    </row>
    <row r="338" spans="1:6" x14ac:dyDescent="0.25">
      <c r="A338" s="846" t="s">
        <v>1018</v>
      </c>
      <c r="B338" s="1018"/>
      <c r="C338" s="1018"/>
      <c r="D338" s="1019"/>
      <c r="E338" s="1019"/>
      <c r="F338" s="1019"/>
    </row>
    <row r="339" spans="1:6" ht="30" x14ac:dyDescent="0.25">
      <c r="A339" s="846" t="s">
        <v>313</v>
      </c>
      <c r="B339" s="1018">
        <v>41446</v>
      </c>
      <c r="C339" s="1018">
        <v>41810</v>
      </c>
      <c r="D339" s="1019">
        <v>321573359</v>
      </c>
      <c r="E339" s="1019">
        <v>317232018</v>
      </c>
      <c r="F339" s="1019">
        <v>4341341</v>
      </c>
    </row>
    <row r="340" spans="1:6" x14ac:dyDescent="0.25">
      <c r="A340" s="846" t="s">
        <v>147</v>
      </c>
      <c r="B340" s="1018"/>
      <c r="C340" s="1018"/>
      <c r="D340" s="1019"/>
      <c r="E340" s="1019"/>
      <c r="F340" s="1019"/>
    </row>
    <row r="341" spans="1:6" x14ac:dyDescent="0.25">
      <c r="A341" s="846" t="s">
        <v>148</v>
      </c>
      <c r="B341" s="1018"/>
      <c r="C341" s="1018"/>
      <c r="D341" s="1019"/>
      <c r="E341" s="1019"/>
      <c r="F341" s="1019"/>
    </row>
    <row r="342" spans="1:6" ht="60" x14ac:dyDescent="0.25">
      <c r="A342" s="846" t="s">
        <v>472</v>
      </c>
      <c r="B342" s="1018">
        <v>41464</v>
      </c>
      <c r="C342" s="1018">
        <v>41851</v>
      </c>
      <c r="D342" s="1019">
        <v>22292691</v>
      </c>
      <c r="E342" s="1019">
        <v>22292691</v>
      </c>
      <c r="F342" s="1019">
        <v>0</v>
      </c>
    </row>
    <row r="343" spans="1:6" x14ac:dyDescent="0.25">
      <c r="A343" s="846" t="s">
        <v>155</v>
      </c>
      <c r="B343" s="1018"/>
      <c r="C343" s="1018"/>
      <c r="D343" s="1019"/>
      <c r="E343" s="1019"/>
      <c r="F343" s="1019"/>
    </row>
    <row r="344" spans="1:6" x14ac:dyDescent="0.25">
      <c r="A344" s="846" t="s">
        <v>1035</v>
      </c>
      <c r="B344" s="1018"/>
      <c r="C344" s="1018"/>
      <c r="D344" s="1019"/>
      <c r="E344" s="1019"/>
      <c r="F344" s="1019"/>
    </row>
    <row r="345" spans="1:6" ht="60" x14ac:dyDescent="0.25">
      <c r="A345" s="846" t="s">
        <v>359</v>
      </c>
      <c r="B345" s="1018">
        <v>41457</v>
      </c>
      <c r="C345" s="1018">
        <v>41671</v>
      </c>
      <c r="D345" s="1019">
        <v>23989000</v>
      </c>
      <c r="E345" s="1019">
        <v>23989000</v>
      </c>
      <c r="F345" s="1019">
        <v>0</v>
      </c>
    </row>
    <row r="346" spans="1:6" x14ac:dyDescent="0.25">
      <c r="A346" s="846" t="s">
        <v>156</v>
      </c>
      <c r="B346" s="1018"/>
      <c r="C346" s="1018"/>
      <c r="D346" s="1019"/>
      <c r="E346" s="1019"/>
      <c r="F346" s="1019"/>
    </row>
    <row r="347" spans="1:6" x14ac:dyDescent="0.25">
      <c r="A347" s="846" t="s">
        <v>53</v>
      </c>
      <c r="B347" s="1018"/>
      <c r="C347" s="1018"/>
      <c r="D347" s="1019"/>
      <c r="E347" s="1019"/>
      <c r="F347" s="1019"/>
    </row>
    <row r="348" spans="1:6" ht="30" x14ac:dyDescent="0.25">
      <c r="A348" s="846" t="s">
        <v>332</v>
      </c>
      <c r="B348" s="1018">
        <v>41470</v>
      </c>
      <c r="C348" s="1018">
        <v>41712</v>
      </c>
      <c r="D348" s="1019">
        <v>19576000</v>
      </c>
      <c r="E348" s="1019">
        <v>19571370</v>
      </c>
      <c r="F348" s="1019">
        <v>4630</v>
      </c>
    </row>
    <row r="349" spans="1:6" x14ac:dyDescent="0.25">
      <c r="A349" s="846" t="s">
        <v>157</v>
      </c>
      <c r="B349" s="1018"/>
      <c r="C349" s="1018"/>
      <c r="D349" s="1019"/>
      <c r="E349" s="1019"/>
      <c r="F349" s="1019"/>
    </row>
    <row r="350" spans="1:6" x14ac:dyDescent="0.25">
      <c r="A350" s="846" t="s">
        <v>158</v>
      </c>
      <c r="B350" s="1018"/>
      <c r="C350" s="1018"/>
      <c r="D350" s="1019"/>
      <c r="E350" s="1019"/>
      <c r="F350" s="1019"/>
    </row>
    <row r="351" spans="1:6" ht="30" x14ac:dyDescent="0.25">
      <c r="A351" s="846" t="s">
        <v>473</v>
      </c>
      <c r="B351" s="1018">
        <v>41471</v>
      </c>
      <c r="C351" s="1018">
        <v>41562</v>
      </c>
      <c r="D351" s="1019">
        <v>6499930</v>
      </c>
      <c r="E351" s="1019">
        <v>6499930</v>
      </c>
      <c r="F351" s="1019">
        <v>0</v>
      </c>
    </row>
    <row r="352" spans="1:6" x14ac:dyDescent="0.25">
      <c r="A352" s="846" t="s">
        <v>159</v>
      </c>
      <c r="B352" s="1018"/>
      <c r="C352" s="1018"/>
      <c r="D352" s="1019"/>
      <c r="E352" s="1019"/>
      <c r="F352" s="1019"/>
    </row>
    <row r="353" spans="1:6" x14ac:dyDescent="0.25">
      <c r="A353" s="846" t="s">
        <v>160</v>
      </c>
      <c r="B353" s="1018"/>
      <c r="C353" s="1018"/>
      <c r="D353" s="1019"/>
      <c r="E353" s="1019"/>
      <c r="F353" s="1019"/>
    </row>
    <row r="354" spans="1:6" ht="45" x14ac:dyDescent="0.25">
      <c r="A354" s="846" t="s">
        <v>474</v>
      </c>
      <c r="B354" s="1018">
        <v>41472</v>
      </c>
      <c r="C354" s="1018">
        <v>41533</v>
      </c>
      <c r="D354" s="1019">
        <v>2367000</v>
      </c>
      <c r="E354" s="1019">
        <v>2367000</v>
      </c>
      <c r="F354" s="1019">
        <v>0</v>
      </c>
    </row>
    <row r="355" spans="1:6" x14ac:dyDescent="0.25">
      <c r="A355" s="846" t="s">
        <v>164</v>
      </c>
      <c r="B355" s="1018"/>
      <c r="C355" s="1018"/>
      <c r="D355" s="1019"/>
      <c r="E355" s="1019"/>
      <c r="F355" s="1019"/>
    </row>
    <row r="356" spans="1:6" x14ac:dyDescent="0.25">
      <c r="A356" s="846" t="s">
        <v>165</v>
      </c>
      <c r="B356" s="1018"/>
      <c r="C356" s="1018"/>
      <c r="D356" s="1019"/>
      <c r="E356" s="1019"/>
      <c r="F356" s="1019"/>
    </row>
    <row r="357" spans="1:6" ht="45" x14ac:dyDescent="0.25">
      <c r="A357" s="846" t="s">
        <v>1445</v>
      </c>
      <c r="B357" s="1018">
        <v>41464</v>
      </c>
      <c r="C357" s="1018">
        <v>41820</v>
      </c>
      <c r="D357" s="1019">
        <v>269441460</v>
      </c>
      <c r="E357" s="1019">
        <v>265223666</v>
      </c>
      <c r="F357" s="1019">
        <v>4217794</v>
      </c>
    </row>
    <row r="358" spans="1:6" x14ac:dyDescent="0.25">
      <c r="A358" s="846" t="s">
        <v>190</v>
      </c>
      <c r="B358" s="1018"/>
      <c r="C358" s="1018"/>
      <c r="D358" s="1019"/>
      <c r="E358" s="1019"/>
      <c r="F358" s="1019"/>
    </row>
    <row r="359" spans="1:6" x14ac:dyDescent="0.25">
      <c r="A359" s="846" t="s">
        <v>29</v>
      </c>
      <c r="B359" s="1018"/>
      <c r="C359" s="1018"/>
      <c r="D359" s="1019"/>
      <c r="E359" s="1019"/>
      <c r="F359" s="1019"/>
    </row>
    <row r="360" spans="1:6" x14ac:dyDescent="0.25">
      <c r="A360" s="846" t="s">
        <v>404</v>
      </c>
      <c r="B360" s="1018">
        <v>41531</v>
      </c>
      <c r="C360" s="1018">
        <v>41895</v>
      </c>
      <c r="D360" s="1019">
        <v>840000</v>
      </c>
      <c r="E360" s="1019">
        <v>840000</v>
      </c>
      <c r="F360" s="1019">
        <v>0</v>
      </c>
    </row>
    <row r="361" spans="1:6" x14ac:dyDescent="0.25">
      <c r="A361" s="846" t="s">
        <v>166</v>
      </c>
      <c r="B361" s="1018"/>
      <c r="C361" s="1018"/>
      <c r="D361" s="1019"/>
      <c r="E361" s="1019"/>
      <c r="F361" s="1019"/>
    </row>
    <row r="362" spans="1:6" x14ac:dyDescent="0.25">
      <c r="A362" s="846" t="s">
        <v>1025</v>
      </c>
      <c r="B362" s="1018"/>
      <c r="C362" s="1018"/>
      <c r="D362" s="1019"/>
      <c r="E362" s="1019"/>
      <c r="F362" s="1019"/>
    </row>
    <row r="363" spans="1:6" ht="30" x14ac:dyDescent="0.25">
      <c r="A363" s="846" t="s">
        <v>333</v>
      </c>
      <c r="B363" s="1018">
        <v>41472</v>
      </c>
      <c r="C363" s="1018">
        <v>41714</v>
      </c>
      <c r="D363" s="1019">
        <v>38271000</v>
      </c>
      <c r="E363" s="1019">
        <v>38271000</v>
      </c>
      <c r="F363" s="1019">
        <v>0</v>
      </c>
    </row>
    <row r="364" spans="1:6" x14ac:dyDescent="0.25">
      <c r="A364" s="1022" t="s">
        <v>175</v>
      </c>
      <c r="B364" s="1020"/>
      <c r="C364" s="1020"/>
      <c r="D364" s="1021"/>
      <c r="E364" s="1021"/>
      <c r="F364" s="1021"/>
    </row>
    <row r="365" spans="1:6" x14ac:dyDescent="0.25">
      <c r="A365" s="846" t="s">
        <v>176</v>
      </c>
      <c r="B365" s="1020"/>
      <c r="C365" s="1020"/>
      <c r="D365" s="1021"/>
      <c r="E365" s="1021"/>
      <c r="F365" s="1021"/>
    </row>
    <row r="366" spans="1:6" ht="45" x14ac:dyDescent="0.25">
      <c r="A366" s="846" t="s">
        <v>475</v>
      </c>
      <c r="B366" s="1020">
        <v>41472</v>
      </c>
      <c r="C366" s="1020">
        <v>42082</v>
      </c>
      <c r="D366" s="1021">
        <v>4001000</v>
      </c>
      <c r="E366" s="1021">
        <v>4001000</v>
      </c>
      <c r="F366" s="1021">
        <v>0</v>
      </c>
    </row>
    <row r="367" spans="1:6" x14ac:dyDescent="0.25">
      <c r="A367" s="846" t="s">
        <v>197</v>
      </c>
      <c r="B367" s="1018"/>
      <c r="C367" s="1018"/>
      <c r="D367" s="1019"/>
      <c r="E367" s="1019"/>
      <c r="F367" s="1019"/>
    </row>
    <row r="368" spans="1:6" x14ac:dyDescent="0.25">
      <c r="A368" s="846" t="s">
        <v>198</v>
      </c>
      <c r="B368" s="1018"/>
      <c r="C368" s="1018"/>
      <c r="D368" s="1019"/>
      <c r="E368" s="1019"/>
      <c r="F368" s="1019"/>
    </row>
    <row r="369" spans="1:6" ht="45" x14ac:dyDescent="0.25">
      <c r="A369" s="846" t="s">
        <v>476</v>
      </c>
      <c r="B369" s="1018">
        <v>41548</v>
      </c>
      <c r="C369" s="1018">
        <v>41790</v>
      </c>
      <c r="D369" s="1019">
        <v>10222000</v>
      </c>
      <c r="E369" s="1019">
        <v>10208006</v>
      </c>
      <c r="F369" s="1019">
        <v>13994</v>
      </c>
    </row>
    <row r="370" spans="1:6" x14ac:dyDescent="0.25">
      <c r="A370" s="846" t="s">
        <v>167</v>
      </c>
      <c r="B370" s="1018"/>
      <c r="C370" s="1018"/>
      <c r="D370" s="1019"/>
      <c r="E370" s="1019"/>
      <c r="F370" s="1019"/>
    </row>
    <row r="371" spans="1:6" x14ac:dyDescent="0.25">
      <c r="A371" s="846" t="s">
        <v>1516</v>
      </c>
      <c r="B371" s="1018"/>
      <c r="C371" s="1018"/>
      <c r="D371" s="1019"/>
      <c r="E371" s="1019"/>
      <c r="F371" s="1019"/>
    </row>
    <row r="372" spans="1:6" ht="60" x14ac:dyDescent="0.25">
      <c r="A372" s="846" t="s">
        <v>361</v>
      </c>
      <c r="B372" s="1018">
        <v>41477</v>
      </c>
      <c r="C372" s="1018">
        <v>41691</v>
      </c>
      <c r="D372" s="1019">
        <v>23989000</v>
      </c>
      <c r="E372" s="1019">
        <v>23989000</v>
      </c>
      <c r="F372" s="1019">
        <v>0</v>
      </c>
    </row>
    <row r="373" spans="1:6" x14ac:dyDescent="0.25">
      <c r="A373" s="846" t="s">
        <v>178</v>
      </c>
      <c r="B373" s="1018"/>
      <c r="C373" s="1018"/>
      <c r="D373" s="1019"/>
      <c r="E373" s="1019"/>
      <c r="F373" s="1019"/>
    </row>
    <row r="374" spans="1:6" x14ac:dyDescent="0.25">
      <c r="A374" s="846" t="s">
        <v>33</v>
      </c>
      <c r="B374" s="1018"/>
      <c r="C374" s="1018"/>
      <c r="D374" s="1019"/>
      <c r="E374" s="1019"/>
      <c r="F374" s="1019"/>
    </row>
    <row r="375" spans="1:6" x14ac:dyDescent="0.25">
      <c r="A375" s="846" t="s">
        <v>477</v>
      </c>
      <c r="B375" s="1018">
        <v>41547</v>
      </c>
      <c r="C375" s="1018">
        <v>41911</v>
      </c>
      <c r="D375" s="1019">
        <v>795000</v>
      </c>
      <c r="E375" s="1019">
        <v>795000</v>
      </c>
      <c r="F375" s="1019">
        <v>0</v>
      </c>
    </row>
    <row r="376" spans="1:6" x14ac:dyDescent="0.25">
      <c r="A376" s="846" t="s">
        <v>189</v>
      </c>
      <c r="B376" s="1018"/>
      <c r="C376" s="1018"/>
      <c r="D376" s="1019"/>
      <c r="E376" s="1019"/>
      <c r="F376" s="1019"/>
    </row>
    <row r="377" spans="1:6" x14ac:dyDescent="0.25">
      <c r="A377" s="846" t="s">
        <v>13</v>
      </c>
      <c r="B377" s="1018"/>
      <c r="C377" s="1018"/>
      <c r="D377" s="1019"/>
      <c r="E377" s="1019"/>
      <c r="F377" s="1019"/>
    </row>
    <row r="378" spans="1:6" x14ac:dyDescent="0.25">
      <c r="A378" s="846" t="s">
        <v>478</v>
      </c>
      <c r="B378" s="1018">
        <v>41528</v>
      </c>
      <c r="C378" s="1018">
        <v>41892</v>
      </c>
      <c r="D378" s="1019">
        <v>936000</v>
      </c>
      <c r="E378" s="1019">
        <v>936000</v>
      </c>
      <c r="F378" s="1019">
        <v>0</v>
      </c>
    </row>
    <row r="379" spans="1:6" x14ac:dyDescent="0.25">
      <c r="A379" s="846" t="s">
        <v>168</v>
      </c>
      <c r="B379" s="1018"/>
      <c r="C379" s="1018"/>
      <c r="D379" s="1019"/>
      <c r="E379" s="1019"/>
      <c r="F379" s="1019"/>
    </row>
    <row r="380" spans="1:6" x14ac:dyDescent="0.25">
      <c r="A380" s="846" t="s">
        <v>169</v>
      </c>
      <c r="B380" s="1018"/>
      <c r="C380" s="1018"/>
      <c r="D380" s="1019"/>
      <c r="E380" s="1019"/>
      <c r="F380" s="1019"/>
    </row>
    <row r="381" spans="1:6" ht="45" x14ac:dyDescent="0.25">
      <c r="A381" s="846" t="s">
        <v>362</v>
      </c>
      <c r="B381" s="1018">
        <v>41494</v>
      </c>
      <c r="C381" s="1018">
        <v>41858</v>
      </c>
      <c r="D381" s="1019">
        <v>3847300</v>
      </c>
      <c r="E381" s="1019">
        <v>3847300</v>
      </c>
      <c r="F381" s="1019">
        <v>0</v>
      </c>
    </row>
    <row r="382" spans="1:6" x14ac:dyDescent="0.25">
      <c r="A382" s="846" t="s">
        <v>172</v>
      </c>
      <c r="B382" s="1018"/>
      <c r="C382" s="1018"/>
      <c r="D382" s="1019"/>
      <c r="E382" s="1019"/>
      <c r="F382" s="1019"/>
    </row>
    <row r="383" spans="1:6" x14ac:dyDescent="0.25">
      <c r="A383" s="846" t="s">
        <v>152</v>
      </c>
      <c r="B383" s="1018"/>
      <c r="C383" s="1018"/>
      <c r="D383" s="1019"/>
      <c r="E383" s="1019"/>
      <c r="F383" s="1019"/>
    </row>
    <row r="384" spans="1:6" ht="75" x14ac:dyDescent="0.25">
      <c r="A384" s="846" t="s">
        <v>364</v>
      </c>
      <c r="B384" s="1018">
        <v>41500</v>
      </c>
      <c r="C384" s="1018">
        <v>41864</v>
      </c>
      <c r="D384" s="1019">
        <v>60693200</v>
      </c>
      <c r="E384" s="1019">
        <v>59391828</v>
      </c>
      <c r="F384" s="1019">
        <v>1301372</v>
      </c>
    </row>
    <row r="385" spans="1:6" x14ac:dyDescent="0.25">
      <c r="A385" s="846" t="s">
        <v>173</v>
      </c>
      <c r="B385" s="1018"/>
      <c r="C385" s="1018"/>
      <c r="D385" s="1019"/>
      <c r="E385" s="1019"/>
      <c r="F385" s="1019"/>
    </row>
    <row r="386" spans="1:6" x14ac:dyDescent="0.25">
      <c r="A386" s="846" t="s">
        <v>174</v>
      </c>
      <c r="B386" s="1018"/>
      <c r="C386" s="1018"/>
      <c r="D386" s="1019"/>
      <c r="E386" s="1019"/>
      <c r="F386" s="1019"/>
    </row>
    <row r="387" spans="1:6" ht="60" x14ac:dyDescent="0.25">
      <c r="A387" s="846" t="s">
        <v>365</v>
      </c>
      <c r="B387" s="1018">
        <v>41512</v>
      </c>
      <c r="C387" s="1018">
        <v>41876</v>
      </c>
      <c r="D387" s="1019">
        <v>4393120</v>
      </c>
      <c r="E387" s="1019">
        <v>2578000</v>
      </c>
      <c r="F387" s="1019">
        <v>1815120</v>
      </c>
    </row>
    <row r="388" spans="1:6" x14ac:dyDescent="0.25">
      <c r="A388" s="846" t="s">
        <v>187</v>
      </c>
      <c r="B388" s="1018"/>
      <c r="C388" s="1018"/>
      <c r="D388" s="1019"/>
      <c r="E388" s="1019"/>
      <c r="F388" s="1019"/>
    </row>
    <row r="389" spans="1:6" x14ac:dyDescent="0.25">
      <c r="A389" s="846" t="s">
        <v>188</v>
      </c>
      <c r="B389" s="1018"/>
      <c r="C389" s="1018"/>
      <c r="D389" s="1019"/>
      <c r="E389" s="1019"/>
      <c r="F389" s="1019"/>
    </row>
    <row r="390" spans="1:6" ht="60" x14ac:dyDescent="0.25">
      <c r="A390" s="846" t="s">
        <v>479</v>
      </c>
      <c r="B390" s="1018">
        <v>41523</v>
      </c>
      <c r="C390" s="1018">
        <v>42099</v>
      </c>
      <c r="D390" s="1019">
        <v>25204000</v>
      </c>
      <c r="E390" s="1019">
        <v>25201450</v>
      </c>
      <c r="F390" s="1019">
        <v>2550</v>
      </c>
    </row>
    <row r="391" spans="1:6" x14ac:dyDescent="0.25">
      <c r="A391" s="1022" t="s">
        <v>183</v>
      </c>
      <c r="B391" s="1020"/>
      <c r="C391" s="1020"/>
      <c r="D391" s="1021"/>
      <c r="E391" s="1021"/>
      <c r="F391" s="1021"/>
    </row>
    <row r="392" spans="1:6" x14ac:dyDescent="0.25">
      <c r="A392" s="846" t="s">
        <v>184</v>
      </c>
      <c r="B392" s="1020"/>
      <c r="C392" s="1020"/>
      <c r="D392" s="1021"/>
      <c r="E392" s="1021"/>
      <c r="F392" s="1021"/>
    </row>
    <row r="393" spans="1:6" ht="75" x14ac:dyDescent="0.25">
      <c r="A393" s="846" t="s">
        <v>480</v>
      </c>
      <c r="B393" s="1020">
        <v>41506</v>
      </c>
      <c r="C393" s="1020">
        <v>42055</v>
      </c>
      <c r="D393" s="1021">
        <v>130384697</v>
      </c>
      <c r="E393" s="1021">
        <v>96359635</v>
      </c>
      <c r="F393" s="1021">
        <v>34025062</v>
      </c>
    </row>
    <row r="394" spans="1:6" x14ac:dyDescent="0.25">
      <c r="A394" s="846" t="s">
        <v>185</v>
      </c>
      <c r="B394" s="1018"/>
      <c r="C394" s="1018"/>
      <c r="D394" s="1019"/>
      <c r="E394" s="1019"/>
      <c r="F394" s="1019"/>
    </row>
    <row r="395" spans="1:6" x14ac:dyDescent="0.25">
      <c r="A395" s="846" t="s">
        <v>186</v>
      </c>
      <c r="B395" s="1018"/>
      <c r="C395" s="1018"/>
      <c r="D395" s="1019"/>
      <c r="E395" s="1019"/>
      <c r="F395" s="1019"/>
    </row>
    <row r="396" spans="1:6" ht="75" x14ac:dyDescent="0.25">
      <c r="A396" s="846" t="s">
        <v>481</v>
      </c>
      <c r="B396" s="1018">
        <v>41533</v>
      </c>
      <c r="C396" s="1018">
        <v>41897</v>
      </c>
      <c r="D396" s="1019">
        <v>45056000</v>
      </c>
      <c r="E396" s="1019">
        <v>25056000</v>
      </c>
      <c r="F396" s="1019">
        <v>20000000</v>
      </c>
    </row>
    <row r="397" spans="1:6" x14ac:dyDescent="0.25">
      <c r="A397" s="846" t="s">
        <v>195</v>
      </c>
      <c r="B397" s="1018"/>
      <c r="C397" s="1018"/>
      <c r="D397" s="1019"/>
      <c r="E397" s="1019"/>
      <c r="F397" s="1019"/>
    </row>
    <row r="398" spans="1:6" x14ac:dyDescent="0.25">
      <c r="A398" s="846" t="s">
        <v>1037</v>
      </c>
      <c r="B398" s="1018"/>
      <c r="C398" s="1018"/>
      <c r="D398" s="1019"/>
      <c r="E398" s="1019"/>
      <c r="F398" s="1019"/>
    </row>
    <row r="399" spans="1:6" ht="90" x14ac:dyDescent="0.25">
      <c r="A399" s="846" t="s">
        <v>482</v>
      </c>
      <c r="B399" s="1018">
        <v>41541</v>
      </c>
      <c r="C399" s="1018">
        <v>41782</v>
      </c>
      <c r="D399" s="1019">
        <v>114225288</v>
      </c>
      <c r="E399" s="1019">
        <v>114217068</v>
      </c>
      <c r="F399" s="1019">
        <v>8220</v>
      </c>
    </row>
    <row r="400" spans="1:6" x14ac:dyDescent="0.25">
      <c r="A400" s="846" t="s">
        <v>191</v>
      </c>
      <c r="B400" s="1018"/>
      <c r="C400" s="1018"/>
      <c r="D400" s="1019"/>
      <c r="E400" s="1019"/>
      <c r="F400" s="1019"/>
    </row>
    <row r="401" spans="1:6" x14ac:dyDescent="0.25">
      <c r="A401" s="846" t="s">
        <v>192</v>
      </c>
      <c r="B401" s="1018"/>
      <c r="C401" s="1018"/>
      <c r="D401" s="1019"/>
      <c r="E401" s="1019"/>
      <c r="F401" s="1019"/>
    </row>
    <row r="402" spans="1:6" ht="60" x14ac:dyDescent="0.25">
      <c r="A402" s="846" t="s">
        <v>483</v>
      </c>
      <c r="B402" s="1018">
        <v>41555</v>
      </c>
      <c r="C402" s="1018">
        <v>41615</v>
      </c>
      <c r="D402" s="1019">
        <v>4715000</v>
      </c>
      <c r="E402" s="1019">
        <v>4715000</v>
      </c>
      <c r="F402" s="1019">
        <v>0</v>
      </c>
    </row>
    <row r="403" spans="1:6" x14ac:dyDescent="0.25">
      <c r="A403" s="846" t="s">
        <v>199</v>
      </c>
      <c r="B403" s="1018"/>
      <c r="C403" s="1018"/>
      <c r="D403" s="1019"/>
      <c r="E403" s="1019"/>
      <c r="F403" s="1019"/>
    </row>
    <row r="404" spans="1:6" x14ac:dyDescent="0.25">
      <c r="A404" s="846" t="s">
        <v>1038</v>
      </c>
      <c r="B404" s="1018"/>
      <c r="C404" s="1018"/>
      <c r="D404" s="1019"/>
      <c r="E404" s="1019"/>
      <c r="F404" s="1019"/>
    </row>
    <row r="405" spans="1:6" ht="45" x14ac:dyDescent="0.25">
      <c r="A405" s="846" t="s">
        <v>484</v>
      </c>
      <c r="B405" s="1018">
        <v>41556</v>
      </c>
      <c r="C405" s="1018">
        <v>41890</v>
      </c>
      <c r="D405" s="1019">
        <v>457000000</v>
      </c>
      <c r="E405" s="1019">
        <v>416287285</v>
      </c>
      <c r="F405" s="1019">
        <v>40712715</v>
      </c>
    </row>
    <row r="406" spans="1:6" x14ac:dyDescent="0.25">
      <c r="A406" s="846" t="s">
        <v>177</v>
      </c>
      <c r="B406" s="1018"/>
      <c r="C406" s="1018"/>
      <c r="D406" s="1019"/>
      <c r="E406" s="1019"/>
      <c r="F406" s="1019"/>
    </row>
    <row r="407" spans="1:6" x14ac:dyDescent="0.25">
      <c r="A407" s="846" t="s">
        <v>1039</v>
      </c>
      <c r="B407" s="1018"/>
      <c r="C407" s="1018"/>
      <c r="D407" s="1019"/>
      <c r="E407" s="1019"/>
      <c r="F407" s="1019"/>
    </row>
    <row r="408" spans="1:6" ht="75" x14ac:dyDescent="0.25">
      <c r="A408" s="846" t="s">
        <v>485</v>
      </c>
      <c r="B408" s="1018">
        <v>41554</v>
      </c>
      <c r="C408" s="1018">
        <v>41645</v>
      </c>
      <c r="D408" s="1019">
        <v>3356320</v>
      </c>
      <c r="E408" s="1019">
        <v>3356320</v>
      </c>
      <c r="F408" s="1019">
        <v>0</v>
      </c>
    </row>
    <row r="409" spans="1:6" x14ac:dyDescent="0.25">
      <c r="A409" s="1022" t="s">
        <v>193</v>
      </c>
      <c r="B409" s="1020"/>
      <c r="C409" s="1020"/>
      <c r="D409" s="1021"/>
      <c r="E409" s="1021"/>
      <c r="F409" s="1021"/>
    </row>
    <row r="410" spans="1:6" x14ac:dyDescent="0.25">
      <c r="A410" s="846" t="s">
        <v>194</v>
      </c>
      <c r="B410" s="1020"/>
      <c r="C410" s="1020"/>
      <c r="D410" s="1021"/>
      <c r="E410" s="1021"/>
      <c r="F410" s="1021"/>
    </row>
    <row r="411" spans="1:6" ht="45" x14ac:dyDescent="0.25">
      <c r="A411" s="846" t="s">
        <v>486</v>
      </c>
      <c r="B411" s="1020">
        <v>41555</v>
      </c>
      <c r="C411" s="1020">
        <v>41935</v>
      </c>
      <c r="D411" s="1021">
        <v>19965572</v>
      </c>
      <c r="E411" s="1021">
        <v>19965572</v>
      </c>
      <c r="F411" s="1021">
        <v>0</v>
      </c>
    </row>
    <row r="412" spans="1:6" x14ac:dyDescent="0.25">
      <c r="A412" s="1022" t="s">
        <v>196</v>
      </c>
      <c r="B412" s="1020"/>
      <c r="C412" s="1020"/>
      <c r="D412" s="1021"/>
      <c r="E412" s="1021"/>
      <c r="F412" s="1021"/>
    </row>
    <row r="413" spans="1:6" x14ac:dyDescent="0.25">
      <c r="A413" s="846" t="s">
        <v>22</v>
      </c>
      <c r="B413" s="1020"/>
      <c r="C413" s="1020"/>
      <c r="D413" s="1021"/>
      <c r="E413" s="1021"/>
      <c r="F413" s="1021"/>
    </row>
    <row r="414" spans="1:6" ht="30" x14ac:dyDescent="0.25">
      <c r="A414" s="846" t="s">
        <v>487</v>
      </c>
      <c r="B414" s="1020">
        <v>41562</v>
      </c>
      <c r="C414" s="1020">
        <v>41926</v>
      </c>
      <c r="D414" s="1021">
        <v>38280000</v>
      </c>
      <c r="E414" s="1021">
        <v>38280000</v>
      </c>
      <c r="F414" s="1021">
        <v>0</v>
      </c>
    </row>
    <row r="415" spans="1:6" x14ac:dyDescent="0.25">
      <c r="A415" s="846" t="s">
        <v>200</v>
      </c>
      <c r="B415" s="1018"/>
      <c r="C415" s="1018"/>
      <c r="D415" s="1019"/>
      <c r="E415" s="1019"/>
      <c r="F415" s="1019"/>
    </row>
    <row r="416" spans="1:6" x14ac:dyDescent="0.25">
      <c r="A416" s="846" t="s">
        <v>201</v>
      </c>
      <c r="B416" s="1018"/>
      <c r="C416" s="1018"/>
      <c r="D416" s="1019"/>
      <c r="E416" s="1019"/>
      <c r="F416" s="1019"/>
    </row>
    <row r="417" spans="1:6" ht="45" x14ac:dyDescent="0.25">
      <c r="A417" s="846" t="s">
        <v>488</v>
      </c>
      <c r="B417" s="1018">
        <v>41562</v>
      </c>
      <c r="C417" s="1018">
        <v>41592</v>
      </c>
      <c r="D417" s="1019">
        <v>26073552</v>
      </c>
      <c r="E417" s="1019">
        <v>26073552</v>
      </c>
      <c r="F417" s="1019">
        <v>0</v>
      </c>
    </row>
    <row r="418" spans="1:6" x14ac:dyDescent="0.25">
      <c r="A418" s="846" t="s">
        <v>204</v>
      </c>
      <c r="B418" s="1018"/>
      <c r="C418" s="1018"/>
      <c r="D418" s="1019"/>
      <c r="E418" s="1019"/>
      <c r="F418" s="1019"/>
    </row>
    <row r="419" spans="1:6" x14ac:dyDescent="0.25">
      <c r="A419" s="846" t="s">
        <v>205</v>
      </c>
      <c r="B419" s="1018"/>
      <c r="C419" s="1018"/>
      <c r="D419" s="1019"/>
      <c r="E419" s="1019"/>
      <c r="F419" s="1019"/>
    </row>
    <row r="420" spans="1:6" ht="45" x14ac:dyDescent="0.25">
      <c r="A420" s="846" t="s">
        <v>489</v>
      </c>
      <c r="B420" s="1018">
        <v>41570</v>
      </c>
      <c r="C420" s="1018">
        <v>41692</v>
      </c>
      <c r="D420" s="1019">
        <v>17262940</v>
      </c>
      <c r="E420" s="1019">
        <v>17262940</v>
      </c>
      <c r="F420" s="1019">
        <v>0</v>
      </c>
    </row>
    <row r="421" spans="1:6" x14ac:dyDescent="0.25">
      <c r="A421" s="1022" t="s">
        <v>206</v>
      </c>
      <c r="B421" s="1020"/>
      <c r="C421" s="1020"/>
      <c r="D421" s="1021"/>
      <c r="E421" s="1021"/>
      <c r="F421" s="1021"/>
    </row>
    <row r="422" spans="1:6" x14ac:dyDescent="0.25">
      <c r="A422" s="846" t="s">
        <v>1020</v>
      </c>
      <c r="B422" s="1020"/>
      <c r="C422" s="1020"/>
      <c r="D422" s="1021"/>
      <c r="E422" s="1021"/>
      <c r="F422" s="1021"/>
    </row>
    <row r="423" spans="1:6" ht="30" x14ac:dyDescent="0.25">
      <c r="A423" s="846" t="s">
        <v>490</v>
      </c>
      <c r="B423" s="1020">
        <v>41575</v>
      </c>
      <c r="C423" s="1020">
        <v>41939</v>
      </c>
      <c r="D423" s="1021">
        <v>810000</v>
      </c>
      <c r="E423" s="1021">
        <v>810000</v>
      </c>
      <c r="F423" s="1021">
        <v>0</v>
      </c>
    </row>
    <row r="424" spans="1:6" x14ac:dyDescent="0.25">
      <c r="A424" s="846" t="s">
        <v>211</v>
      </c>
      <c r="B424" s="1018"/>
      <c r="C424" s="1018"/>
      <c r="D424" s="1019"/>
      <c r="E424" s="1019"/>
      <c r="F424" s="1019"/>
    </row>
    <row r="425" spans="1:6" x14ac:dyDescent="0.25">
      <c r="A425" s="846" t="s">
        <v>212</v>
      </c>
      <c r="B425" s="1018"/>
      <c r="C425" s="1018"/>
      <c r="D425" s="1019"/>
      <c r="E425" s="1019"/>
      <c r="F425" s="1019"/>
    </row>
    <row r="426" spans="1:6" ht="75" x14ac:dyDescent="0.25">
      <c r="A426" s="846" t="s">
        <v>491</v>
      </c>
      <c r="B426" s="1018">
        <v>41590</v>
      </c>
      <c r="C426" s="1018">
        <v>41650</v>
      </c>
      <c r="D426" s="1019">
        <v>5545000</v>
      </c>
      <c r="E426" s="1019">
        <v>5545000</v>
      </c>
      <c r="F426" s="1019">
        <v>0</v>
      </c>
    </row>
    <row r="427" spans="1:6" x14ac:dyDescent="0.25">
      <c r="A427" s="846" t="s">
        <v>209</v>
      </c>
      <c r="B427" s="1018"/>
      <c r="C427" s="1018"/>
      <c r="D427" s="1019"/>
      <c r="E427" s="1019"/>
      <c r="F427" s="1019"/>
    </row>
    <row r="428" spans="1:6" x14ac:dyDescent="0.25">
      <c r="A428" s="846" t="s">
        <v>210</v>
      </c>
      <c r="B428" s="1018"/>
      <c r="C428" s="1018"/>
      <c r="D428" s="1019"/>
      <c r="E428" s="1019"/>
      <c r="F428" s="1019"/>
    </row>
    <row r="429" spans="1:6" ht="75" x14ac:dyDescent="0.25">
      <c r="A429" s="846" t="s">
        <v>1446</v>
      </c>
      <c r="B429" s="1018">
        <v>41590</v>
      </c>
      <c r="C429" s="1018">
        <v>41650</v>
      </c>
      <c r="D429" s="1019">
        <v>19360400</v>
      </c>
      <c r="E429" s="1019">
        <v>19360400</v>
      </c>
      <c r="F429" s="1019">
        <v>0</v>
      </c>
    </row>
    <row r="430" spans="1:6" x14ac:dyDescent="0.25">
      <c r="A430" s="846" t="s">
        <v>207</v>
      </c>
      <c r="B430" s="1018"/>
      <c r="C430" s="1018"/>
      <c r="D430" s="1019"/>
      <c r="E430" s="1019"/>
      <c r="F430" s="1019"/>
    </row>
    <row r="431" spans="1:6" x14ac:dyDescent="0.25">
      <c r="A431" s="846" t="s">
        <v>208</v>
      </c>
      <c r="B431" s="1018"/>
      <c r="C431" s="1018"/>
      <c r="D431" s="1019"/>
      <c r="E431" s="1019"/>
      <c r="F431" s="1019"/>
    </row>
    <row r="432" spans="1:6" ht="30" x14ac:dyDescent="0.25">
      <c r="A432" s="846" t="s">
        <v>492</v>
      </c>
      <c r="B432" s="1018">
        <v>41572</v>
      </c>
      <c r="C432" s="1018">
        <v>41814</v>
      </c>
      <c r="D432" s="1019">
        <v>502280800</v>
      </c>
      <c r="E432" s="1019">
        <v>502247588</v>
      </c>
      <c r="F432" s="1019">
        <v>33212</v>
      </c>
    </row>
    <row r="433" spans="1:6" x14ac:dyDescent="0.25">
      <c r="A433" s="1022" t="s">
        <v>213</v>
      </c>
      <c r="B433" s="1020"/>
      <c r="C433" s="1020"/>
      <c r="D433" s="1021"/>
      <c r="E433" s="1021"/>
      <c r="F433" s="1021"/>
    </row>
    <row r="434" spans="1:6" x14ac:dyDescent="0.25">
      <c r="A434" s="846" t="s">
        <v>1040</v>
      </c>
      <c r="B434" s="1020"/>
      <c r="C434" s="1020"/>
      <c r="D434" s="1021"/>
      <c r="E434" s="1021"/>
      <c r="F434" s="1021"/>
    </row>
    <row r="435" spans="1:6" ht="105" x14ac:dyDescent="0.25">
      <c r="A435" s="846" t="s">
        <v>493</v>
      </c>
      <c r="B435" s="1020">
        <v>41580</v>
      </c>
      <c r="C435" s="1020">
        <v>41975</v>
      </c>
      <c r="D435" s="1021">
        <v>692839272</v>
      </c>
      <c r="E435" s="1021">
        <v>678164443</v>
      </c>
      <c r="F435" s="1021">
        <v>14674829</v>
      </c>
    </row>
    <row r="436" spans="1:6" x14ac:dyDescent="0.25">
      <c r="A436" s="1022" t="s">
        <v>258</v>
      </c>
      <c r="B436" s="1020"/>
      <c r="C436" s="1020"/>
      <c r="D436" s="1021"/>
      <c r="E436" s="1021"/>
      <c r="F436" s="1021"/>
    </row>
    <row r="437" spans="1:6" x14ac:dyDescent="0.25">
      <c r="A437" s="846" t="s">
        <v>259</v>
      </c>
      <c r="B437" s="1020"/>
      <c r="C437" s="1020"/>
      <c r="D437" s="1021"/>
      <c r="E437" s="1021"/>
      <c r="F437" s="1021"/>
    </row>
    <row r="438" spans="1:6" ht="60" x14ac:dyDescent="0.25">
      <c r="A438" s="846" t="s">
        <v>494</v>
      </c>
      <c r="B438" s="1020">
        <v>41696</v>
      </c>
      <c r="C438" s="1020">
        <v>42425</v>
      </c>
      <c r="D438" s="1021">
        <v>0</v>
      </c>
      <c r="E438" s="1021">
        <v>0</v>
      </c>
      <c r="F438" s="1021">
        <v>0</v>
      </c>
    </row>
    <row r="439" spans="1:6" x14ac:dyDescent="0.25">
      <c r="A439" s="1022" t="s">
        <v>309</v>
      </c>
      <c r="B439" s="1020"/>
      <c r="C439" s="1020"/>
      <c r="D439" s="1021"/>
      <c r="E439" s="1021"/>
      <c r="F439" s="1021"/>
    </row>
    <row r="440" spans="1:6" x14ac:dyDescent="0.25">
      <c r="A440" s="846" t="s">
        <v>77</v>
      </c>
      <c r="B440" s="1018"/>
      <c r="C440" s="1018"/>
      <c r="D440" s="1019"/>
      <c r="E440" s="1019"/>
      <c r="F440" s="1019"/>
    </row>
    <row r="441" spans="1:6" ht="60" x14ac:dyDescent="0.25">
      <c r="A441" s="846" t="s">
        <v>1890</v>
      </c>
      <c r="B441" s="1018">
        <v>41864</v>
      </c>
      <c r="C441" s="1018">
        <v>42321</v>
      </c>
      <c r="D441" s="1019">
        <v>398614000</v>
      </c>
      <c r="E441" s="1019">
        <v>398614000</v>
      </c>
      <c r="F441" s="1019">
        <v>0</v>
      </c>
    </row>
    <row r="442" spans="1:6" x14ac:dyDescent="0.25">
      <c r="A442" s="846" t="s">
        <v>234</v>
      </c>
      <c r="B442" s="1018"/>
      <c r="C442" s="1018"/>
      <c r="D442" s="1019"/>
      <c r="E442" s="1019"/>
      <c r="F442" s="1019"/>
    </row>
    <row r="443" spans="1:6" x14ac:dyDescent="0.25">
      <c r="A443" s="846" t="s">
        <v>235</v>
      </c>
      <c r="B443" s="1018"/>
      <c r="C443" s="1018"/>
      <c r="D443" s="1019"/>
      <c r="E443" s="1019"/>
      <c r="F443" s="1019"/>
    </row>
    <row r="444" spans="1:6" ht="60" x14ac:dyDescent="0.25">
      <c r="A444" s="846" t="s">
        <v>367</v>
      </c>
      <c r="B444" s="1018">
        <v>41659</v>
      </c>
      <c r="C444" s="1018">
        <v>41748</v>
      </c>
      <c r="D444" s="1019">
        <v>430036764</v>
      </c>
      <c r="E444" s="1019">
        <v>430036600</v>
      </c>
      <c r="F444" s="1019">
        <v>164</v>
      </c>
    </row>
    <row r="445" spans="1:6" x14ac:dyDescent="0.25">
      <c r="A445" s="846" t="s">
        <v>214</v>
      </c>
      <c r="B445" s="1018"/>
      <c r="C445" s="1018"/>
      <c r="D445" s="1019"/>
      <c r="E445" s="1019"/>
      <c r="F445" s="1019"/>
    </row>
    <row r="446" spans="1:6" x14ac:dyDescent="0.25">
      <c r="A446" s="846" t="s">
        <v>31</v>
      </c>
      <c r="B446" s="1018"/>
      <c r="C446" s="1018"/>
      <c r="D446" s="1019"/>
      <c r="E446" s="1019"/>
      <c r="F446" s="1019"/>
    </row>
    <row r="447" spans="1:6" ht="60" x14ac:dyDescent="0.25">
      <c r="A447" s="846" t="s">
        <v>495</v>
      </c>
      <c r="B447" s="1018">
        <v>41620</v>
      </c>
      <c r="C447" s="1018">
        <v>41681</v>
      </c>
      <c r="D447" s="1019">
        <v>6000000</v>
      </c>
      <c r="E447" s="1019">
        <v>6000000</v>
      </c>
      <c r="F447" s="1019">
        <v>0</v>
      </c>
    </row>
    <row r="448" spans="1:6" x14ac:dyDescent="0.25">
      <c r="A448" s="1022" t="s">
        <v>232</v>
      </c>
      <c r="B448" s="1020"/>
      <c r="C448" s="1020"/>
      <c r="D448" s="1021"/>
      <c r="E448" s="1021"/>
      <c r="F448" s="1021"/>
    </row>
    <row r="449" spans="1:6" x14ac:dyDescent="0.25">
      <c r="A449" s="846" t="s">
        <v>233</v>
      </c>
      <c r="B449" s="1020"/>
      <c r="C449" s="1020"/>
      <c r="D449" s="1021"/>
      <c r="E449" s="1021"/>
      <c r="F449" s="1021"/>
    </row>
    <row r="450" spans="1:6" ht="60" x14ac:dyDescent="0.25">
      <c r="A450" s="846" t="s">
        <v>496</v>
      </c>
      <c r="B450" s="1020">
        <v>41641</v>
      </c>
      <c r="C450" s="1020">
        <v>42005</v>
      </c>
      <c r="D450" s="1021">
        <v>7937504</v>
      </c>
      <c r="E450" s="1021">
        <v>5992064</v>
      </c>
      <c r="F450" s="1021">
        <v>1945440</v>
      </c>
    </row>
    <row r="451" spans="1:6" x14ac:dyDescent="0.25">
      <c r="A451" s="846" t="s">
        <v>215</v>
      </c>
      <c r="B451" s="1018"/>
      <c r="C451" s="1018"/>
      <c r="D451" s="1019"/>
      <c r="E451" s="1019"/>
      <c r="F451" s="1019"/>
    </row>
    <row r="452" spans="1:6" x14ac:dyDescent="0.25">
      <c r="A452" s="846" t="s">
        <v>1599</v>
      </c>
      <c r="B452" s="1018"/>
      <c r="C452" s="1018"/>
      <c r="D452" s="1019"/>
      <c r="E452" s="1019"/>
      <c r="F452" s="1019"/>
    </row>
    <row r="453" spans="1:6" ht="45" x14ac:dyDescent="0.25">
      <c r="A453" s="846" t="s">
        <v>1447</v>
      </c>
      <c r="B453" s="1018">
        <v>41612</v>
      </c>
      <c r="C453" s="1018">
        <v>41658</v>
      </c>
      <c r="D453" s="1019">
        <v>15000000</v>
      </c>
      <c r="E453" s="1019">
        <v>15000000</v>
      </c>
      <c r="F453" s="1019">
        <v>0</v>
      </c>
    </row>
    <row r="454" spans="1:6" x14ac:dyDescent="0.25">
      <c r="A454" s="1022" t="s">
        <v>216</v>
      </c>
      <c r="B454" s="1020"/>
      <c r="C454" s="1020"/>
      <c r="D454" s="1021"/>
      <c r="E454" s="1021"/>
      <c r="F454" s="1021"/>
    </row>
    <row r="455" spans="1:6" x14ac:dyDescent="0.25">
      <c r="A455" s="846" t="s">
        <v>217</v>
      </c>
      <c r="B455" s="1020"/>
      <c r="C455" s="1020"/>
      <c r="D455" s="1021"/>
      <c r="E455" s="1021"/>
      <c r="F455" s="1021"/>
    </row>
    <row r="456" spans="1:6" ht="45" x14ac:dyDescent="0.25">
      <c r="A456" s="846" t="s">
        <v>1129</v>
      </c>
      <c r="B456" s="1018">
        <v>41621</v>
      </c>
      <c r="C456" s="1018">
        <v>41985</v>
      </c>
      <c r="D456" s="1019">
        <v>452974000</v>
      </c>
      <c r="E456" s="1019">
        <v>355062557</v>
      </c>
      <c r="F456" s="1019">
        <v>97911443</v>
      </c>
    </row>
    <row r="457" spans="1:6" x14ac:dyDescent="0.25">
      <c r="A457" s="846" t="s">
        <v>218</v>
      </c>
      <c r="B457" s="1018"/>
      <c r="C457" s="1018"/>
      <c r="D457" s="1019"/>
      <c r="E457" s="1019"/>
      <c r="F457" s="1019"/>
    </row>
    <row r="458" spans="1:6" x14ac:dyDescent="0.25">
      <c r="A458" s="846" t="s">
        <v>219</v>
      </c>
      <c r="B458" s="1018"/>
      <c r="C458" s="1018"/>
      <c r="D458" s="1019"/>
      <c r="E458" s="1019"/>
      <c r="F458" s="1019"/>
    </row>
    <row r="459" spans="1:6" ht="60" x14ac:dyDescent="0.25">
      <c r="A459" s="846" t="s">
        <v>366</v>
      </c>
      <c r="B459" s="1018">
        <v>41647</v>
      </c>
      <c r="C459" s="1018">
        <v>41980</v>
      </c>
      <c r="D459" s="1019">
        <v>95000000</v>
      </c>
      <c r="E459" s="1019">
        <v>88983693</v>
      </c>
      <c r="F459" s="1019">
        <v>6016307</v>
      </c>
    </row>
    <row r="460" spans="1:6" x14ac:dyDescent="0.25">
      <c r="A460" s="846" t="s">
        <v>220</v>
      </c>
      <c r="B460" s="1018"/>
      <c r="C460" s="1018"/>
      <c r="D460" s="1019"/>
      <c r="E460" s="1019"/>
      <c r="F460" s="1019"/>
    </row>
    <row r="461" spans="1:6" x14ac:dyDescent="0.25">
      <c r="A461" s="846" t="s">
        <v>1150</v>
      </c>
      <c r="B461" s="1018"/>
      <c r="C461" s="1018"/>
      <c r="D461" s="1019"/>
      <c r="E461" s="1019"/>
      <c r="F461" s="1019"/>
    </row>
    <row r="462" spans="1:6" x14ac:dyDescent="0.25">
      <c r="A462" s="846" t="s">
        <v>497</v>
      </c>
      <c r="B462" s="1018">
        <v>41626</v>
      </c>
      <c r="C462" s="1018">
        <v>41641</v>
      </c>
      <c r="D462" s="1019">
        <v>63128000</v>
      </c>
      <c r="E462" s="1019">
        <v>63128000</v>
      </c>
      <c r="F462" s="1019">
        <v>0</v>
      </c>
    </row>
    <row r="463" spans="1:6" x14ac:dyDescent="0.25">
      <c r="A463" s="846" t="s">
        <v>227</v>
      </c>
      <c r="B463" s="1018"/>
      <c r="C463" s="1018"/>
      <c r="D463" s="1019"/>
      <c r="E463" s="1019"/>
      <c r="F463" s="1019"/>
    </row>
    <row r="464" spans="1:6" x14ac:dyDescent="0.25">
      <c r="A464" s="846" t="s">
        <v>228</v>
      </c>
      <c r="B464" s="1018"/>
      <c r="C464" s="1018"/>
      <c r="D464" s="1019"/>
      <c r="E464" s="1019"/>
      <c r="F464" s="1019"/>
    </row>
    <row r="465" spans="1:6" ht="45" x14ac:dyDescent="0.25">
      <c r="A465" s="846" t="s">
        <v>498</v>
      </c>
      <c r="B465" s="1018">
        <v>41628</v>
      </c>
      <c r="C465" s="1018">
        <v>41658</v>
      </c>
      <c r="D465" s="1019">
        <v>5000000</v>
      </c>
      <c r="E465" s="1019">
        <v>5000000</v>
      </c>
      <c r="F465" s="1019">
        <v>0</v>
      </c>
    </row>
    <row r="466" spans="1:6" x14ac:dyDescent="0.25">
      <c r="A466" s="846" t="s">
        <v>223</v>
      </c>
      <c r="B466" s="1018"/>
      <c r="C466" s="1018"/>
      <c r="D466" s="1019"/>
      <c r="E466" s="1019"/>
      <c r="F466" s="1019"/>
    </row>
    <row r="467" spans="1:6" x14ac:dyDescent="0.25">
      <c r="A467" s="846" t="s">
        <v>224</v>
      </c>
      <c r="B467" s="1018"/>
      <c r="C467" s="1018"/>
      <c r="D467" s="1019"/>
      <c r="E467" s="1019"/>
      <c r="F467" s="1019"/>
    </row>
    <row r="468" spans="1:6" ht="45" x14ac:dyDescent="0.25">
      <c r="A468" s="846" t="s">
        <v>498</v>
      </c>
      <c r="B468" s="1018">
        <v>41628</v>
      </c>
      <c r="C468" s="1018">
        <v>41658</v>
      </c>
      <c r="D468" s="1019">
        <v>5000000</v>
      </c>
      <c r="E468" s="1019">
        <v>5000000</v>
      </c>
      <c r="F468" s="1019">
        <v>0</v>
      </c>
    </row>
    <row r="469" spans="1:6" x14ac:dyDescent="0.25">
      <c r="A469" s="846" t="s">
        <v>231</v>
      </c>
      <c r="B469" s="1018"/>
      <c r="C469" s="1018"/>
      <c r="D469" s="1019"/>
      <c r="E469" s="1019"/>
      <c r="F469" s="1019"/>
    </row>
    <row r="470" spans="1:6" x14ac:dyDescent="0.25">
      <c r="A470" s="846" t="s">
        <v>1042</v>
      </c>
      <c r="B470" s="1018"/>
      <c r="C470" s="1018"/>
      <c r="D470" s="1019"/>
      <c r="E470" s="1019"/>
      <c r="F470" s="1019"/>
    </row>
    <row r="471" spans="1:6" ht="60" x14ac:dyDescent="0.25">
      <c r="A471" s="846" t="s">
        <v>499</v>
      </c>
      <c r="B471" s="1018">
        <v>41647</v>
      </c>
      <c r="C471" s="1018">
        <v>41797</v>
      </c>
      <c r="D471" s="1019">
        <v>70000000</v>
      </c>
      <c r="E471" s="1019">
        <v>69658711</v>
      </c>
      <c r="F471" s="1019">
        <v>341289</v>
      </c>
    </row>
    <row r="472" spans="1:6" x14ac:dyDescent="0.25">
      <c r="A472" s="846" t="s">
        <v>225</v>
      </c>
      <c r="B472" s="1018"/>
      <c r="C472" s="1018"/>
      <c r="D472" s="1019"/>
      <c r="E472" s="1019"/>
      <c r="F472" s="1019"/>
    </row>
    <row r="473" spans="1:6" x14ac:dyDescent="0.25">
      <c r="A473" s="846" t="s">
        <v>226</v>
      </c>
      <c r="B473" s="1018"/>
      <c r="C473" s="1018"/>
      <c r="D473" s="1019"/>
      <c r="E473" s="1019"/>
      <c r="F473" s="1019"/>
    </row>
    <row r="474" spans="1:6" ht="45" x14ac:dyDescent="0.25">
      <c r="A474" s="846" t="s">
        <v>498</v>
      </c>
      <c r="B474" s="1018">
        <v>41628</v>
      </c>
      <c r="C474" s="1018">
        <v>41658</v>
      </c>
      <c r="D474" s="1019">
        <v>5000000</v>
      </c>
      <c r="E474" s="1019">
        <v>5000000</v>
      </c>
      <c r="F474" s="1019">
        <v>0</v>
      </c>
    </row>
    <row r="475" spans="1:6" x14ac:dyDescent="0.25">
      <c r="A475" s="846" t="s">
        <v>221</v>
      </c>
      <c r="B475" s="1018"/>
      <c r="C475" s="1018"/>
      <c r="D475" s="1019"/>
      <c r="E475" s="1019"/>
      <c r="F475" s="1019"/>
    </row>
    <row r="476" spans="1:6" x14ac:dyDescent="0.25">
      <c r="A476" s="846" t="s">
        <v>222</v>
      </c>
      <c r="B476" s="1018">
        <v>41628</v>
      </c>
      <c r="C476" s="1018">
        <v>41658</v>
      </c>
      <c r="D476" s="1019">
        <v>5000000</v>
      </c>
      <c r="E476" s="1019">
        <v>5000000</v>
      </c>
      <c r="F476" s="1019">
        <v>0</v>
      </c>
    </row>
    <row r="477" spans="1:6" x14ac:dyDescent="0.25">
      <c r="A477" s="846" t="s">
        <v>242</v>
      </c>
      <c r="B477" s="1018"/>
      <c r="C477" s="1018"/>
      <c r="D477" s="1019"/>
      <c r="E477" s="1019"/>
      <c r="F477" s="1019"/>
    </row>
    <row r="478" spans="1:6" x14ac:dyDescent="0.25">
      <c r="A478" s="846" t="s">
        <v>235</v>
      </c>
      <c r="B478" s="1018"/>
      <c r="C478" s="1018"/>
      <c r="D478" s="1019"/>
      <c r="E478" s="1019"/>
      <c r="F478" s="1019"/>
    </row>
    <row r="479" spans="1:6" ht="45" x14ac:dyDescent="0.25">
      <c r="A479" s="846" t="s">
        <v>500</v>
      </c>
      <c r="B479" s="1018">
        <v>41662</v>
      </c>
      <c r="C479" s="1018">
        <v>41751</v>
      </c>
      <c r="D479" s="1019">
        <v>3017160</v>
      </c>
      <c r="E479" s="1019">
        <v>3017160</v>
      </c>
      <c r="F479" s="1019">
        <v>0</v>
      </c>
    </row>
    <row r="480" spans="1:6" x14ac:dyDescent="0.25">
      <c r="A480" s="1022" t="s">
        <v>240</v>
      </c>
      <c r="B480" s="1020"/>
      <c r="C480" s="1020"/>
      <c r="D480" s="1021"/>
      <c r="E480" s="1021"/>
      <c r="F480" s="1021"/>
    </row>
    <row r="481" spans="1:6" x14ac:dyDescent="0.25">
      <c r="A481" s="846" t="s">
        <v>290</v>
      </c>
      <c r="B481" s="1020"/>
      <c r="C481" s="1020"/>
      <c r="D481" s="1021"/>
      <c r="E481" s="1021"/>
      <c r="F481" s="1021"/>
    </row>
    <row r="482" spans="1:6" ht="30" x14ac:dyDescent="0.25">
      <c r="A482" s="846" t="s">
        <v>501</v>
      </c>
      <c r="B482" s="1020">
        <v>41655</v>
      </c>
      <c r="C482" s="1020">
        <v>42019</v>
      </c>
      <c r="D482" s="1021">
        <v>90000000</v>
      </c>
      <c r="E482" s="1021">
        <v>42574877.200000003</v>
      </c>
      <c r="F482" s="1021">
        <v>47425122.799999997</v>
      </c>
    </row>
    <row r="483" spans="1:6" x14ac:dyDescent="0.25">
      <c r="A483" s="846" t="s">
        <v>229</v>
      </c>
      <c r="B483" s="1018"/>
      <c r="C483" s="1018"/>
      <c r="D483" s="1019"/>
      <c r="E483" s="1019"/>
      <c r="F483" s="1019"/>
    </row>
    <row r="484" spans="1:6" x14ac:dyDescent="0.25">
      <c r="A484" s="846" t="s">
        <v>1043</v>
      </c>
      <c r="B484" s="1018"/>
      <c r="C484" s="1018"/>
      <c r="D484" s="1019"/>
      <c r="E484" s="1019"/>
      <c r="F484" s="1019"/>
    </row>
    <row r="485" spans="1:6" ht="45" x14ac:dyDescent="0.25">
      <c r="A485" s="846" t="s">
        <v>498</v>
      </c>
      <c r="B485" s="1018">
        <v>41634</v>
      </c>
      <c r="C485" s="1018">
        <v>41664</v>
      </c>
      <c r="D485" s="1019">
        <v>5000000</v>
      </c>
      <c r="E485" s="1019">
        <v>5000000</v>
      </c>
      <c r="F485" s="1019">
        <v>0</v>
      </c>
    </row>
    <row r="486" spans="1:6" x14ac:dyDescent="0.25">
      <c r="A486" s="846" t="s">
        <v>239</v>
      </c>
      <c r="B486" s="1018"/>
      <c r="C486" s="1018"/>
      <c r="D486" s="1019"/>
      <c r="E486" s="1019"/>
      <c r="F486" s="1019"/>
    </row>
    <row r="487" spans="1:6" x14ac:dyDescent="0.25">
      <c r="A487" s="846" t="s">
        <v>152</v>
      </c>
      <c r="B487" s="1018"/>
      <c r="C487" s="1018"/>
      <c r="D487" s="1019"/>
      <c r="E487" s="1019"/>
      <c r="F487" s="1019"/>
    </row>
    <row r="488" spans="1:6" ht="60" x14ac:dyDescent="0.25">
      <c r="A488" s="846" t="s">
        <v>502</v>
      </c>
      <c r="B488" s="1018">
        <v>41662</v>
      </c>
      <c r="C488" s="1018">
        <v>41754</v>
      </c>
      <c r="D488" s="1019">
        <v>3743343</v>
      </c>
      <c r="E488" s="1019">
        <v>3743343</v>
      </c>
      <c r="F488" s="1019">
        <v>0</v>
      </c>
    </row>
    <row r="489" spans="1:6" x14ac:dyDescent="0.25">
      <c r="A489" s="1022" t="s">
        <v>405</v>
      </c>
      <c r="B489" s="1020"/>
      <c r="C489" s="1020"/>
      <c r="D489" s="1021"/>
      <c r="E489" s="1021"/>
      <c r="F489" s="1021"/>
    </row>
    <row r="490" spans="1:6" x14ac:dyDescent="0.25">
      <c r="A490" s="846" t="s">
        <v>238</v>
      </c>
      <c r="B490" s="1020"/>
      <c r="C490" s="1020"/>
      <c r="D490" s="1021"/>
      <c r="E490" s="1021"/>
      <c r="F490" s="1021"/>
    </row>
    <row r="491" spans="1:6" ht="60" x14ac:dyDescent="0.25">
      <c r="A491" s="846" t="s">
        <v>503</v>
      </c>
      <c r="B491" s="1020">
        <v>41662</v>
      </c>
      <c r="C491" s="1020">
        <v>42026</v>
      </c>
      <c r="D491" s="1021">
        <v>1620000</v>
      </c>
      <c r="E491" s="1021">
        <v>354000</v>
      </c>
      <c r="F491" s="1021">
        <v>1266000</v>
      </c>
    </row>
    <row r="492" spans="1:6" x14ac:dyDescent="0.25">
      <c r="A492" s="846" t="s">
        <v>236</v>
      </c>
      <c r="B492" s="1018"/>
      <c r="C492" s="1018"/>
      <c r="D492" s="1019"/>
      <c r="E492" s="1019"/>
      <c r="F492" s="1019"/>
    </row>
    <row r="493" spans="1:6" x14ac:dyDescent="0.25">
      <c r="A493" s="846" t="s">
        <v>186</v>
      </c>
      <c r="B493" s="1018"/>
      <c r="C493" s="1018"/>
      <c r="D493" s="1019"/>
      <c r="E493" s="1019"/>
      <c r="F493" s="1019"/>
    </row>
    <row r="494" spans="1:6" ht="45" x14ac:dyDescent="0.25">
      <c r="A494" s="846" t="s">
        <v>504</v>
      </c>
      <c r="B494" s="1018">
        <v>41655</v>
      </c>
      <c r="C494" s="1018">
        <v>41713</v>
      </c>
      <c r="D494" s="1019">
        <v>32048480</v>
      </c>
      <c r="E494" s="1019">
        <v>32048480</v>
      </c>
      <c r="F494" s="1019">
        <v>0</v>
      </c>
    </row>
    <row r="495" spans="1:6" x14ac:dyDescent="0.25">
      <c r="A495" s="846" t="s">
        <v>241</v>
      </c>
      <c r="B495" s="1018"/>
      <c r="C495" s="1018"/>
      <c r="D495" s="1019"/>
      <c r="E495" s="1019"/>
      <c r="F495" s="1019"/>
    </row>
    <row r="496" spans="1:6" x14ac:dyDescent="0.25">
      <c r="A496" s="846" t="s">
        <v>1044</v>
      </c>
      <c r="B496" s="1018"/>
      <c r="C496" s="1018"/>
      <c r="D496" s="1019"/>
      <c r="E496" s="1019"/>
      <c r="F496" s="1019"/>
    </row>
    <row r="497" spans="1:6" ht="45" x14ac:dyDescent="0.25">
      <c r="A497" s="846" t="s">
        <v>505</v>
      </c>
      <c r="B497" s="1018">
        <v>41662</v>
      </c>
      <c r="C497" s="1018">
        <v>41720</v>
      </c>
      <c r="D497" s="1019">
        <v>3480000</v>
      </c>
      <c r="E497" s="1019">
        <v>3480000</v>
      </c>
      <c r="F497" s="1019">
        <v>0</v>
      </c>
    </row>
    <row r="498" spans="1:6" x14ac:dyDescent="0.25">
      <c r="A498" s="846" t="s">
        <v>237</v>
      </c>
      <c r="B498" s="1018"/>
      <c r="C498" s="1018"/>
      <c r="D498" s="1019"/>
      <c r="E498" s="1019"/>
      <c r="F498" s="1019"/>
    </row>
    <row r="499" spans="1:6" x14ac:dyDescent="0.25">
      <c r="A499" s="846" t="s">
        <v>186</v>
      </c>
      <c r="B499" s="1018"/>
      <c r="C499" s="1018"/>
      <c r="D499" s="1019"/>
      <c r="E499" s="1019"/>
      <c r="F499" s="1019"/>
    </row>
    <row r="500" spans="1:6" ht="60" x14ac:dyDescent="0.25">
      <c r="A500" s="846" t="s">
        <v>506</v>
      </c>
      <c r="B500" s="1018">
        <v>41662</v>
      </c>
      <c r="C500" s="1018">
        <v>41736</v>
      </c>
      <c r="D500" s="1019">
        <v>126308000</v>
      </c>
      <c r="E500" s="1019">
        <v>126308000</v>
      </c>
      <c r="F500" s="1019">
        <v>0</v>
      </c>
    </row>
    <row r="501" spans="1:6" x14ac:dyDescent="0.25">
      <c r="A501" s="846" t="s">
        <v>230</v>
      </c>
      <c r="B501" s="1018"/>
      <c r="C501" s="1018"/>
      <c r="D501" s="1019"/>
      <c r="E501" s="1019"/>
      <c r="F501" s="1019"/>
    </row>
    <row r="502" spans="1:6" x14ac:dyDescent="0.25">
      <c r="A502" s="846" t="s">
        <v>1045</v>
      </c>
      <c r="B502" s="1018"/>
      <c r="C502" s="1018"/>
      <c r="D502" s="1019"/>
      <c r="E502" s="1019"/>
      <c r="F502" s="1019"/>
    </row>
    <row r="503" spans="1:6" ht="45" x14ac:dyDescent="0.25">
      <c r="A503" s="846" t="s">
        <v>507</v>
      </c>
      <c r="B503" s="1018">
        <v>41638</v>
      </c>
      <c r="C503" s="1018">
        <v>41668</v>
      </c>
      <c r="D503" s="1019">
        <v>3500000</v>
      </c>
      <c r="E503" s="1019">
        <v>3500000</v>
      </c>
      <c r="F503" s="1019">
        <v>0</v>
      </c>
    </row>
    <row r="504" spans="1:6" x14ac:dyDescent="0.25">
      <c r="A504" s="846" t="s">
        <v>243</v>
      </c>
      <c r="B504" s="1018"/>
      <c r="C504" s="1018"/>
      <c r="D504" s="1019"/>
      <c r="E504" s="1019"/>
      <c r="F504" s="1019"/>
    </row>
    <row r="505" spans="1:6" x14ac:dyDescent="0.25">
      <c r="A505" s="846" t="s">
        <v>244</v>
      </c>
      <c r="B505" s="1018"/>
      <c r="C505" s="1018"/>
      <c r="D505" s="1019"/>
      <c r="E505" s="1019"/>
      <c r="F505" s="1019"/>
    </row>
    <row r="506" spans="1:6" ht="75" x14ac:dyDescent="0.25">
      <c r="A506" s="846" t="s">
        <v>508</v>
      </c>
      <c r="B506" s="1018">
        <v>41670</v>
      </c>
      <c r="C506" s="1018">
        <v>41789</v>
      </c>
      <c r="D506" s="1019">
        <v>803432165</v>
      </c>
      <c r="E506" s="1019">
        <v>741115935</v>
      </c>
      <c r="F506" s="1019">
        <v>62316230</v>
      </c>
    </row>
    <row r="507" spans="1:6" x14ac:dyDescent="0.25">
      <c r="A507" s="1022" t="s">
        <v>278</v>
      </c>
      <c r="B507" s="1020"/>
      <c r="C507" s="1020"/>
      <c r="D507" s="1021"/>
      <c r="E507" s="1021"/>
      <c r="F507" s="1021"/>
    </row>
    <row r="508" spans="1:6" x14ac:dyDescent="0.25">
      <c r="A508" s="846" t="s">
        <v>15</v>
      </c>
      <c r="B508" s="1020"/>
      <c r="C508" s="1020"/>
      <c r="D508" s="1021"/>
      <c r="E508" s="1021"/>
      <c r="F508" s="1021"/>
    </row>
    <row r="509" spans="1:6" ht="30" x14ac:dyDescent="0.25">
      <c r="A509" s="846" t="s">
        <v>509</v>
      </c>
      <c r="B509" s="1020">
        <v>41775</v>
      </c>
      <c r="C509" s="1020">
        <v>42139</v>
      </c>
      <c r="D509" s="1021">
        <v>7740000</v>
      </c>
      <c r="E509" s="1021">
        <v>7740000</v>
      </c>
      <c r="F509" s="1021">
        <v>0</v>
      </c>
    </row>
    <row r="510" spans="1:6" x14ac:dyDescent="0.25">
      <c r="A510" s="1022" t="s">
        <v>171</v>
      </c>
      <c r="B510" s="1020"/>
      <c r="C510" s="1020"/>
      <c r="D510" s="1021"/>
      <c r="E510" s="1021"/>
      <c r="F510" s="1021"/>
    </row>
    <row r="511" spans="1:6" x14ac:dyDescent="0.25">
      <c r="A511" s="846" t="s">
        <v>1034</v>
      </c>
      <c r="B511" s="1020"/>
      <c r="C511" s="1020"/>
      <c r="D511" s="1021"/>
      <c r="E511" s="1021"/>
      <c r="F511" s="1021"/>
    </row>
    <row r="512" spans="1:6" ht="45" x14ac:dyDescent="0.25">
      <c r="A512" s="846" t="s">
        <v>510</v>
      </c>
      <c r="B512" s="1020">
        <v>41675</v>
      </c>
      <c r="C512" s="1020">
        <v>42008</v>
      </c>
      <c r="D512" s="1021">
        <v>29819999</v>
      </c>
      <c r="E512" s="1021">
        <v>29819999</v>
      </c>
      <c r="F512" s="1021">
        <v>0</v>
      </c>
    </row>
    <row r="513" spans="1:6" x14ac:dyDescent="0.25">
      <c r="A513" s="1022" t="s">
        <v>252</v>
      </c>
      <c r="B513" s="1020"/>
      <c r="C513" s="1020"/>
      <c r="D513" s="1021"/>
      <c r="E513" s="1021"/>
      <c r="F513" s="1021"/>
    </row>
    <row r="514" spans="1:6" x14ac:dyDescent="0.25">
      <c r="A514" s="846" t="s">
        <v>86</v>
      </c>
      <c r="B514" s="1020"/>
      <c r="C514" s="1020"/>
      <c r="D514" s="1021"/>
      <c r="E514" s="1021"/>
      <c r="F514" s="1021"/>
    </row>
    <row r="515" spans="1:6" ht="30" x14ac:dyDescent="0.25">
      <c r="A515" s="846" t="s">
        <v>511</v>
      </c>
      <c r="B515" s="1020">
        <v>41717</v>
      </c>
      <c r="C515" s="1020">
        <v>42081</v>
      </c>
      <c r="D515" s="1021">
        <v>1197000</v>
      </c>
      <c r="E515" s="1021">
        <v>1197000</v>
      </c>
      <c r="F515" s="1021">
        <v>0</v>
      </c>
    </row>
    <row r="516" spans="1:6" x14ac:dyDescent="0.25">
      <c r="A516" s="846" t="s">
        <v>270</v>
      </c>
      <c r="B516" s="1018"/>
      <c r="C516" s="1018"/>
      <c r="D516" s="1019"/>
      <c r="E516" s="1019"/>
      <c r="F516" s="1019"/>
    </row>
    <row r="517" spans="1:6" x14ac:dyDescent="0.25">
      <c r="A517" s="846" t="s">
        <v>1031</v>
      </c>
      <c r="B517" s="1018"/>
      <c r="C517" s="1018"/>
      <c r="D517" s="1019"/>
      <c r="E517" s="1019"/>
      <c r="F517" s="1019"/>
    </row>
    <row r="518" spans="1:6" ht="30" x14ac:dyDescent="0.25">
      <c r="A518" s="846" t="s">
        <v>512</v>
      </c>
      <c r="B518" s="1018">
        <v>41739</v>
      </c>
      <c r="C518" s="1018">
        <v>41891</v>
      </c>
      <c r="D518" s="1019">
        <v>4000000</v>
      </c>
      <c r="E518" s="1019">
        <v>4000000</v>
      </c>
      <c r="F518" s="1019">
        <v>0</v>
      </c>
    </row>
    <row r="519" spans="1:6" x14ac:dyDescent="0.25">
      <c r="A519" s="1022" t="s">
        <v>254</v>
      </c>
      <c r="B519" s="1020"/>
      <c r="C519" s="1020"/>
      <c r="D519" s="1021"/>
      <c r="E519" s="1021"/>
      <c r="F519" s="1021"/>
    </row>
    <row r="520" spans="1:6" x14ac:dyDescent="0.25">
      <c r="A520" s="846" t="s">
        <v>1033</v>
      </c>
      <c r="B520" s="1020"/>
      <c r="C520" s="1020"/>
      <c r="D520" s="1021"/>
      <c r="E520" s="1021"/>
      <c r="F520" s="1021"/>
    </row>
    <row r="521" spans="1:6" ht="60" x14ac:dyDescent="0.25">
      <c r="A521" s="846" t="s">
        <v>513</v>
      </c>
      <c r="B521" s="1020">
        <v>41701</v>
      </c>
      <c r="C521" s="1020">
        <v>42006</v>
      </c>
      <c r="D521" s="1021">
        <v>42800000</v>
      </c>
      <c r="E521" s="1021">
        <v>42800000</v>
      </c>
      <c r="F521" s="1021">
        <v>0</v>
      </c>
    </row>
    <row r="522" spans="1:6" x14ac:dyDescent="0.25">
      <c r="A522" s="1022" t="s">
        <v>267</v>
      </c>
      <c r="B522" s="1020"/>
      <c r="C522" s="1020"/>
      <c r="D522" s="1021"/>
      <c r="E522" s="1021"/>
      <c r="F522" s="1021"/>
    </row>
    <row r="523" spans="1:6" x14ac:dyDescent="0.25">
      <c r="A523" s="846" t="s">
        <v>1516</v>
      </c>
      <c r="B523" s="1018"/>
      <c r="C523" s="1018"/>
      <c r="D523" s="1019"/>
      <c r="E523" s="1019"/>
      <c r="F523" s="1019"/>
    </row>
    <row r="524" spans="1:6" ht="45" x14ac:dyDescent="0.25">
      <c r="A524" s="846" t="s">
        <v>514</v>
      </c>
      <c r="B524" s="1018">
        <v>41708</v>
      </c>
      <c r="C524" s="1018">
        <v>42013</v>
      </c>
      <c r="D524" s="1019">
        <v>38830000</v>
      </c>
      <c r="E524" s="1019">
        <v>38830000</v>
      </c>
      <c r="F524" s="1019">
        <v>0</v>
      </c>
    </row>
    <row r="525" spans="1:6" x14ac:dyDescent="0.25">
      <c r="A525" s="1022" t="s">
        <v>257</v>
      </c>
      <c r="B525" s="1020"/>
      <c r="C525" s="1020"/>
      <c r="D525" s="1021"/>
      <c r="E525" s="1021"/>
      <c r="F525" s="1021"/>
    </row>
    <row r="526" spans="1:6" x14ac:dyDescent="0.25">
      <c r="A526" s="846" t="s">
        <v>1035</v>
      </c>
      <c r="B526" s="1020"/>
      <c r="C526" s="1020"/>
      <c r="D526" s="1021"/>
      <c r="E526" s="1021"/>
      <c r="F526" s="1021"/>
    </row>
    <row r="527" spans="1:6" ht="75" x14ac:dyDescent="0.25">
      <c r="A527" s="846" t="s">
        <v>515</v>
      </c>
      <c r="B527" s="1020">
        <v>41675</v>
      </c>
      <c r="C527" s="1020">
        <v>42008</v>
      </c>
      <c r="D527" s="1021">
        <v>40997000</v>
      </c>
      <c r="E527" s="1021">
        <v>40997000</v>
      </c>
      <c r="F527" s="1021">
        <v>0</v>
      </c>
    </row>
    <row r="528" spans="1:6" x14ac:dyDescent="0.25">
      <c r="A528" s="1022" t="s">
        <v>245</v>
      </c>
      <c r="B528" s="1020"/>
      <c r="C528" s="1020"/>
      <c r="D528" s="1021"/>
      <c r="E528" s="1021"/>
      <c r="F528" s="1021"/>
    </row>
    <row r="529" spans="1:6" x14ac:dyDescent="0.25">
      <c r="A529" s="846" t="s">
        <v>226</v>
      </c>
      <c r="B529" s="1020"/>
      <c r="C529" s="1020"/>
      <c r="D529" s="1021"/>
      <c r="E529" s="1021"/>
      <c r="F529" s="1021"/>
    </row>
    <row r="530" spans="1:6" ht="60" x14ac:dyDescent="0.25">
      <c r="A530" s="846" t="s">
        <v>516</v>
      </c>
      <c r="B530" s="1020">
        <v>41675</v>
      </c>
      <c r="C530" s="1020">
        <v>42008</v>
      </c>
      <c r="D530" s="1021">
        <v>55000000</v>
      </c>
      <c r="E530" s="1021">
        <v>54333333</v>
      </c>
      <c r="F530" s="1021">
        <v>666667</v>
      </c>
    </row>
    <row r="531" spans="1:6" x14ac:dyDescent="0.25">
      <c r="A531" s="1022" t="s">
        <v>247</v>
      </c>
      <c r="B531" s="1020"/>
      <c r="C531" s="1020"/>
      <c r="D531" s="1021"/>
      <c r="E531" s="1021"/>
      <c r="F531" s="1021"/>
    </row>
    <row r="532" spans="1:6" ht="30" x14ac:dyDescent="0.25">
      <c r="A532" s="846" t="s">
        <v>1515</v>
      </c>
      <c r="B532" s="1018"/>
      <c r="C532" s="1018"/>
      <c r="D532" s="1019"/>
      <c r="E532" s="1019"/>
      <c r="F532" s="1019"/>
    </row>
    <row r="533" spans="1:6" ht="60" x14ac:dyDescent="0.25">
      <c r="A533" s="846" t="s">
        <v>516</v>
      </c>
      <c r="B533" s="1018">
        <v>41675</v>
      </c>
      <c r="C533" s="1018">
        <v>42008</v>
      </c>
      <c r="D533" s="1019">
        <v>55000000</v>
      </c>
      <c r="E533" s="1019">
        <v>54666666</v>
      </c>
      <c r="F533" s="1019">
        <v>333334</v>
      </c>
    </row>
    <row r="534" spans="1:6" x14ac:dyDescent="0.25">
      <c r="A534" s="1022" t="s">
        <v>249</v>
      </c>
      <c r="B534" s="1020"/>
      <c r="C534" s="1020"/>
      <c r="D534" s="1021"/>
      <c r="E534" s="1021"/>
      <c r="F534" s="1021"/>
    </row>
    <row r="535" spans="1:6" x14ac:dyDescent="0.25">
      <c r="A535" s="846" t="s">
        <v>1045</v>
      </c>
      <c r="B535" s="1020"/>
      <c r="C535" s="1020"/>
      <c r="D535" s="1021"/>
      <c r="E535" s="1021"/>
      <c r="F535" s="1021"/>
    </row>
    <row r="536" spans="1:6" ht="60" x14ac:dyDescent="0.25">
      <c r="A536" s="846" t="s">
        <v>2207</v>
      </c>
      <c r="B536" s="1018">
        <v>41675</v>
      </c>
      <c r="C536" s="1018">
        <v>42008</v>
      </c>
      <c r="D536" s="1019">
        <v>38500000</v>
      </c>
      <c r="E536" s="1019">
        <v>38500000</v>
      </c>
      <c r="F536" s="1019">
        <v>0</v>
      </c>
    </row>
    <row r="537" spans="1:6" x14ac:dyDescent="0.25">
      <c r="A537" s="1022" t="s">
        <v>246</v>
      </c>
      <c r="B537" s="1020"/>
      <c r="C537" s="1020"/>
      <c r="D537" s="1021"/>
      <c r="E537" s="1021"/>
      <c r="F537" s="1021"/>
    </row>
    <row r="538" spans="1:6" x14ac:dyDescent="0.25">
      <c r="A538" s="846" t="s">
        <v>228</v>
      </c>
      <c r="B538" s="1020"/>
      <c r="C538" s="1020"/>
      <c r="D538" s="1021"/>
      <c r="E538" s="1021"/>
      <c r="F538" s="1021"/>
    </row>
    <row r="539" spans="1:6" ht="45" x14ac:dyDescent="0.25">
      <c r="A539" s="846" t="s">
        <v>1622</v>
      </c>
      <c r="B539" s="1018">
        <v>41675</v>
      </c>
      <c r="C539" s="1018">
        <v>42008</v>
      </c>
      <c r="D539" s="1019">
        <v>55000000</v>
      </c>
      <c r="E539" s="1019">
        <v>55000000</v>
      </c>
      <c r="F539" s="1019">
        <v>0</v>
      </c>
    </row>
    <row r="540" spans="1:6" x14ac:dyDescent="0.25">
      <c r="A540" s="1022" t="s">
        <v>248</v>
      </c>
      <c r="B540" s="1020"/>
      <c r="C540" s="1020"/>
      <c r="D540" s="1021"/>
      <c r="E540" s="1021"/>
      <c r="F540" s="1021"/>
    </row>
    <row r="541" spans="1:6" x14ac:dyDescent="0.25">
      <c r="A541" s="846" t="s">
        <v>224</v>
      </c>
      <c r="B541" s="1020"/>
      <c r="C541" s="1020"/>
      <c r="D541" s="1021"/>
      <c r="E541" s="1021"/>
      <c r="F541" s="1021"/>
    </row>
    <row r="542" spans="1:6" ht="60" x14ac:dyDescent="0.25">
      <c r="A542" s="846" t="s">
        <v>516</v>
      </c>
      <c r="B542" s="1020">
        <v>41675</v>
      </c>
      <c r="C542" s="1020">
        <v>42008</v>
      </c>
      <c r="D542" s="1021">
        <v>55000000</v>
      </c>
      <c r="E542" s="1021">
        <v>55000000</v>
      </c>
      <c r="F542" s="1021">
        <v>0</v>
      </c>
    </row>
    <row r="543" spans="1:6" x14ac:dyDescent="0.25">
      <c r="A543" s="1022" t="s">
        <v>268</v>
      </c>
      <c r="B543" s="1020"/>
      <c r="C543" s="1020"/>
      <c r="D543" s="1021"/>
      <c r="E543" s="1021"/>
      <c r="F543" s="1021"/>
    </row>
    <row r="544" spans="1:6" x14ac:dyDescent="0.25">
      <c r="A544" s="846" t="s">
        <v>269</v>
      </c>
      <c r="B544" s="1020"/>
      <c r="C544" s="1020"/>
      <c r="D544" s="1021"/>
      <c r="E544" s="1021"/>
      <c r="F544" s="1021"/>
    </row>
    <row r="545" spans="1:6" ht="45" x14ac:dyDescent="0.25">
      <c r="A545" s="846" t="s">
        <v>369</v>
      </c>
      <c r="B545" s="1020">
        <v>41732</v>
      </c>
      <c r="C545" s="1020">
        <v>42096</v>
      </c>
      <c r="D545" s="1021">
        <v>16555000</v>
      </c>
      <c r="E545" s="1021">
        <v>15762669</v>
      </c>
      <c r="F545" s="1021">
        <v>792331</v>
      </c>
    </row>
    <row r="546" spans="1:6" x14ac:dyDescent="0.25">
      <c r="A546" s="1022" t="s">
        <v>253</v>
      </c>
      <c r="B546" s="1020"/>
      <c r="C546" s="1020"/>
      <c r="D546" s="1021"/>
      <c r="E546" s="1021"/>
      <c r="F546" s="1021"/>
    </row>
    <row r="547" spans="1:6" x14ac:dyDescent="0.25">
      <c r="A547" s="846" t="s">
        <v>140</v>
      </c>
      <c r="B547" s="1020"/>
      <c r="C547" s="1020"/>
      <c r="D547" s="1021"/>
      <c r="E547" s="1021"/>
      <c r="F547" s="1021"/>
    </row>
    <row r="548" spans="1:6" ht="45" x14ac:dyDescent="0.25">
      <c r="A548" s="846" t="s">
        <v>1133</v>
      </c>
      <c r="B548" s="1018">
        <v>41675</v>
      </c>
      <c r="C548" s="1018">
        <v>42008</v>
      </c>
      <c r="D548" s="1019">
        <v>39600000</v>
      </c>
      <c r="E548" s="1019">
        <v>24720000</v>
      </c>
      <c r="F548" s="1019">
        <v>14880000</v>
      </c>
    </row>
    <row r="549" spans="1:6" x14ac:dyDescent="0.25">
      <c r="A549" s="1022" t="s">
        <v>255</v>
      </c>
      <c r="B549" s="1020"/>
      <c r="C549" s="1020"/>
      <c r="D549" s="1021"/>
      <c r="E549" s="1021"/>
      <c r="F549" s="1021"/>
    </row>
    <row r="550" spans="1:6" x14ac:dyDescent="0.25">
      <c r="A550" s="846" t="s">
        <v>1032</v>
      </c>
      <c r="B550" s="1020"/>
      <c r="C550" s="1020"/>
      <c r="D550" s="1021"/>
      <c r="E550" s="1021"/>
      <c r="F550" s="1021"/>
    </row>
    <row r="551" spans="1:6" ht="75" x14ac:dyDescent="0.25">
      <c r="A551" s="846" t="s">
        <v>517</v>
      </c>
      <c r="B551" s="1020">
        <v>41694</v>
      </c>
      <c r="C551" s="1020">
        <v>41887</v>
      </c>
      <c r="D551" s="1021">
        <v>51500000</v>
      </c>
      <c r="E551" s="1021">
        <v>32788333</v>
      </c>
      <c r="F551" s="1021">
        <v>18711667</v>
      </c>
    </row>
    <row r="552" spans="1:6" x14ac:dyDescent="0.25">
      <c r="A552" s="1022" t="s">
        <v>250</v>
      </c>
      <c r="B552" s="1020"/>
      <c r="C552" s="1020"/>
      <c r="D552" s="1021"/>
      <c r="E552" s="1021"/>
      <c r="F552" s="1021"/>
    </row>
    <row r="553" spans="1:6" x14ac:dyDescent="0.25">
      <c r="A553" s="846" t="s">
        <v>251</v>
      </c>
      <c r="B553" s="1020"/>
      <c r="C553" s="1020"/>
      <c r="D553" s="1021"/>
      <c r="E553" s="1021"/>
      <c r="F553" s="1021"/>
    </row>
    <row r="554" spans="1:6" ht="45" x14ac:dyDescent="0.25">
      <c r="A554" s="846" t="s">
        <v>518</v>
      </c>
      <c r="B554" s="1020">
        <v>41675</v>
      </c>
      <c r="C554" s="1020">
        <v>42008</v>
      </c>
      <c r="D554" s="1021">
        <v>16500000</v>
      </c>
      <c r="E554" s="1021">
        <v>10300000</v>
      </c>
      <c r="F554" s="1021">
        <v>6200000</v>
      </c>
    </row>
    <row r="555" spans="1:6" x14ac:dyDescent="0.25">
      <c r="A555" s="1022" t="s">
        <v>256</v>
      </c>
      <c r="B555" s="1020"/>
      <c r="C555" s="1020"/>
      <c r="D555" s="1021"/>
      <c r="E555" s="1021"/>
      <c r="F555" s="1021"/>
    </row>
    <row r="556" spans="1:6" ht="30" x14ac:dyDescent="0.25">
      <c r="A556" s="846" t="s">
        <v>1395</v>
      </c>
      <c r="B556" s="1018"/>
      <c r="C556" s="1018"/>
      <c r="D556" s="1019"/>
      <c r="E556" s="1019"/>
      <c r="F556" s="1019"/>
    </row>
    <row r="557" spans="1:6" ht="75" x14ac:dyDescent="0.25">
      <c r="A557" s="846" t="s">
        <v>519</v>
      </c>
      <c r="B557" s="1018">
        <v>41677</v>
      </c>
      <c r="C557" s="1018">
        <v>42006</v>
      </c>
      <c r="D557" s="1019">
        <v>61800000</v>
      </c>
      <c r="E557" s="1019">
        <v>54933333</v>
      </c>
      <c r="F557" s="1019">
        <v>6866667</v>
      </c>
    </row>
    <row r="558" spans="1:6" x14ac:dyDescent="0.25">
      <c r="A558" s="846" t="s">
        <v>264</v>
      </c>
      <c r="B558" s="1018"/>
      <c r="C558" s="1018"/>
      <c r="D558" s="1019"/>
      <c r="E558" s="1019"/>
      <c r="F558" s="1019"/>
    </row>
    <row r="559" spans="1:6" x14ac:dyDescent="0.25">
      <c r="A559" s="846" t="s">
        <v>186</v>
      </c>
      <c r="B559" s="1018"/>
      <c r="C559" s="1018"/>
      <c r="D559" s="1019"/>
      <c r="E559" s="1019"/>
      <c r="F559" s="1019"/>
    </row>
    <row r="560" spans="1:6" ht="60" x14ac:dyDescent="0.25">
      <c r="A560" s="846" t="s">
        <v>520</v>
      </c>
      <c r="B560" s="1018">
        <v>41704</v>
      </c>
      <c r="C560" s="1018">
        <v>41748</v>
      </c>
      <c r="D560" s="1019">
        <v>340808000</v>
      </c>
      <c r="E560" s="1019">
        <v>340808000</v>
      </c>
      <c r="F560" s="1019">
        <v>0</v>
      </c>
    </row>
    <row r="561" spans="1:6" x14ac:dyDescent="0.25">
      <c r="A561" s="846" t="s">
        <v>262</v>
      </c>
      <c r="B561" s="1018"/>
      <c r="C561" s="1018"/>
      <c r="D561" s="1019"/>
      <c r="E561" s="1019"/>
      <c r="F561" s="1019"/>
    </row>
    <row r="562" spans="1:6" x14ac:dyDescent="0.25">
      <c r="A562" s="846" t="s">
        <v>263</v>
      </c>
      <c r="B562" s="1018"/>
      <c r="C562" s="1018"/>
      <c r="D562" s="1019"/>
      <c r="E562" s="1019"/>
      <c r="F562" s="1019"/>
    </row>
    <row r="563" spans="1:6" ht="60" x14ac:dyDescent="0.25">
      <c r="A563" s="846" t="s">
        <v>521</v>
      </c>
      <c r="B563" s="1018">
        <v>41704</v>
      </c>
      <c r="C563" s="1018">
        <v>41748</v>
      </c>
      <c r="D563" s="1019">
        <v>28900000</v>
      </c>
      <c r="E563" s="1019">
        <v>28900000</v>
      </c>
      <c r="F563" s="1019">
        <v>0</v>
      </c>
    </row>
    <row r="564" spans="1:6" x14ac:dyDescent="0.25">
      <c r="A564" s="846" t="s">
        <v>260</v>
      </c>
      <c r="B564" s="1018"/>
      <c r="C564" s="1018"/>
      <c r="D564" s="1019"/>
      <c r="E564" s="1019"/>
      <c r="F564" s="1019"/>
    </row>
    <row r="565" spans="1:6" x14ac:dyDescent="0.25">
      <c r="A565" s="846" t="s">
        <v>261</v>
      </c>
      <c r="B565" s="1018"/>
      <c r="C565" s="1018"/>
      <c r="D565" s="1019"/>
      <c r="E565" s="1019"/>
      <c r="F565" s="1019"/>
    </row>
    <row r="566" spans="1:6" ht="30" x14ac:dyDescent="0.25">
      <c r="A566" s="846" t="s">
        <v>522</v>
      </c>
      <c r="B566" s="1018">
        <v>41708</v>
      </c>
      <c r="C566" s="1018">
        <v>41738</v>
      </c>
      <c r="D566" s="1019">
        <v>325128875</v>
      </c>
      <c r="E566" s="1019">
        <v>325028452</v>
      </c>
      <c r="F566" s="1019">
        <v>100423</v>
      </c>
    </row>
    <row r="567" spans="1:6" x14ac:dyDescent="0.25">
      <c r="A567" s="1022" t="s">
        <v>273</v>
      </c>
      <c r="B567" s="1020"/>
      <c r="C567" s="1020"/>
      <c r="D567" s="1021"/>
      <c r="E567" s="1021"/>
      <c r="F567" s="1021"/>
    </row>
    <row r="568" spans="1:6" x14ac:dyDescent="0.25">
      <c r="A568" s="846" t="s">
        <v>126</v>
      </c>
      <c r="B568" s="1020"/>
      <c r="C568" s="1020"/>
      <c r="D568" s="1021"/>
      <c r="E568" s="1021"/>
      <c r="F568" s="1021"/>
    </row>
    <row r="569" spans="1:6" ht="60" x14ac:dyDescent="0.25">
      <c r="A569" s="846" t="s">
        <v>523</v>
      </c>
      <c r="B569" s="1020">
        <v>41738</v>
      </c>
      <c r="C569" s="1020">
        <v>42012</v>
      </c>
      <c r="D569" s="1021">
        <v>11000000</v>
      </c>
      <c r="E569" s="1021">
        <v>2672466</v>
      </c>
      <c r="F569" s="1021">
        <v>8327534</v>
      </c>
    </row>
    <row r="570" spans="1:6" x14ac:dyDescent="0.25">
      <c r="A570" s="1022" t="s">
        <v>288</v>
      </c>
      <c r="B570" s="1020"/>
      <c r="C570" s="1020"/>
      <c r="D570" s="1021"/>
      <c r="E570" s="1021"/>
      <c r="F570" s="1021"/>
    </row>
    <row r="571" spans="1:6" x14ac:dyDescent="0.25">
      <c r="A571" s="846" t="s">
        <v>12</v>
      </c>
      <c r="B571" s="1020"/>
      <c r="C571" s="1020"/>
      <c r="D571" s="1021"/>
      <c r="E571" s="1021"/>
      <c r="F571" s="1021"/>
    </row>
    <row r="572" spans="1:6" ht="45" x14ac:dyDescent="0.25">
      <c r="A572" s="846" t="s">
        <v>524</v>
      </c>
      <c r="B572" s="1020">
        <v>41738</v>
      </c>
      <c r="C572" s="1020">
        <v>42102</v>
      </c>
      <c r="D572" s="1021">
        <v>1607400</v>
      </c>
      <c r="E572" s="1021">
        <v>0</v>
      </c>
      <c r="F572" s="1021">
        <v>1607400</v>
      </c>
    </row>
    <row r="573" spans="1:6" x14ac:dyDescent="0.25">
      <c r="A573" s="1022" t="s">
        <v>266</v>
      </c>
      <c r="B573" s="1020"/>
      <c r="C573" s="1020"/>
      <c r="D573" s="1021"/>
      <c r="E573" s="1021"/>
      <c r="F573" s="1021"/>
    </row>
    <row r="574" spans="1:6" x14ac:dyDescent="0.25">
      <c r="A574" s="846" t="s">
        <v>1030</v>
      </c>
      <c r="B574" s="1020"/>
      <c r="C574" s="1020"/>
      <c r="D574" s="1021"/>
      <c r="E574" s="1021"/>
      <c r="F574" s="1021"/>
    </row>
    <row r="575" spans="1:6" ht="75" x14ac:dyDescent="0.25">
      <c r="A575" s="846" t="s">
        <v>368</v>
      </c>
      <c r="B575" s="1020">
        <v>41725</v>
      </c>
      <c r="C575" s="1020">
        <v>41969</v>
      </c>
      <c r="D575" s="1021">
        <v>4982000</v>
      </c>
      <c r="E575" s="1021">
        <v>2832000</v>
      </c>
      <c r="F575" s="1021">
        <v>2150000</v>
      </c>
    </row>
    <row r="576" spans="1:6" x14ac:dyDescent="0.25">
      <c r="A576" s="1022" t="s">
        <v>271</v>
      </c>
      <c r="B576" s="1020"/>
      <c r="C576" s="1020"/>
      <c r="D576" s="1021"/>
      <c r="E576" s="1021"/>
      <c r="F576" s="1021"/>
    </row>
    <row r="577" spans="1:6" x14ac:dyDescent="0.25">
      <c r="A577" s="846" t="s">
        <v>272</v>
      </c>
      <c r="B577" s="1020"/>
      <c r="C577" s="1020"/>
      <c r="D577" s="1021"/>
      <c r="E577" s="1021"/>
      <c r="F577" s="1021"/>
    </row>
    <row r="578" spans="1:6" ht="60" x14ac:dyDescent="0.25">
      <c r="A578" s="846" t="s">
        <v>525</v>
      </c>
      <c r="B578" s="1020">
        <v>41738</v>
      </c>
      <c r="C578" s="1020">
        <v>41951</v>
      </c>
      <c r="D578" s="1021">
        <v>28000000</v>
      </c>
      <c r="E578" s="1021">
        <v>10978240</v>
      </c>
      <c r="F578" s="1021">
        <v>17021760</v>
      </c>
    </row>
    <row r="579" spans="1:6" x14ac:dyDescent="0.25">
      <c r="A579" s="1022" t="s">
        <v>400</v>
      </c>
      <c r="B579" s="1020"/>
      <c r="C579" s="1020"/>
      <c r="D579" s="1021"/>
      <c r="E579" s="1021"/>
      <c r="F579" s="1021"/>
    </row>
    <row r="580" spans="1:6" x14ac:dyDescent="0.25">
      <c r="A580" s="846" t="s">
        <v>198</v>
      </c>
      <c r="B580" s="1020"/>
      <c r="C580" s="1020"/>
      <c r="D580" s="1021"/>
      <c r="E580" s="1021"/>
      <c r="F580" s="1021"/>
    </row>
    <row r="581" spans="1:6" ht="60" x14ac:dyDescent="0.25">
      <c r="A581" s="846" t="s">
        <v>1144</v>
      </c>
      <c r="B581" s="1018">
        <v>41793</v>
      </c>
      <c r="C581" s="1018">
        <v>42096</v>
      </c>
      <c r="D581" s="1019">
        <v>10564000</v>
      </c>
      <c r="E581" s="1019">
        <v>10055157</v>
      </c>
      <c r="F581" s="1019">
        <v>508843</v>
      </c>
    </row>
    <row r="582" spans="1:6" x14ac:dyDescent="0.25">
      <c r="A582" s="1022" t="s">
        <v>274</v>
      </c>
      <c r="B582" s="1020"/>
      <c r="C582" s="1020"/>
      <c r="D582" s="1021"/>
      <c r="E582" s="1021"/>
      <c r="F582" s="1021"/>
    </row>
    <row r="583" spans="1:6" x14ac:dyDescent="0.25">
      <c r="A583" s="846" t="s">
        <v>275</v>
      </c>
      <c r="B583" s="1020"/>
      <c r="C583" s="1020"/>
      <c r="D583" s="1021"/>
      <c r="E583" s="1021"/>
      <c r="F583" s="1021"/>
    </row>
    <row r="584" spans="1:6" ht="60" x14ac:dyDescent="0.25">
      <c r="A584" s="846" t="s">
        <v>1450</v>
      </c>
      <c r="B584" s="1018">
        <v>41752</v>
      </c>
      <c r="C584" s="1018">
        <v>42116</v>
      </c>
      <c r="D584" s="1019">
        <v>2122000</v>
      </c>
      <c r="E584" s="1019">
        <v>2122000</v>
      </c>
      <c r="F584" s="1019">
        <v>0</v>
      </c>
    </row>
    <row r="585" spans="1:6" x14ac:dyDescent="0.25">
      <c r="A585" s="1022" t="s">
        <v>279</v>
      </c>
      <c r="B585" s="1020"/>
      <c r="C585" s="1020"/>
      <c r="D585" s="1021"/>
      <c r="E585" s="1021"/>
      <c r="F585" s="1021"/>
    </row>
    <row r="586" spans="1:6" x14ac:dyDescent="0.25">
      <c r="A586" s="846" t="s">
        <v>53</v>
      </c>
      <c r="B586" s="1020"/>
      <c r="C586" s="1020"/>
      <c r="D586" s="1021"/>
      <c r="E586" s="1021"/>
      <c r="F586" s="1021"/>
    </row>
    <row r="587" spans="1:6" ht="60" x14ac:dyDescent="0.25">
      <c r="A587" s="846" t="s">
        <v>1771</v>
      </c>
      <c r="B587" s="1018">
        <v>41757</v>
      </c>
      <c r="C587" s="1018">
        <v>42091</v>
      </c>
      <c r="D587" s="1019">
        <v>31218000</v>
      </c>
      <c r="E587" s="1019">
        <v>29571427</v>
      </c>
      <c r="F587" s="1019">
        <v>1646573</v>
      </c>
    </row>
    <row r="588" spans="1:6" x14ac:dyDescent="0.25">
      <c r="A588" s="846" t="s">
        <v>282</v>
      </c>
      <c r="B588" s="1018"/>
      <c r="C588" s="1018"/>
      <c r="D588" s="1019"/>
      <c r="E588" s="1019"/>
      <c r="F588" s="1019"/>
    </row>
    <row r="589" spans="1:6" x14ac:dyDescent="0.25">
      <c r="A589" s="846" t="s">
        <v>418</v>
      </c>
      <c r="B589" s="1018"/>
      <c r="C589" s="1018"/>
      <c r="D589" s="1019"/>
      <c r="E589" s="1019"/>
      <c r="F589" s="1019"/>
    </row>
    <row r="590" spans="1:6" ht="60" x14ac:dyDescent="0.25">
      <c r="A590" s="846" t="s">
        <v>526</v>
      </c>
      <c r="B590" s="1018">
        <v>41764</v>
      </c>
      <c r="C590" s="1018">
        <v>41901</v>
      </c>
      <c r="D590" s="1019">
        <v>18217800</v>
      </c>
      <c r="E590" s="1019">
        <v>18217800</v>
      </c>
      <c r="F590" s="1019">
        <v>0</v>
      </c>
    </row>
    <row r="591" spans="1:6" x14ac:dyDescent="0.25">
      <c r="A591" s="846" t="s">
        <v>280</v>
      </c>
      <c r="B591" s="1018"/>
      <c r="C591" s="1018"/>
      <c r="D591" s="1019"/>
      <c r="E591" s="1019"/>
      <c r="F591" s="1019"/>
    </row>
    <row r="592" spans="1:6" x14ac:dyDescent="0.25">
      <c r="A592" s="846" t="s">
        <v>281</v>
      </c>
      <c r="B592" s="1018"/>
      <c r="C592" s="1018"/>
      <c r="D592" s="1019"/>
      <c r="E592" s="1019"/>
      <c r="F592" s="1019"/>
    </row>
    <row r="593" spans="1:6" ht="45" x14ac:dyDescent="0.25">
      <c r="A593" s="846" t="s">
        <v>527</v>
      </c>
      <c r="B593" s="1018">
        <v>41757</v>
      </c>
      <c r="C593" s="1018">
        <v>41817</v>
      </c>
      <c r="D593" s="1019">
        <v>1700007</v>
      </c>
      <c r="E593" s="1019">
        <v>1700000</v>
      </c>
      <c r="F593" s="1019">
        <v>7</v>
      </c>
    </row>
    <row r="594" spans="1:6" x14ac:dyDescent="0.25">
      <c r="A594" s="1022" t="s">
        <v>276</v>
      </c>
      <c r="B594" s="1020"/>
      <c r="C594" s="1020"/>
      <c r="D594" s="1021"/>
      <c r="E594" s="1021"/>
      <c r="F594" s="1021"/>
    </row>
    <row r="595" spans="1:6" x14ac:dyDescent="0.25">
      <c r="A595" s="846" t="s">
        <v>277</v>
      </c>
      <c r="B595" s="1020"/>
      <c r="C595" s="1020"/>
      <c r="D595" s="1021"/>
      <c r="E595" s="1021"/>
      <c r="F595" s="1021"/>
    </row>
    <row r="596" spans="1:6" ht="45" x14ac:dyDescent="0.25">
      <c r="A596" s="846" t="s">
        <v>370</v>
      </c>
      <c r="B596" s="1020">
        <v>41753</v>
      </c>
      <c r="C596" s="1020">
        <v>42117</v>
      </c>
      <c r="D596" s="1021">
        <v>32631000</v>
      </c>
      <c r="E596" s="1021">
        <v>32594631</v>
      </c>
      <c r="F596" s="1021">
        <v>36369</v>
      </c>
    </row>
    <row r="597" spans="1:6" x14ac:dyDescent="0.25">
      <c r="A597" s="1022" t="s">
        <v>283</v>
      </c>
      <c r="B597" s="1020"/>
      <c r="C597" s="1020"/>
      <c r="D597" s="1021"/>
      <c r="E597" s="1021"/>
      <c r="F597" s="1021"/>
    </row>
    <row r="598" spans="1:6" x14ac:dyDescent="0.25">
      <c r="A598" s="846" t="s">
        <v>284</v>
      </c>
      <c r="B598" s="1020"/>
      <c r="C598" s="1020"/>
      <c r="D598" s="1021"/>
      <c r="E598" s="1021"/>
      <c r="F598" s="1021"/>
    </row>
    <row r="599" spans="1:6" ht="60" x14ac:dyDescent="0.25">
      <c r="A599" s="846" t="s">
        <v>528</v>
      </c>
      <c r="B599" s="1020">
        <v>41807</v>
      </c>
      <c r="C599" s="1020">
        <v>42128</v>
      </c>
      <c r="D599" s="1021">
        <v>45100746</v>
      </c>
      <c r="E599" s="1021">
        <v>45045000</v>
      </c>
      <c r="F599" s="1021">
        <v>55746</v>
      </c>
    </row>
    <row r="600" spans="1:6" x14ac:dyDescent="0.25">
      <c r="A600" s="846" t="s">
        <v>289</v>
      </c>
      <c r="B600" s="1018"/>
      <c r="C600" s="1018"/>
      <c r="D600" s="1019"/>
      <c r="E600" s="1019"/>
      <c r="F600" s="1019"/>
    </row>
    <row r="601" spans="1:6" x14ac:dyDescent="0.25">
      <c r="A601" s="846" t="s">
        <v>290</v>
      </c>
      <c r="B601" s="1018"/>
      <c r="C601" s="1018"/>
      <c r="D601" s="1019"/>
      <c r="E601" s="1019"/>
      <c r="F601" s="1019"/>
    </row>
    <row r="602" spans="1:6" ht="45" x14ac:dyDescent="0.25">
      <c r="A602" s="846" t="s">
        <v>529</v>
      </c>
      <c r="B602" s="1018">
        <v>41794</v>
      </c>
      <c r="C602" s="1018">
        <v>41855</v>
      </c>
      <c r="D602" s="1019">
        <v>9998117</v>
      </c>
      <c r="E602" s="1019">
        <v>9998097</v>
      </c>
      <c r="F602" s="1019">
        <v>20</v>
      </c>
    </row>
    <row r="603" spans="1:6" x14ac:dyDescent="0.25">
      <c r="A603" s="1022" t="s">
        <v>300</v>
      </c>
      <c r="B603" s="1020"/>
      <c r="C603" s="1020"/>
      <c r="D603" s="1021"/>
      <c r="E603" s="1021"/>
      <c r="F603" s="1021"/>
    </row>
    <row r="604" spans="1:6" x14ac:dyDescent="0.25">
      <c r="A604" s="846" t="s">
        <v>1571</v>
      </c>
      <c r="B604" s="1018"/>
      <c r="C604" s="1018"/>
      <c r="D604" s="1019"/>
      <c r="E604" s="1019"/>
      <c r="F604" s="1019"/>
    </row>
    <row r="605" spans="1:6" ht="45" x14ac:dyDescent="0.25">
      <c r="A605" s="846" t="s">
        <v>530</v>
      </c>
      <c r="B605" s="1018">
        <v>41824</v>
      </c>
      <c r="C605" s="1018">
        <v>42312</v>
      </c>
      <c r="D605" s="1019">
        <v>12000000</v>
      </c>
      <c r="E605" s="1019">
        <v>10800000</v>
      </c>
      <c r="F605" s="1019">
        <v>1200000</v>
      </c>
    </row>
    <row r="606" spans="1:6" x14ac:dyDescent="0.25">
      <c r="A606" s="1022" t="s">
        <v>401</v>
      </c>
      <c r="B606" s="1020"/>
      <c r="C606" s="1020"/>
      <c r="D606" s="1021"/>
      <c r="E606" s="1021"/>
      <c r="F606" s="1021"/>
    </row>
    <row r="607" spans="1:6" x14ac:dyDescent="0.25">
      <c r="A607" s="846" t="s">
        <v>547</v>
      </c>
      <c r="B607" s="1020"/>
      <c r="C607" s="1020"/>
      <c r="D607" s="1021"/>
      <c r="E607" s="1021"/>
      <c r="F607" s="1021"/>
    </row>
    <row r="608" spans="1:6" ht="75" x14ac:dyDescent="0.25">
      <c r="A608" s="846" t="s">
        <v>1051</v>
      </c>
      <c r="B608" s="1020">
        <v>41837</v>
      </c>
      <c r="C608" s="1020">
        <v>42216</v>
      </c>
      <c r="D608" s="1021">
        <v>249991314</v>
      </c>
      <c r="E608" s="1021">
        <v>248275406</v>
      </c>
      <c r="F608" s="1021">
        <v>1715908</v>
      </c>
    </row>
    <row r="609" spans="1:6" x14ac:dyDescent="0.25">
      <c r="A609" s="846" t="s">
        <v>296</v>
      </c>
      <c r="B609" s="1018"/>
      <c r="C609" s="1018"/>
      <c r="D609" s="1019"/>
      <c r="E609" s="1019"/>
      <c r="F609" s="1019"/>
    </row>
    <row r="610" spans="1:6" x14ac:dyDescent="0.25">
      <c r="A610" s="846" t="s">
        <v>1039</v>
      </c>
      <c r="B610" s="1018"/>
      <c r="C610" s="1018"/>
      <c r="D610" s="1019"/>
      <c r="E610" s="1019"/>
      <c r="F610" s="1019"/>
    </row>
    <row r="611" spans="1:6" ht="45" x14ac:dyDescent="0.25">
      <c r="A611" s="846" t="s">
        <v>531</v>
      </c>
      <c r="B611" s="1018">
        <v>41807</v>
      </c>
      <c r="C611" s="1018">
        <v>41867</v>
      </c>
      <c r="D611" s="1019">
        <v>5719790</v>
      </c>
      <c r="E611" s="1019">
        <v>5719790</v>
      </c>
      <c r="F611" s="1019">
        <v>0</v>
      </c>
    </row>
    <row r="612" spans="1:6" x14ac:dyDescent="0.25">
      <c r="A612" s="1022" t="s">
        <v>287</v>
      </c>
      <c r="B612" s="1020"/>
      <c r="C612" s="1020"/>
      <c r="D612" s="1021"/>
      <c r="E612" s="1021"/>
      <c r="F612" s="1021"/>
    </row>
    <row r="613" spans="1:6" x14ac:dyDescent="0.25">
      <c r="A613" s="846" t="s">
        <v>1018</v>
      </c>
      <c r="B613" s="1018"/>
      <c r="C613" s="1018"/>
      <c r="D613" s="1019"/>
      <c r="E613" s="1019"/>
      <c r="F613" s="1019"/>
    </row>
    <row r="614" spans="1:6" ht="60" x14ac:dyDescent="0.25">
      <c r="A614" s="846" t="s">
        <v>532</v>
      </c>
      <c r="B614" s="1018">
        <v>41811</v>
      </c>
      <c r="C614" s="1018">
        <v>42186</v>
      </c>
      <c r="D614" s="1019">
        <v>337487000</v>
      </c>
      <c r="E614" s="1019">
        <v>337486998</v>
      </c>
      <c r="F614" s="1019">
        <v>2</v>
      </c>
    </row>
    <row r="615" spans="1:6" x14ac:dyDescent="0.25">
      <c r="A615" s="1022" t="s">
        <v>291</v>
      </c>
      <c r="B615" s="1020"/>
      <c r="C615" s="1020"/>
      <c r="D615" s="1021"/>
      <c r="E615" s="1021"/>
      <c r="F615" s="1021"/>
    </row>
    <row r="616" spans="1:6" x14ac:dyDescent="0.25">
      <c r="A616" s="846" t="s">
        <v>1048</v>
      </c>
      <c r="B616" s="1020"/>
      <c r="C616" s="1020"/>
      <c r="D616" s="1021"/>
      <c r="E616" s="1021"/>
      <c r="F616" s="1021"/>
    </row>
    <row r="617" spans="1:6" ht="60" x14ac:dyDescent="0.25">
      <c r="A617" s="846" t="s">
        <v>533</v>
      </c>
      <c r="B617" s="1020">
        <v>41808</v>
      </c>
      <c r="C617" s="1020">
        <v>42116</v>
      </c>
      <c r="D617" s="1021">
        <v>3463454100</v>
      </c>
      <c r="E617" s="1021">
        <v>3320263630</v>
      </c>
      <c r="F617" s="1021">
        <v>143190470</v>
      </c>
    </row>
    <row r="618" spans="1:6" x14ac:dyDescent="0.25">
      <c r="A618" s="846" t="s">
        <v>305</v>
      </c>
      <c r="B618" s="1018"/>
      <c r="C618" s="1018"/>
      <c r="D618" s="1019"/>
      <c r="E618" s="1019"/>
      <c r="F618" s="1019"/>
    </row>
    <row r="619" spans="1:6" x14ac:dyDescent="0.25">
      <c r="A619" s="846" t="s">
        <v>306</v>
      </c>
      <c r="B619" s="1018"/>
      <c r="C619" s="1018"/>
      <c r="D619" s="1019"/>
      <c r="E619" s="1019"/>
      <c r="F619" s="1019"/>
    </row>
    <row r="620" spans="1:6" ht="30" x14ac:dyDescent="0.25">
      <c r="A620" s="846" t="s">
        <v>534</v>
      </c>
      <c r="B620" s="1018">
        <v>41841</v>
      </c>
      <c r="C620" s="1018">
        <v>41872</v>
      </c>
      <c r="D620" s="1019">
        <v>330000</v>
      </c>
      <c r="E620" s="1019">
        <v>330000</v>
      </c>
      <c r="F620" s="1019">
        <v>0</v>
      </c>
    </row>
    <row r="621" spans="1:6" x14ac:dyDescent="0.25">
      <c r="A621" s="1022" t="s">
        <v>285</v>
      </c>
      <c r="B621" s="1020"/>
      <c r="C621" s="1020"/>
      <c r="D621" s="1021"/>
      <c r="E621" s="1021"/>
      <c r="F621" s="1021"/>
    </row>
    <row r="622" spans="1:6" x14ac:dyDescent="0.25">
      <c r="A622" s="846" t="s">
        <v>3</v>
      </c>
      <c r="B622" s="1018"/>
      <c r="C622" s="1018"/>
      <c r="D622" s="1019"/>
      <c r="E622" s="1019"/>
      <c r="F622" s="1019"/>
    </row>
    <row r="623" spans="1:6" x14ac:dyDescent="0.25">
      <c r="A623" s="846" t="s">
        <v>402</v>
      </c>
      <c r="B623" s="1018">
        <v>41806</v>
      </c>
      <c r="C623" s="1018">
        <v>41959</v>
      </c>
      <c r="D623" s="1019">
        <v>251750000</v>
      </c>
      <c r="E623" s="1019">
        <v>180186681</v>
      </c>
      <c r="F623" s="1019">
        <v>71563319</v>
      </c>
    </row>
    <row r="624" spans="1:6" x14ac:dyDescent="0.25">
      <c r="A624" s="846" t="s">
        <v>299</v>
      </c>
      <c r="B624" s="1018"/>
      <c r="C624" s="1018"/>
      <c r="D624" s="1019"/>
      <c r="E624" s="1019"/>
      <c r="F624" s="1019"/>
    </row>
    <row r="625" spans="1:6" x14ac:dyDescent="0.25">
      <c r="A625" s="846" t="s">
        <v>1049</v>
      </c>
      <c r="B625" s="1018"/>
      <c r="C625" s="1018"/>
      <c r="D625" s="1019"/>
      <c r="E625" s="1019"/>
      <c r="F625" s="1019"/>
    </row>
    <row r="626" spans="1:6" ht="30" x14ac:dyDescent="0.25">
      <c r="A626" s="846" t="s">
        <v>535</v>
      </c>
      <c r="B626" s="1018">
        <v>41838</v>
      </c>
      <c r="C626" s="1018">
        <v>41852</v>
      </c>
      <c r="D626" s="1019">
        <v>2962640</v>
      </c>
      <c r="E626" s="1019">
        <v>2962640</v>
      </c>
      <c r="F626" s="1019">
        <v>0</v>
      </c>
    </row>
    <row r="627" spans="1:6" x14ac:dyDescent="0.25">
      <c r="A627" s="1022" t="s">
        <v>294</v>
      </c>
      <c r="B627" s="1020"/>
      <c r="C627" s="1020"/>
      <c r="D627" s="1021"/>
      <c r="E627" s="1021"/>
      <c r="F627" s="1021"/>
    </row>
    <row r="628" spans="1:6" x14ac:dyDescent="0.25">
      <c r="A628" s="846" t="s">
        <v>295</v>
      </c>
      <c r="B628" s="1020"/>
      <c r="C628" s="1020"/>
      <c r="D628" s="1021"/>
      <c r="E628" s="1021"/>
      <c r="F628" s="1021"/>
    </row>
    <row r="629" spans="1:6" ht="30" x14ac:dyDescent="0.25">
      <c r="A629" s="846" t="s">
        <v>536</v>
      </c>
      <c r="B629" s="1020">
        <v>41821</v>
      </c>
      <c r="C629" s="1020">
        <v>42186</v>
      </c>
      <c r="D629" s="1021">
        <v>36581760</v>
      </c>
      <c r="E629" s="1021">
        <v>34363318</v>
      </c>
      <c r="F629" s="1021">
        <v>2218442</v>
      </c>
    </row>
    <row r="630" spans="1:6" x14ac:dyDescent="0.25">
      <c r="A630" s="1022" t="s">
        <v>292</v>
      </c>
      <c r="B630" s="1020"/>
      <c r="C630" s="1020"/>
      <c r="D630" s="1021"/>
      <c r="E630" s="1021"/>
      <c r="F630" s="1021"/>
    </row>
    <row r="631" spans="1:6" x14ac:dyDescent="0.25">
      <c r="A631" s="846" t="s">
        <v>293</v>
      </c>
      <c r="B631" s="1020"/>
      <c r="C631" s="1020"/>
      <c r="D631" s="1021"/>
      <c r="E631" s="1021"/>
      <c r="F631" s="1021"/>
    </row>
    <row r="632" spans="1:6" ht="75" x14ac:dyDescent="0.25">
      <c r="A632" s="846" t="s">
        <v>537</v>
      </c>
      <c r="B632" s="1020">
        <v>41799</v>
      </c>
      <c r="C632" s="1020">
        <v>42247</v>
      </c>
      <c r="D632" s="1021">
        <v>18714400</v>
      </c>
      <c r="E632" s="1021">
        <v>18714400</v>
      </c>
      <c r="F632" s="1021">
        <v>0</v>
      </c>
    </row>
    <row r="633" spans="1:6" x14ac:dyDescent="0.25">
      <c r="A633" s="1022" t="s">
        <v>298</v>
      </c>
      <c r="B633" s="1020"/>
      <c r="C633" s="1020"/>
      <c r="D633" s="1021"/>
      <c r="E633" s="1021"/>
      <c r="F633" s="1021"/>
    </row>
    <row r="634" spans="1:6" x14ac:dyDescent="0.25">
      <c r="A634" s="846" t="s">
        <v>90</v>
      </c>
      <c r="B634" s="1020"/>
      <c r="C634" s="1020"/>
      <c r="D634" s="1021"/>
      <c r="E634" s="1021"/>
      <c r="F634" s="1021"/>
    </row>
    <row r="635" spans="1:6" ht="60" x14ac:dyDescent="0.25">
      <c r="A635" s="846" t="s">
        <v>538</v>
      </c>
      <c r="B635" s="1020">
        <v>41838</v>
      </c>
      <c r="C635" s="1020">
        <v>42203</v>
      </c>
      <c r="D635" s="1021">
        <v>683000</v>
      </c>
      <c r="E635" s="1021">
        <v>683000</v>
      </c>
      <c r="F635" s="1021">
        <v>0</v>
      </c>
    </row>
    <row r="636" spans="1:6" x14ac:dyDescent="0.25">
      <c r="A636" s="1022" t="s">
        <v>302</v>
      </c>
      <c r="B636" s="1020"/>
      <c r="C636" s="1020"/>
      <c r="D636" s="1021"/>
      <c r="E636" s="1021"/>
      <c r="F636" s="1021"/>
    </row>
    <row r="637" spans="1:6" x14ac:dyDescent="0.25">
      <c r="A637" s="846" t="s">
        <v>303</v>
      </c>
      <c r="B637" s="1020"/>
      <c r="C637" s="1020"/>
      <c r="D637" s="1021"/>
      <c r="E637" s="1021"/>
      <c r="F637" s="1021"/>
    </row>
    <row r="638" spans="1:6" ht="75" x14ac:dyDescent="0.25">
      <c r="A638" s="846" t="s">
        <v>539</v>
      </c>
      <c r="B638" s="1020">
        <v>41835</v>
      </c>
      <c r="C638" s="1020">
        <v>42050</v>
      </c>
      <c r="D638" s="1021">
        <v>4672000</v>
      </c>
      <c r="E638" s="1021">
        <v>1806200</v>
      </c>
      <c r="F638" s="1021">
        <v>2865800</v>
      </c>
    </row>
    <row r="639" spans="1:6" x14ac:dyDescent="0.25">
      <c r="A639" s="1022" t="s">
        <v>297</v>
      </c>
      <c r="B639" s="1020"/>
      <c r="C639" s="1020"/>
      <c r="D639" s="1021"/>
      <c r="E639" s="1021"/>
      <c r="F639" s="1021"/>
    </row>
    <row r="640" spans="1:6" x14ac:dyDescent="0.25">
      <c r="A640" s="1022" t="s">
        <v>999</v>
      </c>
      <c r="B640" s="1020"/>
      <c r="C640" s="1020"/>
      <c r="D640" s="1021"/>
      <c r="E640" s="1021"/>
      <c r="F640" s="1021"/>
    </row>
    <row r="641" spans="1:6" ht="45.75" x14ac:dyDescent="0.25">
      <c r="A641" s="1022" t="s">
        <v>540</v>
      </c>
      <c r="B641" s="1020">
        <v>41835</v>
      </c>
      <c r="C641" s="1020">
        <v>42139</v>
      </c>
      <c r="D641" s="1021">
        <v>97800000</v>
      </c>
      <c r="E641" s="1021">
        <v>97794518</v>
      </c>
      <c r="F641" s="1021">
        <v>5482</v>
      </c>
    </row>
    <row r="642" spans="1:6" x14ac:dyDescent="0.25">
      <c r="A642" s="1022" t="s">
        <v>304</v>
      </c>
      <c r="B642" s="1020"/>
      <c r="C642" s="1020"/>
      <c r="D642" s="1021"/>
      <c r="E642" s="1021"/>
      <c r="F642" s="1021"/>
    </row>
    <row r="643" spans="1:6" x14ac:dyDescent="0.25">
      <c r="A643" s="846" t="s">
        <v>1006</v>
      </c>
      <c r="B643" s="1020"/>
      <c r="C643" s="1020"/>
      <c r="D643" s="1021"/>
      <c r="E643" s="1021"/>
      <c r="F643" s="1021"/>
    </row>
    <row r="644" spans="1:6" ht="45" x14ac:dyDescent="0.25">
      <c r="A644" s="846" t="s">
        <v>371</v>
      </c>
      <c r="B644" s="1020">
        <v>41842</v>
      </c>
      <c r="C644" s="1020">
        <v>41965</v>
      </c>
      <c r="D644" s="1021">
        <v>2228070</v>
      </c>
      <c r="E644" s="1021">
        <v>2228070</v>
      </c>
      <c r="F644" s="1021">
        <v>0</v>
      </c>
    </row>
    <row r="645" spans="1:6" x14ac:dyDescent="0.25">
      <c r="A645" s="1022" t="s">
        <v>308</v>
      </c>
      <c r="B645" s="1020"/>
      <c r="C645" s="1020"/>
      <c r="D645" s="1021"/>
      <c r="E645" s="1021"/>
      <c r="F645" s="1021"/>
    </row>
    <row r="646" spans="1:6" x14ac:dyDescent="0.25">
      <c r="A646" s="846" t="s">
        <v>1050</v>
      </c>
      <c r="B646" s="1020"/>
      <c r="C646" s="1020"/>
      <c r="D646" s="1021"/>
      <c r="E646" s="1021"/>
      <c r="F646" s="1021"/>
    </row>
    <row r="647" spans="1:6" ht="30" x14ac:dyDescent="0.25">
      <c r="A647" s="846" t="s">
        <v>373</v>
      </c>
      <c r="B647" s="1020">
        <v>41862</v>
      </c>
      <c r="C647" s="1020">
        <v>41923</v>
      </c>
      <c r="D647" s="1021">
        <v>2260000</v>
      </c>
      <c r="E647" s="1021">
        <v>1595000</v>
      </c>
      <c r="F647" s="1021">
        <v>665000</v>
      </c>
    </row>
    <row r="648" spans="1:6" x14ac:dyDescent="0.25">
      <c r="A648" s="1022" t="s">
        <v>307</v>
      </c>
      <c r="B648" s="1020"/>
      <c r="C648" s="1020"/>
      <c r="D648" s="1021"/>
      <c r="E648" s="1021"/>
      <c r="F648" s="1021"/>
    </row>
    <row r="649" spans="1:6" x14ac:dyDescent="0.25">
      <c r="A649" s="846" t="s">
        <v>144</v>
      </c>
      <c r="B649" s="1020"/>
      <c r="C649" s="1020"/>
      <c r="D649" s="1021"/>
      <c r="E649" s="1021"/>
      <c r="F649" s="1021"/>
    </row>
    <row r="650" spans="1:6" ht="45" x14ac:dyDescent="0.25">
      <c r="A650" s="846" t="s">
        <v>372</v>
      </c>
      <c r="B650" s="1020">
        <v>41850</v>
      </c>
      <c r="C650" s="1020">
        <v>42108</v>
      </c>
      <c r="D650" s="1021">
        <v>290648563</v>
      </c>
      <c r="E650" s="1021">
        <v>290648563</v>
      </c>
      <c r="F650" s="1021">
        <v>0</v>
      </c>
    </row>
    <row r="651" spans="1:6" x14ac:dyDescent="0.25">
      <c r="A651" s="1022" t="s">
        <v>546</v>
      </c>
      <c r="B651" s="1020"/>
      <c r="C651" s="1020"/>
      <c r="D651" s="1021"/>
      <c r="E651" s="1021"/>
      <c r="F651" s="1021"/>
    </row>
    <row r="652" spans="1:6" x14ac:dyDescent="0.25">
      <c r="A652" s="846" t="s">
        <v>310</v>
      </c>
      <c r="B652" s="1020"/>
      <c r="C652" s="1020"/>
      <c r="D652" s="1021"/>
      <c r="E652" s="1021"/>
      <c r="F652" s="1021"/>
    </row>
    <row r="653" spans="1:6" x14ac:dyDescent="0.25">
      <c r="A653" s="846" t="s">
        <v>545</v>
      </c>
      <c r="B653" s="1020">
        <v>41871</v>
      </c>
      <c r="C653" s="1020">
        <v>41932</v>
      </c>
      <c r="D653" s="1021">
        <v>14975600</v>
      </c>
      <c r="E653" s="1021">
        <v>14975600</v>
      </c>
      <c r="F653" s="1021">
        <v>0</v>
      </c>
    </row>
    <row r="654" spans="1:6" x14ac:dyDescent="0.25">
      <c r="A654" s="1022" t="s">
        <v>548</v>
      </c>
      <c r="B654" s="1020"/>
      <c r="C654" s="1020"/>
      <c r="D654" s="1021"/>
      <c r="E654" s="1021"/>
      <c r="F654" s="1021"/>
    </row>
    <row r="655" spans="1:6" x14ac:dyDescent="0.25">
      <c r="A655" s="846" t="s">
        <v>13</v>
      </c>
      <c r="B655" s="1018"/>
      <c r="C655" s="1018"/>
      <c r="D655" s="1019"/>
      <c r="E655" s="1019"/>
      <c r="F655" s="1019"/>
    </row>
    <row r="656" spans="1:6" x14ac:dyDescent="0.25">
      <c r="A656" s="846" t="s">
        <v>550</v>
      </c>
      <c r="B656" s="1018">
        <v>41893</v>
      </c>
      <c r="C656" s="1018">
        <v>42258</v>
      </c>
      <c r="D656" s="1019">
        <v>936000</v>
      </c>
      <c r="E656" s="1019">
        <v>936000</v>
      </c>
      <c r="F656" s="1019">
        <v>0</v>
      </c>
    </row>
    <row r="657" spans="1:6" x14ac:dyDescent="0.25">
      <c r="A657" s="1022" t="s">
        <v>551</v>
      </c>
      <c r="B657" s="1020"/>
      <c r="C657" s="1020"/>
      <c r="D657" s="1021"/>
      <c r="E657" s="1021"/>
      <c r="F657" s="1021"/>
    </row>
    <row r="658" spans="1:6" x14ac:dyDescent="0.25">
      <c r="A658" s="846" t="s">
        <v>29</v>
      </c>
      <c r="B658" s="1018"/>
      <c r="C658" s="1018"/>
      <c r="D658" s="1019"/>
      <c r="E658" s="1019"/>
      <c r="F658" s="1019"/>
    </row>
    <row r="659" spans="1:6" x14ac:dyDescent="0.25">
      <c r="A659" s="846" t="s">
        <v>1001</v>
      </c>
      <c r="B659" s="1018">
        <v>41896</v>
      </c>
      <c r="C659" s="1018">
        <v>42261</v>
      </c>
      <c r="D659" s="1019">
        <v>855000</v>
      </c>
      <c r="E659" s="1019">
        <v>855000</v>
      </c>
      <c r="F659" s="1019">
        <v>0</v>
      </c>
    </row>
    <row r="660" spans="1:6" x14ac:dyDescent="0.25">
      <c r="A660" s="1022" t="s">
        <v>553</v>
      </c>
      <c r="B660" s="1020"/>
      <c r="C660" s="1020"/>
      <c r="D660" s="1021"/>
      <c r="E660" s="1021"/>
      <c r="F660" s="1021"/>
    </row>
    <row r="661" spans="1:6" x14ac:dyDescent="0.25">
      <c r="A661" s="846" t="s">
        <v>554</v>
      </c>
      <c r="B661" s="1020"/>
      <c r="C661" s="1020"/>
      <c r="D661" s="1021"/>
      <c r="E661" s="1021"/>
      <c r="F661" s="1021"/>
    </row>
    <row r="662" spans="1:6" ht="45" x14ac:dyDescent="0.25">
      <c r="A662" s="846" t="s">
        <v>1002</v>
      </c>
      <c r="B662" s="1020">
        <v>41887</v>
      </c>
      <c r="C662" s="1020">
        <v>42009</v>
      </c>
      <c r="D662" s="1021">
        <v>19356282</v>
      </c>
      <c r="E662" s="1021">
        <v>19356282</v>
      </c>
      <c r="F662" s="1021">
        <v>0</v>
      </c>
    </row>
    <row r="663" spans="1:6" x14ac:dyDescent="0.25">
      <c r="A663" s="1022" t="s">
        <v>555</v>
      </c>
      <c r="B663" s="1020"/>
      <c r="C663" s="1020"/>
      <c r="D663" s="1021"/>
      <c r="E663" s="1021"/>
      <c r="F663" s="1021"/>
    </row>
    <row r="664" spans="1:6" x14ac:dyDescent="0.25">
      <c r="A664" s="846" t="s">
        <v>1067</v>
      </c>
      <c r="B664" s="1018"/>
      <c r="C664" s="1018"/>
      <c r="D664" s="1019"/>
      <c r="E664" s="1019"/>
      <c r="F664" s="1019"/>
    </row>
    <row r="665" spans="1:6" ht="45" x14ac:dyDescent="0.25">
      <c r="A665" s="846" t="s">
        <v>1003</v>
      </c>
      <c r="B665" s="1018">
        <v>41891</v>
      </c>
      <c r="C665" s="1018">
        <v>42013</v>
      </c>
      <c r="D665" s="1019">
        <v>25000000</v>
      </c>
      <c r="E665" s="1019">
        <v>25000000</v>
      </c>
      <c r="F665" s="1019">
        <v>0</v>
      </c>
    </row>
    <row r="666" spans="1:6" x14ac:dyDescent="0.25">
      <c r="A666" s="1022" t="s">
        <v>556</v>
      </c>
      <c r="B666" s="1020"/>
      <c r="C666" s="1020"/>
      <c r="D666" s="1021"/>
      <c r="E666" s="1021"/>
      <c r="F666" s="1021"/>
    </row>
    <row r="667" spans="1:6" x14ac:dyDescent="0.25">
      <c r="A667" s="846" t="s">
        <v>1004</v>
      </c>
      <c r="B667" s="1020"/>
      <c r="C667" s="1020"/>
      <c r="D667" s="1021"/>
      <c r="E667" s="1021"/>
      <c r="F667" s="1021"/>
    </row>
    <row r="668" spans="1:6" ht="45" x14ac:dyDescent="0.25">
      <c r="A668" s="846" t="s">
        <v>557</v>
      </c>
      <c r="B668" s="1020">
        <v>41893</v>
      </c>
      <c r="C668" s="1020">
        <v>42046</v>
      </c>
      <c r="D668" s="1021">
        <v>25000000</v>
      </c>
      <c r="E668" s="1021">
        <v>25000000</v>
      </c>
      <c r="F668" s="1021">
        <v>0</v>
      </c>
    </row>
    <row r="669" spans="1:6" x14ac:dyDescent="0.25">
      <c r="A669" s="846" t="s">
        <v>1069</v>
      </c>
      <c r="B669" s="1018"/>
      <c r="C669" s="1018"/>
      <c r="D669" s="1019"/>
      <c r="E669" s="1019"/>
      <c r="F669" s="1019"/>
    </row>
    <row r="670" spans="1:6" x14ac:dyDescent="0.25">
      <c r="A670" s="846" t="s">
        <v>1070</v>
      </c>
      <c r="B670" s="1018"/>
      <c r="C670" s="1018"/>
      <c r="D670" s="1019"/>
      <c r="E670" s="1019"/>
      <c r="F670" s="1019"/>
    </row>
    <row r="671" spans="1:6" ht="45" x14ac:dyDescent="0.25">
      <c r="A671" s="846" t="s">
        <v>1074</v>
      </c>
      <c r="B671" s="1018">
        <v>41900</v>
      </c>
      <c r="C671" s="1018">
        <v>42053</v>
      </c>
      <c r="D671" s="1019">
        <v>17500000</v>
      </c>
      <c r="E671" s="1019">
        <v>17500000</v>
      </c>
      <c r="F671" s="1019">
        <v>0</v>
      </c>
    </row>
    <row r="672" spans="1:6" x14ac:dyDescent="0.25">
      <c r="A672" s="846" t="s">
        <v>1071</v>
      </c>
      <c r="B672" s="1018"/>
      <c r="C672" s="1018"/>
      <c r="D672" s="1019"/>
      <c r="E672" s="1019"/>
      <c r="F672" s="1019"/>
    </row>
    <row r="673" spans="1:6" x14ac:dyDescent="0.25">
      <c r="A673" s="846" t="s">
        <v>1072</v>
      </c>
      <c r="B673" s="1018"/>
      <c r="C673" s="1018"/>
      <c r="D673" s="1019"/>
      <c r="E673" s="1019"/>
      <c r="F673" s="1019"/>
    </row>
    <row r="674" spans="1:6" ht="45" x14ac:dyDescent="0.25">
      <c r="A674" s="846" t="s">
        <v>1075</v>
      </c>
      <c r="B674" s="1018">
        <v>41911</v>
      </c>
      <c r="C674" s="1018">
        <v>42033</v>
      </c>
      <c r="D674" s="1019">
        <v>10000000</v>
      </c>
      <c r="E674" s="1019">
        <v>10000000</v>
      </c>
      <c r="F674" s="1019">
        <v>0</v>
      </c>
    </row>
    <row r="675" spans="1:6" x14ac:dyDescent="0.25">
      <c r="A675" s="846" t="s">
        <v>1101</v>
      </c>
      <c r="B675" s="1018"/>
      <c r="C675" s="1018"/>
      <c r="D675" s="1019"/>
      <c r="E675" s="1019"/>
      <c r="F675" s="1019"/>
    </row>
    <row r="676" spans="1:6" x14ac:dyDescent="0.25">
      <c r="A676" s="846" t="s">
        <v>435</v>
      </c>
      <c r="B676" s="1018"/>
      <c r="C676" s="1018"/>
      <c r="D676" s="1019"/>
      <c r="E676" s="1019"/>
      <c r="F676" s="1019"/>
    </row>
    <row r="677" spans="1:6" ht="45" x14ac:dyDescent="0.25">
      <c r="A677" s="846" t="s">
        <v>1103</v>
      </c>
      <c r="B677" s="1018">
        <v>41842</v>
      </c>
      <c r="C677" s="1018">
        <v>42207</v>
      </c>
      <c r="D677" s="1019">
        <v>6252000</v>
      </c>
      <c r="E677" s="1019">
        <v>5665189</v>
      </c>
      <c r="F677" s="1019">
        <v>586811</v>
      </c>
    </row>
    <row r="678" spans="1:6" x14ac:dyDescent="0.25">
      <c r="A678" s="846" t="s">
        <v>1334</v>
      </c>
      <c r="B678" s="1018"/>
      <c r="C678" s="1018"/>
      <c r="D678" s="1019"/>
      <c r="E678" s="1019"/>
      <c r="F678" s="1019"/>
    </row>
    <row r="679" spans="1:6" x14ac:dyDescent="0.25">
      <c r="A679" s="846" t="s">
        <v>1335</v>
      </c>
      <c r="B679" s="1018"/>
      <c r="C679" s="1018"/>
      <c r="D679" s="1019"/>
      <c r="E679" s="1019"/>
      <c r="F679" s="1019"/>
    </row>
    <row r="680" spans="1:6" ht="60" x14ac:dyDescent="0.25">
      <c r="A680" s="846" t="s">
        <v>1336</v>
      </c>
      <c r="B680" s="1018">
        <v>41935</v>
      </c>
      <c r="C680" s="1018">
        <v>42027</v>
      </c>
      <c r="D680" s="1019">
        <v>4136000</v>
      </c>
      <c r="E680" s="1019">
        <v>2251047</v>
      </c>
      <c r="F680" s="1019">
        <v>1884953</v>
      </c>
    </row>
    <row r="681" spans="1:6" x14ac:dyDescent="0.25">
      <c r="A681" s="846" t="s">
        <v>919</v>
      </c>
      <c r="B681" s="1018"/>
      <c r="C681" s="1018"/>
      <c r="D681" s="1019"/>
      <c r="E681" s="1019"/>
      <c r="F681" s="1019"/>
    </row>
    <row r="682" spans="1:6" x14ac:dyDescent="0.25">
      <c r="A682" s="846" t="s">
        <v>1104</v>
      </c>
      <c r="B682" s="1018">
        <v>41837</v>
      </c>
      <c r="C682" s="1018">
        <v>42202</v>
      </c>
      <c r="D682" s="1019">
        <v>3846133</v>
      </c>
      <c r="E682" s="1019">
        <v>0</v>
      </c>
      <c r="F682" s="1019">
        <v>3846133</v>
      </c>
    </row>
    <row r="683" spans="1:6" x14ac:dyDescent="0.25">
      <c r="A683" s="846" t="s">
        <v>1106</v>
      </c>
      <c r="B683" s="1018"/>
      <c r="C683" s="1018"/>
      <c r="D683" s="1019"/>
      <c r="E683" s="1019"/>
      <c r="F683" s="1019"/>
    </row>
    <row r="684" spans="1:6" x14ac:dyDescent="0.25">
      <c r="A684" s="846" t="s">
        <v>100</v>
      </c>
      <c r="B684" s="1018">
        <v>41703</v>
      </c>
      <c r="C684" s="1018">
        <v>42129</v>
      </c>
      <c r="D684" s="1019">
        <v>30000000</v>
      </c>
      <c r="E684" s="1019">
        <v>28330110</v>
      </c>
      <c r="F684" s="1019">
        <v>1669890</v>
      </c>
    </row>
    <row r="685" spans="1:6" x14ac:dyDescent="0.25">
      <c r="A685" s="846" t="s">
        <v>1109</v>
      </c>
      <c r="B685" s="1018"/>
      <c r="C685" s="1018"/>
      <c r="D685" s="1019"/>
      <c r="E685" s="1019"/>
      <c r="F685" s="1019"/>
    </row>
    <row r="686" spans="1:6" x14ac:dyDescent="0.25">
      <c r="A686" s="846" t="s">
        <v>222</v>
      </c>
      <c r="B686" s="1018">
        <v>41675</v>
      </c>
      <c r="C686" s="1018">
        <v>42008</v>
      </c>
      <c r="D686" s="1019">
        <v>55000000</v>
      </c>
      <c r="E686" s="1019">
        <v>55000000</v>
      </c>
      <c r="F686" s="1019">
        <v>0</v>
      </c>
    </row>
    <row r="687" spans="1:6" x14ac:dyDescent="0.25">
      <c r="A687" s="846" t="s">
        <v>1114</v>
      </c>
      <c r="B687" s="1018"/>
      <c r="C687" s="1018"/>
      <c r="D687" s="1019"/>
      <c r="E687" s="1019"/>
      <c r="F687" s="1019"/>
    </row>
    <row r="688" spans="1:6" x14ac:dyDescent="0.25">
      <c r="A688" s="846" t="s">
        <v>1115</v>
      </c>
      <c r="B688" s="1018"/>
      <c r="C688" s="1018"/>
      <c r="D688" s="1019"/>
      <c r="E688" s="1019"/>
      <c r="F688" s="1019"/>
    </row>
    <row r="689" spans="1:6" x14ac:dyDescent="0.25">
      <c r="A689" s="846" t="s">
        <v>1116</v>
      </c>
      <c r="B689" s="1018">
        <v>41929</v>
      </c>
      <c r="C689" s="1018">
        <v>42021</v>
      </c>
      <c r="D689" s="1019">
        <v>14153603</v>
      </c>
      <c r="E689" s="1019">
        <v>14153603</v>
      </c>
      <c r="F689" s="1019">
        <v>0</v>
      </c>
    </row>
    <row r="690" spans="1:6" x14ac:dyDescent="0.25">
      <c r="A690" s="846" t="s">
        <v>1120</v>
      </c>
      <c r="B690" s="1018"/>
      <c r="C690" s="1018"/>
      <c r="D690" s="1019"/>
      <c r="E690" s="1019"/>
      <c r="F690" s="1019"/>
    </row>
    <row r="691" spans="1:6" x14ac:dyDescent="0.25">
      <c r="A691" s="846" t="s">
        <v>1121</v>
      </c>
      <c r="B691" s="1018"/>
      <c r="C691" s="1018"/>
      <c r="D691" s="1019"/>
      <c r="E691" s="1019"/>
      <c r="F691" s="1019"/>
    </row>
    <row r="692" spans="1:6" ht="30" x14ac:dyDescent="0.25">
      <c r="A692" s="846" t="s">
        <v>1773</v>
      </c>
      <c r="B692" s="1018">
        <v>41928</v>
      </c>
      <c r="C692" s="1018">
        <v>42004</v>
      </c>
      <c r="D692" s="1019">
        <v>812500</v>
      </c>
      <c r="E692" s="1019">
        <v>812500</v>
      </c>
      <c r="F692" s="1019">
        <v>0</v>
      </c>
    </row>
    <row r="693" spans="1:6" x14ac:dyDescent="0.25">
      <c r="A693" s="846" t="s">
        <v>1111</v>
      </c>
      <c r="B693" s="1018"/>
      <c r="C693" s="1018"/>
      <c r="D693" s="1019"/>
      <c r="E693" s="1019"/>
      <c r="F693" s="1019"/>
    </row>
    <row r="694" spans="1:6" x14ac:dyDescent="0.25">
      <c r="A694" s="846" t="s">
        <v>1112</v>
      </c>
      <c r="B694" s="1018"/>
      <c r="C694" s="1018"/>
      <c r="D694" s="1019"/>
      <c r="E694" s="1019"/>
      <c r="F694" s="1019"/>
    </row>
    <row r="695" spans="1:6" ht="30" x14ac:dyDescent="0.25">
      <c r="A695" s="846" t="s">
        <v>1113</v>
      </c>
      <c r="B695" s="1018">
        <v>41921</v>
      </c>
      <c r="C695" s="1018">
        <v>42116</v>
      </c>
      <c r="D695" s="1019">
        <v>818527824</v>
      </c>
      <c r="E695" s="1019">
        <v>800790708</v>
      </c>
      <c r="F695" s="1019">
        <v>17737116</v>
      </c>
    </row>
    <row r="696" spans="1:6" x14ac:dyDescent="0.25">
      <c r="A696" s="846" t="s">
        <v>1117</v>
      </c>
      <c r="B696" s="1018"/>
      <c r="C696" s="1018"/>
      <c r="D696" s="1019"/>
      <c r="E696" s="1019"/>
      <c r="F696" s="1019"/>
    </row>
    <row r="697" spans="1:6" x14ac:dyDescent="0.25">
      <c r="A697" s="846" t="s">
        <v>1118</v>
      </c>
      <c r="B697" s="1018"/>
      <c r="C697" s="1018"/>
      <c r="D697" s="1019"/>
      <c r="E697" s="1019"/>
      <c r="F697" s="1019"/>
    </row>
    <row r="698" spans="1:6" ht="45" x14ac:dyDescent="0.25">
      <c r="A698" s="846" t="s">
        <v>1119</v>
      </c>
      <c r="B698" s="1018">
        <v>41929</v>
      </c>
      <c r="C698" s="1018">
        <v>42369</v>
      </c>
      <c r="D698" s="1019">
        <v>75520000</v>
      </c>
      <c r="E698" s="1019">
        <v>75519999</v>
      </c>
      <c r="F698" s="1019">
        <v>1</v>
      </c>
    </row>
    <row r="699" spans="1:6" x14ac:dyDescent="0.25">
      <c r="A699" s="846" t="s">
        <v>1163</v>
      </c>
      <c r="B699" s="1018"/>
      <c r="C699" s="1018"/>
      <c r="D699" s="1019"/>
      <c r="E699" s="1019"/>
      <c r="F699" s="1019"/>
    </row>
    <row r="700" spans="1:6" x14ac:dyDescent="0.25">
      <c r="A700" s="846" t="s">
        <v>1164</v>
      </c>
      <c r="B700" s="1018"/>
      <c r="C700" s="1018"/>
      <c r="D700" s="1019"/>
      <c r="E700" s="1019"/>
      <c r="F700" s="1019"/>
    </row>
    <row r="701" spans="1:6" ht="30" x14ac:dyDescent="0.25">
      <c r="A701" s="846" t="s">
        <v>2137</v>
      </c>
      <c r="B701" s="1018">
        <v>41936</v>
      </c>
      <c r="C701" s="1018">
        <v>42301</v>
      </c>
      <c r="D701" s="1019">
        <v>16592327</v>
      </c>
      <c r="E701" s="1019">
        <v>14933095</v>
      </c>
      <c r="F701" s="1019">
        <v>1659232</v>
      </c>
    </row>
    <row r="702" spans="1:6" x14ac:dyDescent="0.25">
      <c r="A702" s="846" t="s">
        <v>1156</v>
      </c>
      <c r="B702" s="1018"/>
      <c r="C702" s="1018"/>
      <c r="D702" s="1019"/>
      <c r="E702" s="1019"/>
      <c r="F702" s="1019"/>
    </row>
    <row r="703" spans="1:6" x14ac:dyDescent="0.25">
      <c r="A703" s="846" t="s">
        <v>33</v>
      </c>
      <c r="B703" s="1018"/>
      <c r="C703" s="1018"/>
      <c r="D703" s="1019"/>
      <c r="E703" s="1019"/>
      <c r="F703" s="1019"/>
    </row>
    <row r="704" spans="1:6" x14ac:dyDescent="0.25">
      <c r="A704" s="846" t="s">
        <v>1157</v>
      </c>
      <c r="B704" s="1018">
        <v>41912</v>
      </c>
      <c r="C704" s="1018">
        <v>42277</v>
      </c>
      <c r="D704" s="1019">
        <v>807000</v>
      </c>
      <c r="E704" s="1019">
        <v>807000</v>
      </c>
      <c r="F704" s="1019">
        <v>0</v>
      </c>
    </row>
    <row r="705" spans="1:6" x14ac:dyDescent="0.25">
      <c r="A705" s="846" t="s">
        <v>1161</v>
      </c>
      <c r="B705" s="1018"/>
      <c r="C705" s="1018"/>
      <c r="D705" s="1019"/>
      <c r="E705" s="1019"/>
      <c r="F705" s="1019"/>
    </row>
    <row r="706" spans="1:6" x14ac:dyDescent="0.25">
      <c r="A706" s="846" t="s">
        <v>1162</v>
      </c>
      <c r="B706" s="1018"/>
      <c r="C706" s="1018"/>
      <c r="D706" s="1019"/>
      <c r="E706" s="1019"/>
      <c r="F706" s="1019"/>
    </row>
    <row r="707" spans="1:6" ht="60" x14ac:dyDescent="0.25">
      <c r="A707" s="846" t="s">
        <v>1772</v>
      </c>
      <c r="B707" s="1018">
        <v>41926</v>
      </c>
      <c r="C707" s="1018">
        <v>42138</v>
      </c>
      <c r="D707" s="1019">
        <v>41850000</v>
      </c>
      <c r="E707" s="1019">
        <v>26363000</v>
      </c>
      <c r="F707" s="1019">
        <v>15487000</v>
      </c>
    </row>
    <row r="708" spans="1:6" x14ac:dyDescent="0.25">
      <c r="A708" s="846" t="s">
        <v>1158</v>
      </c>
      <c r="B708" s="1018"/>
      <c r="C708" s="1018"/>
      <c r="D708" s="1019"/>
      <c r="E708" s="1019"/>
      <c r="F708" s="1019"/>
    </row>
    <row r="709" spans="1:6" x14ac:dyDescent="0.25">
      <c r="A709" s="846" t="s">
        <v>186</v>
      </c>
      <c r="B709" s="1018"/>
      <c r="C709" s="1018"/>
      <c r="D709" s="1019"/>
      <c r="E709" s="1019"/>
      <c r="F709" s="1019"/>
    </row>
    <row r="710" spans="1:6" ht="45" x14ac:dyDescent="0.25">
      <c r="A710" s="846" t="s">
        <v>1317</v>
      </c>
      <c r="B710" s="1018">
        <v>41907</v>
      </c>
      <c r="C710" s="1018">
        <v>41996</v>
      </c>
      <c r="D710" s="1019">
        <v>311460000</v>
      </c>
      <c r="E710" s="1019">
        <v>93438000</v>
      </c>
      <c r="F710" s="1019">
        <v>218022000</v>
      </c>
    </row>
    <row r="711" spans="1:6" x14ac:dyDescent="0.25">
      <c r="A711" s="846" t="s">
        <v>1159</v>
      </c>
      <c r="B711" s="1018"/>
      <c r="C711" s="1018"/>
      <c r="D711" s="1019"/>
      <c r="E711" s="1019"/>
      <c r="F711" s="1019"/>
    </row>
    <row r="712" spans="1:6" x14ac:dyDescent="0.25">
      <c r="A712" s="846" t="s">
        <v>22</v>
      </c>
      <c r="B712" s="1018"/>
      <c r="C712" s="1018"/>
      <c r="D712" s="1019"/>
      <c r="E712" s="1019"/>
      <c r="F712" s="1019"/>
    </row>
    <row r="713" spans="1:6" ht="30" x14ac:dyDescent="0.25">
      <c r="A713" s="846" t="s">
        <v>1160</v>
      </c>
      <c r="B713" s="1018">
        <v>41929</v>
      </c>
      <c r="C713" s="1018">
        <v>42477</v>
      </c>
      <c r="D713" s="1019">
        <v>66816000</v>
      </c>
      <c r="E713" s="1019">
        <v>66816000</v>
      </c>
      <c r="F713" s="1019">
        <v>0</v>
      </c>
    </row>
    <row r="714" spans="1:6" x14ac:dyDescent="0.25">
      <c r="A714" s="846" t="s">
        <v>599</v>
      </c>
      <c r="B714" s="1018"/>
      <c r="C714" s="1018"/>
      <c r="D714" s="1019"/>
      <c r="E714" s="1019"/>
      <c r="F714" s="1019"/>
    </row>
    <row r="715" spans="1:6" x14ac:dyDescent="0.25">
      <c r="A715" s="846" t="s">
        <v>1026</v>
      </c>
      <c r="B715" s="1018"/>
      <c r="C715" s="1018"/>
      <c r="D715" s="1019"/>
      <c r="E715" s="1019"/>
      <c r="F715" s="1019"/>
    </row>
    <row r="716" spans="1:6" ht="45" x14ac:dyDescent="0.25">
      <c r="A716" s="846" t="s">
        <v>461</v>
      </c>
      <c r="B716" s="1018">
        <v>41248</v>
      </c>
      <c r="C716" s="1018">
        <v>41580</v>
      </c>
      <c r="D716" s="1019">
        <v>9037264</v>
      </c>
      <c r="E716" s="1019">
        <v>7492420</v>
      </c>
      <c r="F716" s="1019">
        <v>1544844</v>
      </c>
    </row>
    <row r="717" spans="1:6" x14ac:dyDescent="0.25">
      <c r="A717" s="846" t="s">
        <v>857</v>
      </c>
      <c r="B717" s="1018"/>
      <c r="C717" s="1018"/>
      <c r="D717" s="1019"/>
      <c r="E717" s="1019"/>
      <c r="F717" s="1019"/>
    </row>
    <row r="718" spans="1:6" x14ac:dyDescent="0.25">
      <c r="A718" s="846" t="s">
        <v>1339</v>
      </c>
      <c r="B718" s="1018"/>
      <c r="C718" s="1018"/>
      <c r="D718" s="1019"/>
      <c r="E718" s="1019"/>
      <c r="F718" s="1019"/>
    </row>
    <row r="719" spans="1:6" ht="45" x14ac:dyDescent="0.25">
      <c r="A719" s="846" t="s">
        <v>1340</v>
      </c>
      <c r="B719" s="1018">
        <v>41610</v>
      </c>
      <c r="C719" s="1018">
        <v>41975</v>
      </c>
      <c r="D719" s="1019">
        <v>150000000</v>
      </c>
      <c r="E719" s="1019">
        <v>0</v>
      </c>
      <c r="F719" s="1019">
        <v>150000000</v>
      </c>
    </row>
    <row r="720" spans="1:6" x14ac:dyDescent="0.25">
      <c r="A720" s="846" t="s">
        <v>1330</v>
      </c>
      <c r="B720" s="1018"/>
      <c r="C720" s="1018"/>
      <c r="D720" s="1019"/>
      <c r="E720" s="1019"/>
      <c r="F720" s="1019"/>
    </row>
    <row r="721" spans="1:6" x14ac:dyDescent="0.25">
      <c r="A721" s="846" t="s">
        <v>1020</v>
      </c>
      <c r="B721" s="1018"/>
      <c r="C721" s="1018"/>
      <c r="D721" s="1019"/>
      <c r="E721" s="1019"/>
      <c r="F721" s="1019"/>
    </row>
    <row r="722" spans="1:6" x14ac:dyDescent="0.25">
      <c r="A722" s="846" t="s">
        <v>1331</v>
      </c>
      <c r="B722" s="1018">
        <v>41940</v>
      </c>
      <c r="C722" s="1018">
        <v>42305</v>
      </c>
      <c r="D722" s="1019">
        <v>810000</v>
      </c>
      <c r="E722" s="1019">
        <v>810000</v>
      </c>
      <c r="F722" s="1019">
        <v>0</v>
      </c>
    </row>
    <row r="723" spans="1:6" x14ac:dyDescent="0.25">
      <c r="A723" s="846" t="s">
        <v>1337</v>
      </c>
      <c r="B723" s="1018"/>
      <c r="C723" s="1018"/>
      <c r="D723" s="1019"/>
      <c r="E723" s="1019"/>
      <c r="F723" s="1019"/>
    </row>
    <row r="724" spans="1:6" x14ac:dyDescent="0.25">
      <c r="A724" s="846" t="s">
        <v>203</v>
      </c>
      <c r="B724" s="1018"/>
      <c r="C724" s="1018"/>
      <c r="D724" s="1019"/>
      <c r="E724" s="1019"/>
      <c r="F724" s="1019"/>
    </row>
    <row r="725" spans="1:6" ht="30" x14ac:dyDescent="0.25">
      <c r="A725" s="846" t="s">
        <v>1338</v>
      </c>
      <c r="B725" s="1018">
        <v>41934</v>
      </c>
      <c r="C725" s="1018">
        <v>42085</v>
      </c>
      <c r="D725" s="1019">
        <v>4621440</v>
      </c>
      <c r="E725" s="1019">
        <v>4621440</v>
      </c>
      <c r="F725" s="1019">
        <v>0</v>
      </c>
    </row>
    <row r="726" spans="1:6" x14ac:dyDescent="0.25">
      <c r="A726" s="846" t="s">
        <v>1332</v>
      </c>
      <c r="B726" s="1018"/>
      <c r="C726" s="1018"/>
      <c r="D726" s="1019"/>
      <c r="E726" s="1019"/>
      <c r="F726" s="1019"/>
    </row>
    <row r="727" spans="1:6" x14ac:dyDescent="0.25">
      <c r="A727" s="846" t="s">
        <v>212</v>
      </c>
      <c r="B727" s="1018"/>
      <c r="C727" s="1018"/>
      <c r="D727" s="1019"/>
      <c r="E727" s="1019"/>
      <c r="F727" s="1019"/>
    </row>
    <row r="728" spans="1:6" ht="45" x14ac:dyDescent="0.25">
      <c r="A728" s="846" t="s">
        <v>1333</v>
      </c>
      <c r="B728" s="1018">
        <v>41939</v>
      </c>
      <c r="C728" s="1018">
        <v>41970</v>
      </c>
      <c r="D728" s="1019">
        <v>324800</v>
      </c>
      <c r="E728" s="1019">
        <v>324800</v>
      </c>
      <c r="F728" s="1019">
        <v>0</v>
      </c>
    </row>
    <row r="729" spans="1:6" x14ac:dyDescent="0.25">
      <c r="A729" s="846" t="s">
        <v>1345</v>
      </c>
      <c r="B729" s="1018"/>
      <c r="C729" s="1018"/>
      <c r="D729" s="1019"/>
      <c r="E729" s="1019"/>
      <c r="F729" s="1019"/>
    </row>
    <row r="730" spans="1:6" x14ac:dyDescent="0.25">
      <c r="A730" s="846" t="s">
        <v>1346</v>
      </c>
      <c r="B730" s="1018"/>
      <c r="C730" s="1018"/>
      <c r="D730" s="1019"/>
      <c r="E730" s="1019"/>
      <c r="F730" s="1019"/>
    </row>
    <row r="731" spans="1:6" ht="30" x14ac:dyDescent="0.25">
      <c r="A731" s="846" t="s">
        <v>1347</v>
      </c>
      <c r="B731" s="1018">
        <v>41968</v>
      </c>
      <c r="C731" s="1018">
        <v>42241</v>
      </c>
      <c r="D731" s="1019">
        <v>2459960</v>
      </c>
      <c r="E731" s="1019">
        <v>2457884</v>
      </c>
      <c r="F731" s="1019">
        <v>2076</v>
      </c>
    </row>
    <row r="732" spans="1:6" x14ac:dyDescent="0.25">
      <c r="A732" s="846" t="s">
        <v>1348</v>
      </c>
      <c r="B732" s="1018"/>
      <c r="C732" s="1018"/>
      <c r="D732" s="1019"/>
      <c r="E732" s="1019"/>
      <c r="F732" s="1019"/>
    </row>
    <row r="733" spans="1:6" x14ac:dyDescent="0.25">
      <c r="A733" s="846" t="s">
        <v>1349</v>
      </c>
      <c r="B733" s="1018"/>
      <c r="C733" s="1018"/>
      <c r="D733" s="1019"/>
      <c r="E733" s="1019"/>
      <c r="F733" s="1019"/>
    </row>
    <row r="734" spans="1:6" ht="45" x14ac:dyDescent="0.25">
      <c r="A734" s="846" t="s">
        <v>1350</v>
      </c>
      <c r="B734" s="1018">
        <v>41957</v>
      </c>
      <c r="C734" s="1018">
        <v>42077</v>
      </c>
      <c r="D734" s="1019">
        <v>20188000</v>
      </c>
      <c r="E734" s="1019">
        <v>20188000</v>
      </c>
      <c r="F734" s="1019">
        <v>0</v>
      </c>
    </row>
    <row r="735" spans="1:6" x14ac:dyDescent="0.25">
      <c r="A735" s="846" t="s">
        <v>1352</v>
      </c>
      <c r="B735" s="1018"/>
      <c r="C735" s="1018"/>
      <c r="D735" s="1019"/>
      <c r="E735" s="1019"/>
      <c r="F735" s="1019"/>
    </row>
    <row r="736" spans="1:6" x14ac:dyDescent="0.25">
      <c r="A736" s="846" t="s">
        <v>1353</v>
      </c>
      <c r="B736" s="1018"/>
      <c r="C736" s="1018"/>
      <c r="D736" s="1019"/>
      <c r="E736" s="1019"/>
      <c r="F736" s="1019"/>
    </row>
    <row r="737" spans="1:6" ht="30" x14ac:dyDescent="0.25">
      <c r="A737" s="846" t="s">
        <v>1575</v>
      </c>
      <c r="B737" s="1018">
        <v>41941</v>
      </c>
      <c r="C737" s="1018">
        <v>42184</v>
      </c>
      <c r="D737" s="1019">
        <v>59383678</v>
      </c>
      <c r="E737" s="1019">
        <v>27770152</v>
      </c>
      <c r="F737" s="1019">
        <v>31613526</v>
      </c>
    </row>
    <row r="738" spans="1:6" x14ac:dyDescent="0.25">
      <c r="A738" s="846" t="s">
        <v>1355</v>
      </c>
      <c r="B738" s="1018"/>
      <c r="C738" s="1018"/>
      <c r="D738" s="1019"/>
      <c r="E738" s="1019"/>
      <c r="F738" s="1019"/>
    </row>
    <row r="739" spans="1:6" x14ac:dyDescent="0.25">
      <c r="A739" s="846" t="s">
        <v>27</v>
      </c>
      <c r="B739" s="1018"/>
      <c r="C739" s="1018"/>
      <c r="D739" s="1019"/>
      <c r="E739" s="1019"/>
      <c r="F739" s="1019"/>
    </row>
    <row r="740" spans="1:6" x14ac:dyDescent="0.25">
      <c r="A740" s="846" t="s">
        <v>1356</v>
      </c>
      <c r="B740" s="1018">
        <v>41970</v>
      </c>
      <c r="C740" s="1018">
        <v>42335</v>
      </c>
      <c r="D740" s="1019">
        <v>764100</v>
      </c>
      <c r="E740" s="1019">
        <v>764100</v>
      </c>
      <c r="F740" s="1019">
        <v>0</v>
      </c>
    </row>
    <row r="741" spans="1:6" x14ac:dyDescent="0.25">
      <c r="A741" s="846" t="s">
        <v>2258</v>
      </c>
      <c r="B741" s="1018"/>
      <c r="C741" s="1018"/>
      <c r="D741" s="1019"/>
      <c r="E741" s="1019"/>
      <c r="F741" s="1019"/>
    </row>
    <row r="742" spans="1:6" x14ac:dyDescent="0.25">
      <c r="A742" s="846" t="s">
        <v>3</v>
      </c>
      <c r="B742" s="1018"/>
      <c r="C742" s="1018"/>
      <c r="D742" s="1019"/>
      <c r="E742" s="1019"/>
      <c r="F742" s="1019"/>
    </row>
    <row r="743" spans="1:6" ht="45" x14ac:dyDescent="0.25">
      <c r="A743" s="846" t="s">
        <v>456</v>
      </c>
      <c r="B743" s="1018">
        <v>41163</v>
      </c>
      <c r="C743" s="1018">
        <v>41452</v>
      </c>
      <c r="D743" s="1019">
        <v>315000000</v>
      </c>
      <c r="E743" s="1019">
        <v>314473887</v>
      </c>
      <c r="F743" s="1019">
        <v>526113</v>
      </c>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47" t="s">
        <v>1063</v>
      </c>
      <c r="B4" s="1047"/>
      <c r="C4" s="1047"/>
      <c r="D4" s="1047"/>
      <c r="E4" s="1047"/>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255</v>
      </c>
      <c r="C7" s="123"/>
      <c r="D7" s="123"/>
      <c r="E7" s="124"/>
      <c r="F7" s="121"/>
      <c r="G7" s="121"/>
    </row>
    <row r="8" spans="1:7" s="111" customFormat="1" ht="12.75" thickTop="1" thickBot="1" x14ac:dyDescent="0.25">
      <c r="A8" s="113" t="s">
        <v>1148</v>
      </c>
      <c r="B8" s="120">
        <f>(COUNTA('Base de Datos'!E6:E514))-B7</f>
        <v>254</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2512</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2474</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2521</v>
      </c>
      <c r="B719" s="919"/>
      <c r="C719" s="913"/>
      <c r="D719" s="913"/>
      <c r="E719" s="913"/>
      <c r="F719" s="917"/>
    </row>
    <row r="720" spans="1:6" x14ac:dyDescent="0.2">
      <c r="A720" s="918" t="s">
        <v>2522</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0.95738354806739345</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259" activePane="bottomRight" state="frozen"/>
      <selection activeCell="B476" sqref="B476"/>
      <selection pane="topRight" activeCell="B476" sqref="B476"/>
      <selection pane="bottomLeft" activeCell="B476" sqref="B476"/>
      <selection pane="bottomRight" activeCell="E263" sqref="E263"/>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8"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85"/>
      <c r="AS1" s="306"/>
    </row>
    <row r="2" spans="1:52" ht="24" customHeight="1" thickTop="1" thickBot="1" x14ac:dyDescent="0.3">
      <c r="B2" s="14"/>
      <c r="E2" s="69"/>
      <c r="F2" s="274"/>
      <c r="G2" s="32"/>
      <c r="H2" s="1048" t="s">
        <v>387</v>
      </c>
      <c r="I2" s="1048"/>
      <c r="J2" s="1048"/>
      <c r="K2" s="1048"/>
      <c r="L2" s="1048"/>
      <c r="M2" s="1048"/>
      <c r="N2" s="1048"/>
      <c r="O2" s="1048"/>
      <c r="P2" s="1048"/>
      <c r="Q2" s="1048"/>
      <c r="R2" s="1048"/>
      <c r="S2" s="1048"/>
      <c r="T2" s="1048"/>
      <c r="U2" s="1048"/>
      <c r="V2" s="1048"/>
      <c r="W2" s="1048"/>
      <c r="X2" s="1049"/>
      <c r="Y2" s="1048"/>
      <c r="Z2" s="32"/>
      <c r="AA2" s="32"/>
      <c r="AB2" s="32"/>
      <c r="AC2" s="32"/>
      <c r="AD2" s="32"/>
      <c r="AE2" s="301"/>
      <c r="AF2" s="301"/>
      <c r="AG2" s="32"/>
      <c r="AH2" s="32"/>
      <c r="AI2" s="32"/>
      <c r="AJ2" s="32"/>
      <c r="AK2" s="274"/>
      <c r="AL2" s="82"/>
      <c r="AM2" s="1054" t="s">
        <v>1054</v>
      </c>
      <c r="AN2" s="1055"/>
      <c r="AO2" s="1055"/>
      <c r="AP2" s="1055"/>
      <c r="AQ2" s="1055"/>
      <c r="AR2" s="1056"/>
      <c r="AS2" s="306"/>
    </row>
    <row r="3" spans="1:52" ht="24" thickBot="1" x14ac:dyDescent="0.3">
      <c r="B3" s="25"/>
      <c r="C3" s="441"/>
      <c r="D3" s="441"/>
      <c r="E3" s="100" t="s">
        <v>1058</v>
      </c>
      <c r="F3" s="277">
        <f ca="1">TODAY()</f>
        <v>43195</v>
      </c>
      <c r="G3" s="25"/>
      <c r="H3" s="1050" t="s">
        <v>2989</v>
      </c>
      <c r="I3" s="1050"/>
      <c r="J3" s="1050"/>
      <c r="K3" s="1050"/>
      <c r="L3" s="1050"/>
      <c r="M3" s="1050"/>
      <c r="N3" s="1050"/>
      <c r="O3" s="1050"/>
      <c r="P3" s="1050"/>
      <c r="Q3" s="1050"/>
      <c r="R3" s="1050"/>
      <c r="S3" s="1050"/>
      <c r="T3" s="1050"/>
      <c r="U3" s="1050"/>
      <c r="V3" s="1050"/>
      <c r="W3" s="1050"/>
      <c r="X3" s="1051"/>
      <c r="Y3" s="1050"/>
      <c r="Z3" s="25"/>
      <c r="AA3" s="25"/>
      <c r="AB3" s="25"/>
      <c r="AC3" s="25"/>
      <c r="AD3" s="25"/>
      <c r="AE3" s="302"/>
      <c r="AF3" s="302"/>
      <c r="AG3" s="25"/>
      <c r="AH3" s="25"/>
      <c r="AI3" s="25"/>
      <c r="AJ3" s="25"/>
      <c r="AK3" s="275"/>
      <c r="AL3" s="83"/>
      <c r="AM3" s="1057"/>
      <c r="AN3" s="1058"/>
      <c r="AO3" s="1058"/>
      <c r="AP3" s="1058"/>
      <c r="AQ3" s="1058"/>
      <c r="AR3" s="1059"/>
      <c r="AS3" s="306"/>
    </row>
    <row r="4" spans="1:52" ht="15.75" thickBot="1" x14ac:dyDescent="0.3">
      <c r="B4" s="14"/>
      <c r="E4" s="99" t="s">
        <v>388</v>
      </c>
      <c r="F4" s="278">
        <f>+Inicio!S6</f>
        <v>43182</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60"/>
      <c r="AN4" s="1061"/>
      <c r="AO4" s="1061"/>
      <c r="AP4" s="1061"/>
      <c r="AQ4" s="1061"/>
      <c r="AR4" s="1062"/>
      <c r="AS4" s="306"/>
    </row>
    <row r="5" spans="1:52" ht="14.25" customHeight="1" thickTop="1" x14ac:dyDescent="0.25">
      <c r="B5" s="14"/>
      <c r="E5" s="954" t="s">
        <v>3529</v>
      </c>
      <c r="F5" s="959" t="s">
        <v>3528</v>
      </c>
      <c r="G5" s="956" t="s">
        <v>927</v>
      </c>
      <c r="H5" s="955" t="s">
        <v>3530</v>
      </c>
      <c r="I5" s="957" t="s">
        <v>3535</v>
      </c>
      <c r="J5" s="125"/>
      <c r="K5" s="85"/>
      <c r="L5" s="14"/>
      <c r="M5" s="14"/>
      <c r="N5" s="14"/>
      <c r="O5" s="1052" t="s">
        <v>965</v>
      </c>
      <c r="P5" s="1052"/>
      <c r="Q5" s="1052"/>
      <c r="R5" s="1052"/>
      <c r="S5" s="1053"/>
      <c r="T5" s="75"/>
      <c r="U5" s="14"/>
      <c r="V5" s="1063" t="s">
        <v>1055</v>
      </c>
      <c r="W5" s="1063"/>
      <c r="X5" s="1064"/>
      <c r="Y5" s="1063"/>
      <c r="Z5" s="1063"/>
      <c r="AA5" s="1063"/>
      <c r="AB5" s="1063"/>
      <c r="AC5" s="1065"/>
      <c r="AD5" s="764"/>
      <c r="AE5" s="300"/>
      <c r="AF5" s="300"/>
      <c r="AG5" s="14"/>
      <c r="AH5" s="14"/>
      <c r="AI5" s="14"/>
      <c r="AJ5" s="14"/>
      <c r="AK5" s="273"/>
      <c r="AL5" s="14"/>
      <c r="AM5" s="85"/>
      <c r="AN5" s="85"/>
      <c r="AO5" s="85"/>
      <c r="AP5" s="85"/>
      <c r="AQ5" s="85"/>
      <c r="AR5" s="85"/>
      <c r="AS5" s="306"/>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3536</v>
      </c>
      <c r="AP6" s="35" t="s">
        <v>1951</v>
      </c>
      <c r="AQ6" s="35" t="s">
        <v>984</v>
      </c>
      <c r="AR6" s="35" t="s">
        <v>3814</v>
      </c>
      <c r="AS6" s="35" t="s">
        <v>3815</v>
      </c>
      <c r="AT6" s="35" t="s">
        <v>3752</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3" t="str">
        <f>IFERROR(VLOOKUP(E7,'liquidaciones '!$B$2:$I$1048576,8,0)=0,"")</f>
        <v/>
      </c>
      <c r="AP7" s="338"/>
      <c r="AQ7" s="177" t="str">
        <f t="shared" ref="AQ7:AQ13" ca="1" si="10">IF((TODAY()-T7&lt;900),"SI","NO")</f>
        <v>NO</v>
      </c>
      <c r="AR7" s="177" t="s">
        <v>2080</v>
      </c>
      <c r="AS7" s="438"/>
      <c r="AT7" s="1003"/>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3">
        <f>IFERROR(VLOOKUP(E8,'liquidaciones '!$B$2:$I$1048576,8,0),"")</f>
        <v>0</v>
      </c>
      <c r="AP8" s="339">
        <v>42149</v>
      </c>
      <c r="AQ8" s="177" t="str">
        <f t="shared" ca="1" si="10"/>
        <v>NO</v>
      </c>
      <c r="AR8" s="177" t="s">
        <v>1574</v>
      </c>
      <c r="AS8" s="438"/>
      <c r="AT8" s="1003"/>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3" t="str">
        <f>IFERROR(VLOOKUP(E9,'liquidaciones '!$B$2:$I$1048576,8,0),"")</f>
        <v/>
      </c>
      <c r="AP9" s="338"/>
      <c r="AQ9" s="177" t="str">
        <f t="shared" ca="1" si="10"/>
        <v>NO</v>
      </c>
      <c r="AR9" s="177" t="s">
        <v>1574</v>
      </c>
      <c r="AS9" s="438"/>
      <c r="AT9" s="1003"/>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3" t="str">
        <f>IFERROR(VLOOKUP(E10,'liquidaciones '!$B$2:$I$1048576,8,0),"")</f>
        <v/>
      </c>
      <c r="AP10" s="338"/>
      <c r="AQ10" s="177" t="str">
        <f t="shared" ca="1" si="10"/>
        <v>NO</v>
      </c>
      <c r="AR10" s="177" t="s">
        <v>1574</v>
      </c>
      <c r="AS10" s="438"/>
      <c r="AT10" s="1003"/>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3" t="str">
        <f>IFERROR(VLOOKUP(E11,'liquidaciones '!$B$2:$I$1048576,8,0),"")</f>
        <v/>
      </c>
      <c r="AP11" s="338"/>
      <c r="AQ11" s="177" t="str">
        <f t="shared" ca="1" si="10"/>
        <v>NO</v>
      </c>
      <c r="AR11" s="177" t="s">
        <v>1574</v>
      </c>
      <c r="AS11" s="438"/>
      <c r="AT11" s="1003"/>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3" t="str">
        <f>IFERROR(VLOOKUP(E12,'liquidaciones '!$B$2:$I$1048576,8,0),"")</f>
        <v/>
      </c>
      <c r="AP12" s="340"/>
      <c r="AQ12" s="177" t="str">
        <f t="shared" ca="1" si="10"/>
        <v>NO</v>
      </c>
      <c r="AR12" s="177" t="s">
        <v>1574</v>
      </c>
      <c r="AS12" s="438"/>
      <c r="AT12" s="1003"/>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3" t="str">
        <f>IFERROR(VLOOKUP(E13,'liquidaciones '!$B$2:$I$1048576,8,0),"")</f>
        <v/>
      </c>
      <c r="AP13" s="338"/>
      <c r="AQ13" s="177" t="str">
        <f t="shared" ca="1" si="10"/>
        <v>NO</v>
      </c>
      <c r="AR13" s="177" t="s">
        <v>1574</v>
      </c>
      <c r="AS13" s="438"/>
      <c r="AT13" s="1003"/>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3" t="str">
        <f>IFERROR(VLOOKUP(E14,'liquidaciones '!$B$2:$I$1048576,8,0),"")</f>
        <v/>
      </c>
      <c r="AP14" s="340"/>
      <c r="AQ14" s="177" t="str">
        <f ca="1">IF((TODAY()-T14&lt;910),"SI","NO")</f>
        <v>NO</v>
      </c>
      <c r="AR14" s="177" t="s">
        <v>982</v>
      </c>
      <c r="AS14" s="438"/>
      <c r="AT14" s="1003"/>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3" t="str">
        <f>IFERROR(VLOOKUP(E15,'liquidaciones '!$B$2:$I$1048576,8,0),"")</f>
        <v/>
      </c>
      <c r="AP15" s="340">
        <v>42201</v>
      </c>
      <c r="AQ15" s="177" t="str">
        <f t="shared" ref="AQ15:AQ78" ca="1" si="11">IF((TODAY()-T15&lt;900),"SI","NO")</f>
        <v>NO</v>
      </c>
      <c r="AR15" s="177" t="s">
        <v>983</v>
      </c>
      <c r="AS15" s="438"/>
      <c r="AT15" s="1003"/>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3">
        <f>IFERROR(VLOOKUP(E16,'liquidaciones '!$B$2:$I$1048576,8,0),"")</f>
        <v>0</v>
      </c>
      <c r="AP16" s="340">
        <v>42094</v>
      </c>
      <c r="AQ16" s="177" t="str">
        <f t="shared" ca="1" si="11"/>
        <v>NO</v>
      </c>
      <c r="AR16" s="177" t="s">
        <v>983</v>
      </c>
      <c r="AS16" s="438"/>
      <c r="AT16" s="1003"/>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3" t="str">
        <f>IFERROR(VLOOKUP(E17,'liquidaciones '!$B$2:$I$1048576,8,0),"")</f>
        <v>GIOVANNI SUAREZ</v>
      </c>
      <c r="AP17" s="340"/>
      <c r="AQ17" s="177" t="str">
        <f t="shared" ca="1" si="11"/>
        <v>NO</v>
      </c>
      <c r="AR17" s="177" t="s">
        <v>983</v>
      </c>
      <c r="AS17" s="438"/>
      <c r="AT17" s="1003"/>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3" t="str">
        <f>IFERROR(VLOOKUP(E18,'liquidaciones '!$B$2:$I$1048576,8,0),"")</f>
        <v/>
      </c>
      <c r="AP18" s="340"/>
      <c r="AQ18" s="177" t="str">
        <f t="shared" ca="1" si="11"/>
        <v>NO</v>
      </c>
      <c r="AR18" s="177" t="s">
        <v>1574</v>
      </c>
      <c r="AS18" s="438"/>
      <c r="AT18" s="1003"/>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3" t="str">
        <f>IFERROR(VLOOKUP(E19,'liquidaciones '!$B$2:$I$1048576,8,0),"")</f>
        <v/>
      </c>
      <c r="AP19" s="338"/>
      <c r="AQ19" s="177" t="str">
        <f t="shared" ca="1" si="11"/>
        <v>NO</v>
      </c>
      <c r="AR19" s="177" t="s">
        <v>1574</v>
      </c>
      <c r="AS19" s="438"/>
      <c r="AT19" s="1003"/>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3" t="str">
        <f>IFERROR(VLOOKUP(E20,'liquidaciones '!$B$2:$I$1048576,8,0),"")</f>
        <v/>
      </c>
      <c r="AP20" s="340"/>
      <c r="AQ20" s="177" t="str">
        <f t="shared" ca="1" si="11"/>
        <v>NO</v>
      </c>
      <c r="AR20" s="177" t="s">
        <v>1574</v>
      </c>
      <c r="AS20" s="438"/>
      <c r="AT20" s="1003"/>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3" t="str">
        <f>IFERROR(VLOOKUP(E21,'liquidaciones '!$B$2:$I$1048576,8,0),"")</f>
        <v>GIOVANNI SUAREZ</v>
      </c>
      <c r="AP21" s="340"/>
      <c r="AQ21" s="177" t="str">
        <f t="shared" ca="1" si="11"/>
        <v>NO</v>
      </c>
      <c r="AR21" s="177" t="s">
        <v>1574</v>
      </c>
      <c r="AS21" s="438"/>
      <c r="AT21" s="1003"/>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3">
        <f>IFERROR(VLOOKUP(E22,'liquidaciones '!$B$2:$I$1048576,8,0),"")</f>
        <v>0</v>
      </c>
      <c r="AP22" s="340">
        <v>41977</v>
      </c>
      <c r="AQ22" s="177" t="str">
        <f t="shared" ca="1" si="11"/>
        <v>NO</v>
      </c>
      <c r="AR22" s="177" t="s">
        <v>983</v>
      </c>
      <c r="AS22" s="438"/>
      <c r="AT22" s="1003"/>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3" t="str">
        <f>IFERROR(VLOOKUP(E23,'liquidaciones '!$B$2:$I$1048576,8,0),"")</f>
        <v/>
      </c>
      <c r="AP23" s="427">
        <v>41270</v>
      </c>
      <c r="AQ23" s="177" t="str">
        <f t="shared" ca="1" si="11"/>
        <v>NO</v>
      </c>
      <c r="AR23" s="177" t="s">
        <v>2609</v>
      </c>
      <c r="AS23" s="438"/>
      <c r="AT23" s="1003"/>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3" t="str">
        <f>IFERROR(VLOOKUP(E24,'liquidaciones '!$B$2:$I$1048576,8,0),"")</f>
        <v/>
      </c>
      <c r="AP24" s="340"/>
      <c r="AQ24" s="177" t="str">
        <f t="shared" ca="1" si="11"/>
        <v>NO</v>
      </c>
      <c r="AR24" s="177" t="s">
        <v>1574</v>
      </c>
      <c r="AS24" s="438"/>
      <c r="AT24" s="1003"/>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3" t="str">
        <f>IFERROR(VLOOKUP(E25,'liquidaciones '!$B$2:$I$1048576,8,0),"")</f>
        <v/>
      </c>
      <c r="AP25" s="340"/>
      <c r="AQ25" s="177" t="str">
        <f t="shared" ca="1" si="11"/>
        <v>NO</v>
      </c>
      <c r="AR25" s="177" t="s">
        <v>1574</v>
      </c>
      <c r="AS25" s="438"/>
      <c r="AT25" s="1003"/>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3" t="str">
        <f>IFERROR(VLOOKUP(E26,'liquidaciones '!$B$2:$I$1048576,8,0),"")</f>
        <v/>
      </c>
      <c r="AP26" s="340"/>
      <c r="AQ26" s="177" t="str">
        <f t="shared" ca="1" si="11"/>
        <v>NO</v>
      </c>
      <c r="AR26" s="177" t="s">
        <v>1574</v>
      </c>
      <c r="AS26" s="438"/>
      <c r="AT26" s="1003"/>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3" t="str">
        <f>IFERROR(VLOOKUP(E27,'liquidaciones '!$B$2:$I$1048576,8,0),"")</f>
        <v>LEIDY RIVERA</v>
      </c>
      <c r="AP27" s="340"/>
      <c r="AQ27" s="177" t="str">
        <f t="shared" ca="1" si="11"/>
        <v>NO</v>
      </c>
      <c r="AR27" s="177" t="s">
        <v>1574</v>
      </c>
      <c r="AS27" s="438"/>
      <c r="AT27" s="1003"/>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3" t="str">
        <f>IFERROR(VLOOKUP(E28,'liquidaciones '!$B$2:$I$1048576,8,0),"")</f>
        <v/>
      </c>
      <c r="AP28" s="338">
        <v>41652</v>
      </c>
      <c r="AQ28" s="177" t="str">
        <f t="shared" ca="1" si="11"/>
        <v>NO</v>
      </c>
      <c r="AR28" s="177" t="s">
        <v>1511</v>
      </c>
      <c r="AS28" s="438"/>
      <c r="AT28" s="1003"/>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3" t="str">
        <f>IFERROR(VLOOKUP(E29,'liquidaciones '!$B$2:$I$1048576,8,0),"")</f>
        <v/>
      </c>
      <c r="AP29" s="340">
        <v>42074</v>
      </c>
      <c r="AQ29" s="177" t="str">
        <f t="shared" ca="1" si="11"/>
        <v>NO</v>
      </c>
      <c r="AR29" s="177" t="s">
        <v>983</v>
      </c>
      <c r="AS29" s="438"/>
      <c r="AT29" s="1003"/>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3" t="str">
        <f>IFERROR(VLOOKUP(E30,'liquidaciones '!$B$2:$I$1048576,8,0),"")</f>
        <v/>
      </c>
      <c r="AP30" s="340"/>
      <c r="AQ30" s="177" t="str">
        <f t="shared" ca="1" si="11"/>
        <v>NO</v>
      </c>
      <c r="AR30" s="177" t="s">
        <v>983</v>
      </c>
      <c r="AS30" s="438"/>
      <c r="AT30" s="1003"/>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3" t="str">
        <f>IFERROR(VLOOKUP(E31,'liquidaciones '!$B$2:$I$1048576,8,0),"")</f>
        <v/>
      </c>
      <c r="AP31" s="340">
        <v>41444</v>
      </c>
      <c r="AQ31" s="177" t="str">
        <f t="shared" ca="1" si="11"/>
        <v>NO</v>
      </c>
      <c r="AR31" s="177" t="s">
        <v>1056</v>
      </c>
      <c r="AS31" s="438"/>
      <c r="AT31" s="1003"/>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3" t="str">
        <f>IFERROR(VLOOKUP(E32,'liquidaciones '!$B$2:$I$1048576,8,0),"")</f>
        <v/>
      </c>
      <c r="AP32" s="340">
        <v>42004</v>
      </c>
      <c r="AQ32" s="177" t="str">
        <f t="shared" ca="1" si="11"/>
        <v>NO</v>
      </c>
      <c r="AR32" s="177"/>
      <c r="AS32" s="438"/>
      <c r="AT32" s="1003"/>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3" t="str">
        <f>IFERROR(VLOOKUP(E33,'liquidaciones '!$B$2:$I$1048576,8,0),"")</f>
        <v/>
      </c>
      <c r="AP33" s="340"/>
      <c r="AQ33" s="177" t="str">
        <f t="shared" ca="1" si="11"/>
        <v>NO</v>
      </c>
      <c r="AR33" s="177"/>
      <c r="AS33" s="438"/>
      <c r="AT33" s="1003"/>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3" t="str">
        <f>IFERROR(VLOOKUP(E34,'liquidaciones '!$B$2:$I$1048576,8,0),"")</f>
        <v/>
      </c>
      <c r="AP34" s="340"/>
      <c r="AQ34" s="177" t="str">
        <f t="shared" ca="1" si="11"/>
        <v>NO</v>
      </c>
      <c r="AR34" s="177" t="s">
        <v>1574</v>
      </c>
      <c r="AS34" s="438"/>
      <c r="AT34" s="1003"/>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3" t="str">
        <f>IFERROR(VLOOKUP(E35,'liquidaciones '!$B$2:$I$1048576,8,0),"")</f>
        <v/>
      </c>
      <c r="AP35" s="345">
        <v>41659</v>
      </c>
      <c r="AQ35" s="177" t="str">
        <f t="shared" ca="1" si="11"/>
        <v>NO</v>
      </c>
      <c r="AR35" s="177" t="s">
        <v>1166</v>
      </c>
      <c r="AS35" s="438"/>
      <c r="AT35" s="1003"/>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3" t="str">
        <f>IFERROR(VLOOKUP(E36,'liquidaciones '!$B$2:$I$1048576,8,0),"")</f>
        <v/>
      </c>
      <c r="AP36" s="340">
        <v>42208</v>
      </c>
      <c r="AQ36" s="177" t="str">
        <f t="shared" ca="1" si="11"/>
        <v>NO</v>
      </c>
      <c r="AR36" s="177" t="s">
        <v>1574</v>
      </c>
      <c r="AS36" s="438"/>
      <c r="AT36" s="1003"/>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3" t="str">
        <f>IFERROR(VLOOKUP(E37,'liquidaciones '!$B$2:$I$1048576,8,0),"")</f>
        <v/>
      </c>
      <c r="AP37" s="340"/>
      <c r="AQ37" s="177" t="str">
        <f t="shared" ca="1" si="11"/>
        <v>NO</v>
      </c>
      <c r="AR37" s="177" t="s">
        <v>1574</v>
      </c>
      <c r="AS37" s="438"/>
      <c r="AT37" s="1003"/>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3" t="str">
        <f>IFERROR(VLOOKUP(E38,'liquidaciones '!$B$2:$I$1048576,8,0),"")</f>
        <v/>
      </c>
      <c r="AP38" s="338">
        <v>41845</v>
      </c>
      <c r="AQ38" s="177" t="str">
        <f t="shared" ca="1" si="11"/>
        <v>NO</v>
      </c>
      <c r="AR38" s="177" t="s">
        <v>983</v>
      </c>
      <c r="AS38" s="438"/>
      <c r="AT38" s="1003"/>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3" t="str">
        <f>IFERROR(VLOOKUP(E39,'liquidaciones '!$B$2:$I$1048576,8,0),"")</f>
        <v/>
      </c>
      <c r="AP39" s="338">
        <v>42150</v>
      </c>
      <c r="AQ39" s="177" t="str">
        <f t="shared" ca="1" si="11"/>
        <v>NO</v>
      </c>
      <c r="AR39" s="177" t="s">
        <v>1056</v>
      </c>
      <c r="AS39" s="438"/>
      <c r="AT39" s="1003"/>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3" t="str">
        <f>IFERROR(VLOOKUP(E40,'liquidaciones '!$B$2:$I$1048576,8,0),"")</f>
        <v/>
      </c>
      <c r="AP40" s="340"/>
      <c r="AQ40" s="177" t="str">
        <f t="shared" ca="1" si="11"/>
        <v>NO</v>
      </c>
      <c r="AR40" s="177" t="s">
        <v>983</v>
      </c>
      <c r="AS40" s="438"/>
      <c r="AT40" s="1003"/>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3" t="str">
        <f>IFERROR(VLOOKUP(E41,'liquidaciones '!$B$2:$I$1048576,8,0),"")</f>
        <v/>
      </c>
      <c r="AP41" s="340">
        <v>42362</v>
      </c>
      <c r="AQ41" s="177" t="str">
        <f t="shared" ca="1" si="11"/>
        <v>NO</v>
      </c>
      <c r="AR41" s="177" t="s">
        <v>1574</v>
      </c>
      <c r="AS41" s="438"/>
      <c r="AT41" s="1003"/>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3" t="str">
        <f>IFERROR(VLOOKUP(E42,'liquidaciones '!$B$2:$I$1048576,8,0),"")</f>
        <v/>
      </c>
      <c r="AP42" s="338">
        <v>41904</v>
      </c>
      <c r="AQ42" s="177" t="str">
        <f t="shared" ca="1" si="11"/>
        <v>NO</v>
      </c>
      <c r="AR42" s="177" t="s">
        <v>983</v>
      </c>
      <c r="AS42" s="438"/>
      <c r="AT42" s="1003"/>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3" t="str">
        <f>IFERROR(VLOOKUP(E43,'liquidaciones '!$B$2:$I$1048576,8,0),"")</f>
        <v/>
      </c>
      <c r="AP43" s="340"/>
      <c r="AQ43" s="177" t="str">
        <f t="shared" ca="1" si="11"/>
        <v>NO</v>
      </c>
      <c r="AR43" s="177" t="s">
        <v>983</v>
      </c>
      <c r="AS43" s="438"/>
      <c r="AT43" s="1003"/>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3" t="str">
        <f>IFERROR(VLOOKUP(E44,'liquidaciones '!$B$2:$I$1048576,8,0),"")</f>
        <v/>
      </c>
      <c r="AP44" s="338">
        <v>41654</v>
      </c>
      <c r="AQ44" s="177" t="str">
        <f t="shared" ca="1" si="11"/>
        <v>NO</v>
      </c>
      <c r="AR44" s="177" t="s">
        <v>983</v>
      </c>
      <c r="AS44" s="438"/>
      <c r="AT44" s="1003"/>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3" t="str">
        <f>IFERROR(VLOOKUP(E45,'liquidaciones '!$B$2:$I$1048576,8,0),"")</f>
        <v/>
      </c>
      <c r="AP45" s="338"/>
      <c r="AQ45" s="177" t="str">
        <f t="shared" ca="1" si="11"/>
        <v>NO</v>
      </c>
      <c r="AR45" s="177" t="s">
        <v>982</v>
      </c>
      <c r="AS45" s="438"/>
      <c r="AT45" s="1003"/>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3" t="str">
        <f>IFERROR(VLOOKUP(E46,'liquidaciones '!$B$2:$I$1048576,8,0),"")</f>
        <v/>
      </c>
      <c r="AP46" s="340"/>
      <c r="AQ46" s="177" t="str">
        <f t="shared" ca="1" si="11"/>
        <v>NO</v>
      </c>
      <c r="AR46" s="177" t="s">
        <v>982</v>
      </c>
      <c r="AS46" s="438"/>
      <c r="AT46" s="1003"/>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3" t="str">
        <f>IFERROR(VLOOKUP(E47,'liquidaciones '!$B$2:$I$1048576,8,0),"")</f>
        <v/>
      </c>
      <c r="AP47" s="340">
        <v>42338</v>
      </c>
      <c r="AQ47" s="177" t="str">
        <f t="shared" ca="1" si="11"/>
        <v>NO</v>
      </c>
      <c r="AR47" s="177" t="s">
        <v>982</v>
      </c>
      <c r="AS47" s="438"/>
      <c r="AT47" s="1003"/>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3" t="str">
        <f>IFERROR(VLOOKUP(E48,'liquidaciones '!$B$2:$I$1048576,8,0),"")</f>
        <v/>
      </c>
      <c r="AP48" s="338"/>
      <c r="AQ48" s="177" t="str">
        <f t="shared" ca="1" si="11"/>
        <v>NO</v>
      </c>
      <c r="AR48" s="177" t="s">
        <v>1574</v>
      </c>
      <c r="AS48" s="438"/>
      <c r="AT48" s="1003"/>
    </row>
    <row r="49" spans="1:46"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3" t="str">
        <f>IFERROR(VLOOKUP(E49,'liquidaciones '!$B$2:$I$1048576,8,0),"")</f>
        <v/>
      </c>
      <c r="AP49" s="338">
        <v>41653</v>
      </c>
      <c r="AQ49" s="177" t="str">
        <f t="shared" ca="1" si="11"/>
        <v>NO</v>
      </c>
      <c r="AR49" s="177" t="s">
        <v>1511</v>
      </c>
      <c r="AS49" s="438"/>
      <c r="AT49" s="1003"/>
    </row>
    <row r="50" spans="1:46"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3">
        <f>IFERROR(VLOOKUP(E50,'liquidaciones '!$B$2:$I$1048576,8,0),"")</f>
        <v>0</v>
      </c>
      <c r="AP50" s="340">
        <v>41953</v>
      </c>
      <c r="AQ50" s="177" t="str">
        <f t="shared" ca="1" si="11"/>
        <v>NO</v>
      </c>
      <c r="AR50" s="177" t="s">
        <v>1166</v>
      </c>
      <c r="AS50" s="438"/>
      <c r="AT50" s="1003"/>
    </row>
    <row r="51" spans="1:46"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3" t="str">
        <f>IFERROR(VLOOKUP(E51,'liquidaciones '!$B$2:$I$1048576,8,0),"")</f>
        <v/>
      </c>
      <c r="AP51" s="338">
        <v>41565</v>
      </c>
      <c r="AQ51" s="177" t="str">
        <f t="shared" ca="1" si="11"/>
        <v>NO</v>
      </c>
      <c r="AR51" s="177" t="s">
        <v>982</v>
      </c>
      <c r="AS51" s="438"/>
      <c r="AT51" s="1003"/>
    </row>
    <row r="52" spans="1:46"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3" t="str">
        <f>IFERROR(VLOOKUP(E52,'liquidaciones '!$B$2:$I$1048576,8,0),"")</f>
        <v/>
      </c>
      <c r="AP52" s="341"/>
      <c r="AQ52" s="177" t="str">
        <f t="shared" ca="1" si="11"/>
        <v>NO</v>
      </c>
      <c r="AR52" s="177" t="s">
        <v>1574</v>
      </c>
      <c r="AS52" s="438"/>
      <c r="AT52" s="1003"/>
    </row>
    <row r="53" spans="1:46"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3" t="str">
        <f>IFERROR(VLOOKUP(E53,'liquidaciones '!$B$2:$I$1048576,8,0),"")</f>
        <v/>
      </c>
      <c r="AP53" s="340"/>
      <c r="AQ53" s="177" t="str">
        <f t="shared" ca="1" si="11"/>
        <v>NO</v>
      </c>
      <c r="AR53" s="177"/>
      <c r="AS53" s="438"/>
      <c r="AT53" s="1003"/>
    </row>
    <row r="54" spans="1:46"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3" t="str">
        <f>IFERROR(VLOOKUP(E54,'liquidaciones '!$B$2:$I$1048576,8,0),"")</f>
        <v/>
      </c>
      <c r="AP54" s="340">
        <v>42160</v>
      </c>
      <c r="AQ54" s="177" t="str">
        <f t="shared" ca="1" si="11"/>
        <v>NO</v>
      </c>
      <c r="AR54" s="177" t="s">
        <v>1166</v>
      </c>
      <c r="AS54" s="438"/>
      <c r="AT54" s="1003"/>
    </row>
    <row r="55" spans="1:46"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3">
        <f>IFERROR(VLOOKUP(E55,'liquidaciones '!$B$2:$I$1048576,8,0),"")</f>
        <v>0</v>
      </c>
      <c r="AP55" s="340">
        <v>41971</v>
      </c>
      <c r="AQ55" s="177" t="str">
        <f t="shared" ca="1" si="11"/>
        <v>NO</v>
      </c>
      <c r="AR55" s="177" t="s">
        <v>982</v>
      </c>
      <c r="AS55" s="438"/>
      <c r="AT55" s="1003"/>
    </row>
    <row r="56" spans="1:46"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3" t="str">
        <f>IFERROR(VLOOKUP(E56,'liquidaciones '!$B$2:$I$1048576,8,0),"")</f>
        <v/>
      </c>
      <c r="AP56" s="340"/>
      <c r="AQ56" s="177" t="str">
        <f t="shared" ca="1" si="11"/>
        <v>NO</v>
      </c>
      <c r="AR56" s="177" t="s">
        <v>1574</v>
      </c>
      <c r="AS56" s="438"/>
      <c r="AT56" s="1003"/>
    </row>
    <row r="57" spans="1:46"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3">
        <f>IFERROR(VLOOKUP(E57,'liquidaciones '!$B$2:$I$1048576,8,0),"")</f>
        <v>0</v>
      </c>
      <c r="AP57" s="340">
        <v>42023</v>
      </c>
      <c r="AQ57" s="177" t="str">
        <f t="shared" ca="1" si="11"/>
        <v>NO</v>
      </c>
      <c r="AR57" s="177" t="s">
        <v>983</v>
      </c>
      <c r="AS57" s="438"/>
      <c r="AT57" s="1003"/>
    </row>
    <row r="58" spans="1:46"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3">
        <f>IFERROR(VLOOKUP(E58,'liquidaciones '!$B$2:$I$1048576,8,0),"")</f>
        <v>0</v>
      </c>
      <c r="AP58" s="340">
        <v>41977</v>
      </c>
      <c r="AQ58" s="177" t="str">
        <f t="shared" ca="1" si="11"/>
        <v>NO</v>
      </c>
      <c r="AR58" s="177" t="s">
        <v>1166</v>
      </c>
      <c r="AS58" s="438"/>
      <c r="AT58" s="1003"/>
    </row>
    <row r="59" spans="1:46"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3">
        <f>IFERROR(VLOOKUP(E59,'liquidaciones '!$B$2:$I$1048576,8,0),"")</f>
        <v>0</v>
      </c>
      <c r="AP59" s="340">
        <v>42306</v>
      </c>
      <c r="AQ59" s="177" t="str">
        <f t="shared" ca="1" si="11"/>
        <v>NO</v>
      </c>
      <c r="AR59" s="177" t="s">
        <v>1166</v>
      </c>
      <c r="AS59" s="438"/>
      <c r="AT59" s="1003"/>
    </row>
    <row r="60" spans="1:46"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3">
        <f>IFERROR(VLOOKUP(E60,'liquidaciones '!$B$2:$I$1048576,8,0),"")</f>
        <v>0</v>
      </c>
      <c r="AP60" s="340">
        <v>41968</v>
      </c>
      <c r="AQ60" s="177" t="str">
        <f t="shared" ca="1" si="11"/>
        <v>NO</v>
      </c>
      <c r="AR60" s="177" t="s">
        <v>982</v>
      </c>
      <c r="AS60" s="438"/>
      <c r="AT60" s="1003"/>
    </row>
    <row r="61" spans="1:46"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3" t="str">
        <f>IFERROR(VLOOKUP(E61,'liquidaciones '!$B$2:$I$1048576,8,0),"")</f>
        <v/>
      </c>
      <c r="AP61" s="340">
        <v>41984</v>
      </c>
      <c r="AQ61" s="177" t="str">
        <f t="shared" ca="1" si="11"/>
        <v>NO</v>
      </c>
      <c r="AR61" s="177" t="s">
        <v>982</v>
      </c>
      <c r="AS61" s="438"/>
      <c r="AT61" s="1003"/>
    </row>
    <row r="62" spans="1:46"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3">
        <f>IFERROR(VLOOKUP(E62,'liquidaciones '!$B$2:$I$1048576,8,0),"")</f>
        <v>0</v>
      </c>
      <c r="AP62" s="340">
        <v>42017</v>
      </c>
      <c r="AQ62" s="177" t="str">
        <f t="shared" ca="1" si="11"/>
        <v>NO</v>
      </c>
      <c r="AR62" s="177" t="s">
        <v>1166</v>
      </c>
      <c r="AS62" s="438"/>
      <c r="AT62" s="1003"/>
    </row>
    <row r="63" spans="1:46"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3" t="str">
        <f>IFERROR(VLOOKUP(E63,'liquidaciones '!$B$2:$I$1048576,8,0),"")</f>
        <v/>
      </c>
      <c r="AP63" s="340"/>
      <c r="AQ63" s="177" t="str">
        <f t="shared" ca="1" si="11"/>
        <v>NO</v>
      </c>
      <c r="AR63" s="177" t="s">
        <v>982</v>
      </c>
      <c r="AS63" s="438"/>
      <c r="AT63" s="1003"/>
    </row>
    <row r="64" spans="1:46"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3" t="str">
        <f>IFERROR(VLOOKUP(E64,'liquidaciones '!$B$2:$I$1048576,8,0),"")</f>
        <v/>
      </c>
      <c r="AP64" s="340">
        <v>42221</v>
      </c>
      <c r="AQ64" s="177" t="str">
        <f t="shared" ca="1" si="11"/>
        <v>NO</v>
      </c>
      <c r="AR64" s="177" t="s">
        <v>1574</v>
      </c>
      <c r="AS64" s="438"/>
      <c r="AT64" s="1003"/>
    </row>
    <row r="65" spans="1:46"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3">
        <f>IFERROR(VLOOKUP(E65,'liquidaciones '!$B$2:$I$1048576,8,0),"")</f>
        <v>0</v>
      </c>
      <c r="AP65" s="340">
        <v>41982</v>
      </c>
      <c r="AQ65" s="177" t="str">
        <f t="shared" ca="1" si="11"/>
        <v>NO</v>
      </c>
      <c r="AR65" s="177" t="s">
        <v>1574</v>
      </c>
      <c r="AS65" s="438"/>
      <c r="AT65" s="1003"/>
    </row>
    <row r="66" spans="1:46"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3" t="str">
        <f>IFERROR(VLOOKUP(E66,'liquidaciones '!$B$2:$I$1048576,8,0),"")</f>
        <v/>
      </c>
      <c r="AP66" s="340"/>
      <c r="AQ66" s="177" t="str">
        <f t="shared" ca="1" si="11"/>
        <v>NO</v>
      </c>
      <c r="AR66" s="177" t="s">
        <v>1574</v>
      </c>
      <c r="AS66" s="438"/>
      <c r="AT66" s="1003"/>
    </row>
    <row r="67" spans="1:46"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3" t="str">
        <f>IFERROR(VLOOKUP(E67,'liquidaciones '!$B$2:$I$1048576,8,0),"")</f>
        <v/>
      </c>
      <c r="AP67" s="340">
        <v>41799</v>
      </c>
      <c r="AQ67" s="177" t="str">
        <f t="shared" ca="1" si="11"/>
        <v>NO</v>
      </c>
      <c r="AR67" s="177" t="s">
        <v>1574</v>
      </c>
      <c r="AS67" s="438"/>
      <c r="AT67" s="1003"/>
    </row>
    <row r="68" spans="1:46"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3" t="str">
        <f>IFERROR(VLOOKUP(E68,'liquidaciones '!$B$2:$I$1048576,8,0),"")</f>
        <v/>
      </c>
      <c r="AP68" s="340"/>
      <c r="AQ68" s="177" t="str">
        <f t="shared" ca="1" si="11"/>
        <v>NO</v>
      </c>
      <c r="AR68" s="177" t="s">
        <v>1574</v>
      </c>
      <c r="AS68" s="438"/>
      <c r="AT68" s="1003"/>
    </row>
    <row r="69" spans="1:46"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3" t="str">
        <f>IFERROR(VLOOKUP(E69,'liquidaciones '!$B$2:$I$1048576,8,0),"")</f>
        <v/>
      </c>
      <c r="AP69" s="340">
        <v>42303</v>
      </c>
      <c r="AQ69" s="177" t="str">
        <f t="shared" ca="1" si="11"/>
        <v>NO</v>
      </c>
      <c r="AR69" s="177" t="s">
        <v>1574</v>
      </c>
      <c r="AS69" s="438"/>
      <c r="AT69" s="1003"/>
    </row>
    <row r="70" spans="1:46"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3" t="str">
        <f>IFERROR(VLOOKUP(E70,'liquidaciones '!$B$2:$I$1048576,8,0),"")</f>
        <v/>
      </c>
      <c r="AP70" s="340"/>
      <c r="AQ70" s="177" t="str">
        <f t="shared" ca="1" si="11"/>
        <v>NO</v>
      </c>
      <c r="AR70" s="177" t="s">
        <v>1574</v>
      </c>
      <c r="AS70" s="438"/>
      <c r="AT70" s="1003"/>
    </row>
    <row r="71" spans="1:46"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3">
        <f>IFERROR(VLOOKUP(E71,'liquidaciones '!$B$2:$I$1048576,8,0),"")</f>
        <v>0</v>
      </c>
      <c r="AP71" s="340">
        <v>42017</v>
      </c>
      <c r="AQ71" s="177" t="str">
        <f t="shared" ca="1" si="11"/>
        <v>NO</v>
      </c>
      <c r="AR71" s="177" t="s">
        <v>1574</v>
      </c>
      <c r="AS71" s="438"/>
      <c r="AT71" s="1003"/>
    </row>
    <row r="72" spans="1:46"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3" t="str">
        <f>IFERROR(VLOOKUP(E72,'liquidaciones '!$B$2:$I$1048576,8,0),"")</f>
        <v/>
      </c>
      <c r="AP72" s="340">
        <v>42234</v>
      </c>
      <c r="AQ72" s="177" t="str">
        <f t="shared" ca="1" si="11"/>
        <v>NO</v>
      </c>
      <c r="AR72" s="177" t="s">
        <v>1574</v>
      </c>
      <c r="AS72" s="438"/>
      <c r="AT72" s="1003"/>
    </row>
    <row r="73" spans="1:46"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3">
        <f>IFERROR(VLOOKUP(E73,'liquidaciones '!$B$2:$I$1048576,8,0),"")</f>
        <v>0</v>
      </c>
      <c r="AP73" s="340">
        <v>42107</v>
      </c>
      <c r="AQ73" s="177" t="str">
        <f t="shared" ca="1" si="11"/>
        <v>NO</v>
      </c>
      <c r="AR73" s="177" t="s">
        <v>1574</v>
      </c>
      <c r="AS73" s="438"/>
      <c r="AT73" s="1003"/>
    </row>
    <row r="74" spans="1:46"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3" t="str">
        <f>IFERROR(VLOOKUP(E74,'liquidaciones '!$B$2:$I$1048576,8,0),"")</f>
        <v/>
      </c>
      <c r="AP74" s="340">
        <v>42278</v>
      </c>
      <c r="AQ74" s="177" t="str">
        <f t="shared" ca="1" si="11"/>
        <v>NO</v>
      </c>
      <c r="AR74" s="177" t="s">
        <v>1574</v>
      </c>
      <c r="AS74" s="438"/>
      <c r="AT74" s="1003"/>
    </row>
    <row r="75" spans="1:46"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3">
        <f>IFERROR(VLOOKUP(E75,'liquidaciones '!$B$2:$I$1048576,8,0),"")</f>
        <v>0</v>
      </c>
      <c r="AP75" s="340">
        <v>42121</v>
      </c>
      <c r="AQ75" s="177" t="str">
        <f t="shared" ca="1" si="11"/>
        <v>NO</v>
      </c>
      <c r="AR75" s="177" t="s">
        <v>1574</v>
      </c>
      <c r="AS75" s="438"/>
      <c r="AT75" s="1003"/>
    </row>
    <row r="76" spans="1:46"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3" t="str">
        <f>IFERROR(VLOOKUP(E76,'liquidaciones '!$B$2:$I$1048576,8,0),"")</f>
        <v/>
      </c>
      <c r="AP76" s="340"/>
      <c r="AQ76" s="177" t="str">
        <f t="shared" ca="1" si="11"/>
        <v>NO</v>
      </c>
      <c r="AR76" s="177" t="s">
        <v>1574</v>
      </c>
      <c r="AS76" s="438"/>
      <c r="AT76" s="1003"/>
    </row>
    <row r="77" spans="1:46"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3" t="str">
        <f>IFERROR(VLOOKUP(E77,'liquidaciones '!$B$2:$I$1048576,8,0),"")</f>
        <v/>
      </c>
      <c r="AP77" s="340">
        <v>42321</v>
      </c>
      <c r="AQ77" s="177" t="str">
        <f t="shared" ca="1" si="11"/>
        <v>NO</v>
      </c>
      <c r="AR77" s="177" t="s">
        <v>1574</v>
      </c>
      <c r="AS77" s="438"/>
      <c r="AT77" s="1003"/>
    </row>
    <row r="78" spans="1:46"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3" t="str">
        <f>IFERROR(VLOOKUP(E78,'liquidaciones '!$B$2:$I$1048576,8,0),"")</f>
        <v/>
      </c>
      <c r="AP78" s="340"/>
      <c r="AQ78" s="177" t="str">
        <f t="shared" ca="1" si="11"/>
        <v>NO</v>
      </c>
      <c r="AR78" s="177" t="s">
        <v>1574</v>
      </c>
      <c r="AS78" s="438"/>
      <c r="AT78" s="1003"/>
    </row>
    <row r="79" spans="1:46"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3" t="str">
        <f>IFERROR(VLOOKUP(E79,'liquidaciones '!$B$2:$I$1048576,8,0),"")</f>
        <v>MANUEL ROJAS</v>
      </c>
      <c r="AP79" s="340"/>
      <c r="AQ79" s="177" t="str">
        <f t="shared" ref="AQ79:AQ142" ca="1" si="23">IF((TODAY()-T79&lt;900),"SI","NO")</f>
        <v>SI</v>
      </c>
      <c r="AR79" s="177" t="s">
        <v>1574</v>
      </c>
      <c r="AS79" s="438"/>
      <c r="AT79" s="1003"/>
    </row>
    <row r="80" spans="1:46"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3" t="str">
        <f>IFERROR(VLOOKUP(E80,'liquidaciones '!$B$2:$I$1048576,8,0),"")</f>
        <v/>
      </c>
      <c r="AP80" s="338"/>
      <c r="AQ80" s="177" t="str">
        <f t="shared" ca="1" si="23"/>
        <v>NO</v>
      </c>
      <c r="AR80" s="177" t="s">
        <v>1574</v>
      </c>
      <c r="AS80" s="438"/>
      <c r="AT80" s="1003"/>
    </row>
    <row r="81" spans="1:46"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3" t="str">
        <f>IFERROR(VLOOKUP(E81,'liquidaciones '!$B$2:$I$1048576,8,0),"")</f>
        <v/>
      </c>
      <c r="AP81" s="340">
        <v>42236</v>
      </c>
      <c r="AQ81" s="177" t="str">
        <f t="shared" ca="1" si="23"/>
        <v>NO</v>
      </c>
      <c r="AR81" s="177" t="s">
        <v>1574</v>
      </c>
      <c r="AS81" s="438"/>
      <c r="AT81" s="1003"/>
    </row>
    <row r="82" spans="1:46"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3">
        <f>IFERROR(VLOOKUP(E82,'liquidaciones '!$B$2:$I$1048576,8,0),"")</f>
        <v>0</v>
      </c>
      <c r="AP82" s="340">
        <v>42004</v>
      </c>
      <c r="AQ82" s="177" t="str">
        <f t="shared" ca="1" si="23"/>
        <v>NO</v>
      </c>
      <c r="AR82" s="177" t="s">
        <v>1574</v>
      </c>
      <c r="AS82" s="438"/>
      <c r="AT82" s="1003"/>
    </row>
    <row r="83" spans="1:46"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3">
        <f>IFERROR(VLOOKUP(E83,'liquidaciones '!$B$2:$I$1048576,8,0),"")</f>
        <v>0</v>
      </c>
      <c r="AP83" s="340">
        <v>42023</v>
      </c>
      <c r="AQ83" s="177" t="str">
        <f t="shared" ca="1" si="23"/>
        <v>NO</v>
      </c>
      <c r="AR83" s="177" t="s">
        <v>1574</v>
      </c>
      <c r="AS83" s="438"/>
      <c r="AT83" s="1003"/>
    </row>
    <row r="84" spans="1:46"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3">
        <f>IFERROR(VLOOKUP(E84,'liquidaciones '!$B$2:$I$1048576,8,0),"")</f>
        <v>0</v>
      </c>
      <c r="AP84" s="340">
        <v>42150</v>
      </c>
      <c r="AQ84" s="177" t="str">
        <f t="shared" ca="1" si="23"/>
        <v>NO</v>
      </c>
      <c r="AR84" s="177" t="s">
        <v>1574</v>
      </c>
      <c r="AS84" s="438"/>
      <c r="AT84" s="1003"/>
    </row>
    <row r="85" spans="1:46"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3" t="str">
        <f>IFERROR(VLOOKUP(E85,'liquidaciones '!$B$2:$I$1048576,8,0),"")</f>
        <v/>
      </c>
      <c r="AP85" s="340">
        <v>42249</v>
      </c>
      <c r="AQ85" s="177" t="str">
        <f t="shared" ca="1" si="23"/>
        <v>NO</v>
      </c>
      <c r="AR85" s="177" t="s">
        <v>1574</v>
      </c>
      <c r="AS85" s="438"/>
      <c r="AT85" s="1003"/>
    </row>
    <row r="86" spans="1:46"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3" t="str">
        <f>IFERROR(VLOOKUP(E86,'liquidaciones '!$B$2:$I$1048576,8,0),"")</f>
        <v/>
      </c>
      <c r="AP86" s="340"/>
      <c r="AQ86" s="177" t="str">
        <f t="shared" ca="1" si="23"/>
        <v>NO</v>
      </c>
      <c r="AR86" s="177" t="s">
        <v>1574</v>
      </c>
      <c r="AS86" s="438"/>
      <c r="AT86" s="1003"/>
    </row>
    <row r="87" spans="1:46"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3">
        <f>IFERROR(VLOOKUP(E87,'liquidaciones '!$B$2:$I$1048576,8,0),"")</f>
        <v>0</v>
      </c>
      <c r="AP87" s="340"/>
      <c r="AQ87" s="177" t="str">
        <f t="shared" ca="1" si="23"/>
        <v>NO</v>
      </c>
      <c r="AR87" s="177" t="s">
        <v>1574</v>
      </c>
      <c r="AS87" s="438"/>
      <c r="AT87" s="1003"/>
    </row>
    <row r="88" spans="1:46"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3">
        <f>IFERROR(VLOOKUP(E88,'liquidaciones '!$B$2:$I$1048576,8,0),"")</f>
        <v>0</v>
      </c>
      <c r="AP88" s="340">
        <v>41999</v>
      </c>
      <c r="AQ88" s="177" t="str">
        <f t="shared" ca="1" si="23"/>
        <v>NO</v>
      </c>
      <c r="AR88" s="177" t="s">
        <v>1574</v>
      </c>
      <c r="AS88" s="438"/>
      <c r="AT88" s="1003"/>
    </row>
    <row r="89" spans="1:46"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3">
        <f>IFERROR(VLOOKUP(E89,'liquidaciones '!$B$2:$I$1048576,8,0),"")</f>
        <v>0</v>
      </c>
      <c r="AP89" s="340">
        <v>42321</v>
      </c>
      <c r="AQ89" s="177" t="str">
        <f t="shared" ca="1" si="23"/>
        <v>NO</v>
      </c>
      <c r="AR89" s="177" t="s">
        <v>1574</v>
      </c>
      <c r="AS89" s="438"/>
      <c r="AT89" s="1003"/>
    </row>
    <row r="90" spans="1:46"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3">
        <f>IFERROR(VLOOKUP(E90,'liquidaciones '!$B$2:$I$1048576,8,0),"")</f>
        <v>0</v>
      </c>
      <c r="AP90" s="340"/>
      <c r="AQ90" s="177" t="str">
        <f t="shared" ca="1" si="23"/>
        <v>NO</v>
      </c>
      <c r="AR90" s="177" t="s">
        <v>1574</v>
      </c>
      <c r="AS90" s="438"/>
      <c r="AT90" s="1003"/>
    </row>
    <row r="91" spans="1:46"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3">
        <f>IFERROR(VLOOKUP(E91,'liquidaciones '!$B$2:$I$1048576,8,0),"")</f>
        <v>0</v>
      </c>
      <c r="AP91" s="340"/>
      <c r="AQ91" s="177" t="str">
        <f t="shared" ca="1" si="23"/>
        <v>NO</v>
      </c>
      <c r="AR91" s="177" t="s">
        <v>1574</v>
      </c>
      <c r="AS91" s="438"/>
      <c r="AT91" s="1003"/>
    </row>
    <row r="92" spans="1:46"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3">
        <f>IFERROR(VLOOKUP(E92,'liquidaciones '!$B$2:$I$1048576,8,0),"")</f>
        <v>0</v>
      </c>
      <c r="AP92" s="340">
        <v>42017</v>
      </c>
      <c r="AQ92" s="177" t="str">
        <f t="shared" ca="1" si="23"/>
        <v>NO</v>
      </c>
      <c r="AR92" s="177" t="s">
        <v>1574</v>
      </c>
      <c r="AS92" s="438"/>
      <c r="AT92" s="1003"/>
    </row>
    <row r="93" spans="1:46"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3">
        <f>IFERROR(VLOOKUP(E93,'liquidaciones '!$B$2:$I$1048576,8,0),"")</f>
        <v>0</v>
      </c>
      <c r="AP93" s="340">
        <v>41950</v>
      </c>
      <c r="AQ93" s="177" t="str">
        <f t="shared" ca="1" si="23"/>
        <v>NO</v>
      </c>
      <c r="AR93" s="177" t="s">
        <v>1574</v>
      </c>
      <c r="AS93" s="438"/>
      <c r="AT93" s="1003"/>
    </row>
    <row r="94" spans="1:46"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3" t="str">
        <f>IFERROR(VLOOKUP(E94,'liquidaciones '!$B$2:$I$1048576,8,0),"")</f>
        <v/>
      </c>
      <c r="AP94" s="338">
        <v>41702</v>
      </c>
      <c r="AQ94" s="177" t="str">
        <f t="shared" ca="1" si="23"/>
        <v>NO</v>
      </c>
      <c r="AR94" s="177" t="s">
        <v>1574</v>
      </c>
      <c r="AS94" s="438"/>
      <c r="AT94" s="1003"/>
    </row>
    <row r="95" spans="1:46"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3" t="str">
        <f>IFERROR(VLOOKUP(E95,'liquidaciones '!$B$2:$I$1048576,8,0),"")</f>
        <v/>
      </c>
      <c r="AP95" s="338">
        <v>41845</v>
      </c>
      <c r="AQ95" s="177" t="str">
        <f t="shared" ca="1" si="23"/>
        <v>NO</v>
      </c>
      <c r="AR95" s="177" t="s">
        <v>1574</v>
      </c>
      <c r="AS95" s="438"/>
      <c r="AT95" s="1003"/>
    </row>
    <row r="96" spans="1:46"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3" t="str">
        <f>IFERROR(VLOOKUP(E96,'liquidaciones '!$B$2:$I$1048576,8,0),"")</f>
        <v/>
      </c>
      <c r="AP96" s="340"/>
      <c r="AQ96" s="177" t="str">
        <f t="shared" ca="1" si="23"/>
        <v>NO</v>
      </c>
      <c r="AR96" s="177" t="s">
        <v>1574</v>
      </c>
      <c r="AS96" s="438"/>
      <c r="AT96" s="1003"/>
    </row>
    <row r="97" spans="1:46"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3">
        <f>IFERROR(VLOOKUP(E97,'liquidaciones '!$B$2:$I$1048576,8,0),"")</f>
        <v>0</v>
      </c>
      <c r="AP97" s="340">
        <v>42150</v>
      </c>
      <c r="AQ97" s="177" t="str">
        <f t="shared" ca="1" si="23"/>
        <v>NO</v>
      </c>
      <c r="AR97" s="177" t="s">
        <v>1574</v>
      </c>
      <c r="AS97" s="438"/>
      <c r="AT97" s="1003"/>
    </row>
    <row r="98" spans="1:46"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3">
        <f>IFERROR(VLOOKUP(E98,'liquidaciones '!$B$2:$I$1048576,8,0),"")</f>
        <v>0</v>
      </c>
      <c r="AP98" s="340"/>
      <c r="AQ98" s="177" t="str">
        <f t="shared" ca="1" si="23"/>
        <v>NO</v>
      </c>
      <c r="AR98" s="177" t="s">
        <v>1574</v>
      </c>
      <c r="AS98" s="438"/>
      <c r="AT98" s="1003"/>
    </row>
    <row r="99" spans="1:46" ht="47.25"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3">
        <f>IFERROR(VLOOKUP(E99,'liquidaciones '!$B$2:$I$1048576,8,0),"")</f>
        <v>0</v>
      </c>
      <c r="AP99" s="340">
        <v>41982</v>
      </c>
      <c r="AQ99" s="177" t="str">
        <f t="shared" ca="1" si="23"/>
        <v>NO</v>
      </c>
      <c r="AR99" s="177" t="s">
        <v>1574</v>
      </c>
      <c r="AS99" s="438"/>
      <c r="AT99" s="1003"/>
    </row>
    <row r="100" spans="1:46"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3" t="str">
        <f>IFERROR(VLOOKUP(E100,'liquidaciones '!$B$2:$I$1048576,8,0),"")</f>
        <v/>
      </c>
      <c r="AP100" s="340"/>
      <c r="AQ100" s="177" t="str">
        <f t="shared" ca="1" si="23"/>
        <v>NO</v>
      </c>
      <c r="AR100" s="177" t="s">
        <v>1574</v>
      </c>
      <c r="AS100" s="438"/>
      <c r="AT100" s="1003"/>
    </row>
    <row r="101" spans="1:46"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3">
        <f>IFERROR(VLOOKUP(E101,'liquidaciones '!$B$2:$I$1048576,8,0),"")</f>
        <v>0</v>
      </c>
      <c r="AP101" s="340">
        <v>42004</v>
      </c>
      <c r="AQ101" s="177" t="str">
        <f t="shared" ca="1" si="23"/>
        <v>NO</v>
      </c>
      <c r="AR101" s="177" t="s">
        <v>1574</v>
      </c>
      <c r="AS101" s="438"/>
      <c r="AT101" s="1003"/>
    </row>
    <row r="102" spans="1:46"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3">
        <f>IFERROR(VLOOKUP(E102,'liquidaciones '!$B$2:$I$1048576,8,0),"")</f>
        <v>0</v>
      </c>
      <c r="AP102" s="339">
        <v>42117</v>
      </c>
      <c r="AQ102" s="177" t="str">
        <f t="shared" ca="1" si="23"/>
        <v>NO</v>
      </c>
      <c r="AR102" s="177" t="s">
        <v>1574</v>
      </c>
      <c r="AS102" s="438"/>
      <c r="AT102" s="1003"/>
    </row>
    <row r="103" spans="1:46"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3">
        <f>IFERROR(VLOOKUP(E103,'liquidaciones '!$B$2:$I$1048576,8,0),"")</f>
        <v>0</v>
      </c>
      <c r="AP103" s="340">
        <v>42333</v>
      </c>
      <c r="AQ103" s="177" t="str">
        <f t="shared" ca="1" si="23"/>
        <v>NO</v>
      </c>
      <c r="AR103" s="177" t="s">
        <v>1574</v>
      </c>
      <c r="AS103" s="438"/>
      <c r="AT103" s="1003"/>
    </row>
    <row r="104" spans="1:46"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3" t="str">
        <f>IFERROR(VLOOKUP(E104,'liquidaciones '!$B$2:$I$1048576,8,0),"")</f>
        <v/>
      </c>
      <c r="AP104" s="340">
        <v>42290</v>
      </c>
      <c r="AQ104" s="177" t="str">
        <f t="shared" ca="1" si="23"/>
        <v>NO</v>
      </c>
      <c r="AR104" s="177" t="s">
        <v>1574</v>
      </c>
      <c r="AS104" s="438"/>
      <c r="AT104" s="1003"/>
    </row>
    <row r="105" spans="1:46"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3">
        <f>IFERROR(VLOOKUP(E105,'liquidaciones '!$B$2:$I$1048576,8,0),"")</f>
        <v>0</v>
      </c>
      <c r="AP105" s="340">
        <v>41982</v>
      </c>
      <c r="AQ105" s="177" t="str">
        <f t="shared" ca="1" si="23"/>
        <v>NO</v>
      </c>
      <c r="AR105" s="177" t="s">
        <v>1574</v>
      </c>
      <c r="AS105" s="438"/>
      <c r="AT105" s="1003"/>
    </row>
    <row r="106" spans="1:46"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3">
        <f>IFERROR(VLOOKUP(E106,'liquidaciones '!$B$2:$I$1048576,8,0),"")</f>
        <v>0</v>
      </c>
      <c r="AP106" s="340">
        <v>42051</v>
      </c>
      <c r="AQ106" s="177" t="str">
        <f t="shared" ca="1" si="23"/>
        <v>NO</v>
      </c>
      <c r="AR106" s="177" t="s">
        <v>1574</v>
      </c>
      <c r="AS106" s="438"/>
      <c r="AT106" s="1003"/>
    </row>
    <row r="107" spans="1:46"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3" t="str">
        <f>IFERROR(VLOOKUP(E107,'liquidaciones '!$B$2:$I$1048576,8,0),"")</f>
        <v/>
      </c>
      <c r="AP107" s="340">
        <v>42286</v>
      </c>
      <c r="AQ107" s="177" t="str">
        <f t="shared" ca="1" si="23"/>
        <v>NO</v>
      </c>
      <c r="AR107" s="177" t="s">
        <v>1574</v>
      </c>
      <c r="AS107" s="438"/>
      <c r="AT107" s="1003"/>
    </row>
    <row r="108" spans="1:46"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3">
        <f>IFERROR(VLOOKUP(E108,'liquidaciones '!$B$2:$I$1048576,8,0),"")</f>
        <v>0</v>
      </c>
      <c r="AP108" s="340">
        <v>42004</v>
      </c>
      <c r="AQ108" s="177" t="str">
        <f t="shared" ca="1" si="23"/>
        <v>NO</v>
      </c>
      <c r="AR108" s="177" t="s">
        <v>1574</v>
      </c>
      <c r="AS108" s="438"/>
      <c r="AT108" s="1003"/>
    </row>
    <row r="109" spans="1:46"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3">
        <f>IFERROR(VLOOKUP(E109,'liquidaciones '!$B$2:$I$1048576,8,0),"")</f>
        <v>0</v>
      </c>
      <c r="AP109" s="340"/>
      <c r="AQ109" s="177" t="str">
        <f t="shared" ca="1" si="23"/>
        <v>NO</v>
      </c>
      <c r="AR109" s="177" t="s">
        <v>1574</v>
      </c>
      <c r="AS109" s="438"/>
      <c r="AT109" s="1003"/>
    </row>
    <row r="110" spans="1:46"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3" t="str">
        <f>IFERROR(VLOOKUP(E110,'liquidaciones '!$B$2:$I$1048576,8,0),"")</f>
        <v/>
      </c>
      <c r="AP110" s="338">
        <v>42325</v>
      </c>
      <c r="AQ110" s="177" t="str">
        <f t="shared" ca="1" si="23"/>
        <v>NO</v>
      </c>
      <c r="AR110" s="177" t="s">
        <v>1574</v>
      </c>
      <c r="AS110" s="438"/>
      <c r="AT110" s="1003"/>
    </row>
    <row r="111" spans="1:46"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3">
        <f>IFERROR(VLOOKUP(E111,'liquidaciones '!$B$2:$I$1048576,8,0),"")</f>
        <v>0</v>
      </c>
      <c r="AP111" s="342">
        <v>41905</v>
      </c>
      <c r="AQ111" s="177" t="str">
        <f t="shared" ca="1" si="23"/>
        <v>NO</v>
      </c>
      <c r="AR111" s="177" t="s">
        <v>1574</v>
      </c>
      <c r="AS111" s="438"/>
      <c r="AT111" s="1003"/>
    </row>
    <row r="112" spans="1:46"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3">
        <f>IFERROR(VLOOKUP(E112,'liquidaciones '!$B$2:$I$1048576,8,0),"")</f>
        <v>0</v>
      </c>
      <c r="AP112" s="338">
        <v>41712</v>
      </c>
      <c r="AQ112" s="177" t="str">
        <f t="shared" ca="1" si="23"/>
        <v>NO</v>
      </c>
      <c r="AR112" s="177" t="s">
        <v>1574</v>
      </c>
      <c r="AS112" s="438"/>
      <c r="AT112" s="1003"/>
    </row>
    <row r="113" spans="1:46"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3" t="str">
        <f>IFERROR(VLOOKUP(E113,'liquidaciones '!$B$2:$I$1048576,8,0),"")</f>
        <v/>
      </c>
      <c r="AP113" s="338"/>
      <c r="AQ113" s="177" t="str">
        <f t="shared" ca="1" si="23"/>
        <v>NO</v>
      </c>
      <c r="AR113" s="177" t="s">
        <v>1574</v>
      </c>
      <c r="AS113" s="438"/>
      <c r="AT113" s="1003"/>
    </row>
    <row r="114" spans="1:46"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3">
        <f>IFERROR(VLOOKUP(E114,'liquidaciones '!$B$2:$I$1048576,8,0),"")</f>
        <v>0</v>
      </c>
      <c r="AP114" s="338">
        <v>42118</v>
      </c>
      <c r="AQ114" s="177" t="str">
        <f t="shared" ca="1" si="23"/>
        <v>NO</v>
      </c>
      <c r="AR114" s="177" t="s">
        <v>1574</v>
      </c>
      <c r="AS114" s="438"/>
      <c r="AT114" s="1003"/>
    </row>
    <row r="115" spans="1:46"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3">
        <f>IFERROR(VLOOKUP(E115,'liquidaciones '!$B$2:$I$1048576,8,0),"")</f>
        <v>0</v>
      </c>
      <c r="AP115" s="342">
        <v>42081</v>
      </c>
      <c r="AQ115" s="177" t="str">
        <f t="shared" ca="1" si="23"/>
        <v>NO</v>
      </c>
      <c r="AR115" s="177" t="s">
        <v>1574</v>
      </c>
      <c r="AS115" s="438"/>
      <c r="AT115" s="1003"/>
    </row>
    <row r="116" spans="1:46"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3">
        <f>IFERROR(VLOOKUP(E116,'liquidaciones '!$B$2:$I$1048576,8,0),"")</f>
        <v>0</v>
      </c>
      <c r="AP116" s="343">
        <v>42004</v>
      </c>
      <c r="AQ116" s="177" t="str">
        <f t="shared" ca="1" si="23"/>
        <v>NO</v>
      </c>
      <c r="AR116" s="177" t="s">
        <v>1574</v>
      </c>
      <c r="AS116" s="438"/>
      <c r="AT116" s="1004"/>
    </row>
    <row r="117" spans="1:46"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3">
        <f>IFERROR(VLOOKUP(E117,'liquidaciones '!$B$2:$I$1048576,8,0),"")</f>
        <v>0</v>
      </c>
      <c r="AP117" s="342"/>
      <c r="AQ117" s="177" t="str">
        <f t="shared" ca="1" si="23"/>
        <v>NO</v>
      </c>
      <c r="AR117" s="177" t="s">
        <v>1574</v>
      </c>
      <c r="AS117" s="438"/>
      <c r="AT117" s="1003"/>
    </row>
    <row r="118" spans="1:46"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3" t="str">
        <f>IFERROR(VLOOKUP(E118,'liquidaciones '!$B$2:$I$1048576,8,0),"")</f>
        <v/>
      </c>
      <c r="AP118" s="342"/>
      <c r="AQ118" s="177" t="str">
        <f t="shared" ca="1" si="23"/>
        <v>NO</v>
      </c>
      <c r="AR118" s="177" t="s">
        <v>1574</v>
      </c>
      <c r="AS118" s="438"/>
      <c r="AT118" s="1003"/>
    </row>
    <row r="119" spans="1:46"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3" t="str">
        <f>IFERROR(VLOOKUP(E119,'liquidaciones '!$B$2:$I$1048576,8,0),"")</f>
        <v/>
      </c>
      <c r="AP119" s="338">
        <v>41710</v>
      </c>
      <c r="AQ119" s="177" t="str">
        <f t="shared" ca="1" si="23"/>
        <v>NO</v>
      </c>
      <c r="AR119" s="177" t="s">
        <v>1574</v>
      </c>
      <c r="AS119" s="438"/>
      <c r="AT119" s="1003"/>
    </row>
    <row r="120" spans="1:46"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3">
        <f>IFERROR(VLOOKUP(E120,'liquidaciones '!$B$2:$I$1048576,8,0),"")</f>
        <v>0</v>
      </c>
      <c r="AP120" s="342">
        <v>42012</v>
      </c>
      <c r="AQ120" s="177" t="str">
        <f t="shared" ca="1" si="23"/>
        <v>NO</v>
      </c>
      <c r="AR120" s="177" t="s">
        <v>1574</v>
      </c>
      <c r="AS120" s="438"/>
      <c r="AT120" s="1003"/>
    </row>
    <row r="121" spans="1:46"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3" t="str">
        <f>IFERROR(VLOOKUP(E121,'liquidaciones '!$B$2:$I$1048576,8,0),"")</f>
        <v/>
      </c>
      <c r="AP121" s="338"/>
      <c r="AQ121" s="177" t="str">
        <f t="shared" ca="1" si="23"/>
        <v>NO</v>
      </c>
      <c r="AR121" s="177" t="s">
        <v>1574</v>
      </c>
      <c r="AS121" s="438"/>
      <c r="AT121" s="1003"/>
    </row>
    <row r="122" spans="1:46"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3">
        <f>IFERROR(VLOOKUP(E122,'liquidaciones '!$B$2:$I$1048576,8,0),"")</f>
        <v>0</v>
      </c>
      <c r="AP122" s="342">
        <v>41939</v>
      </c>
      <c r="AQ122" s="177" t="str">
        <f t="shared" ca="1" si="23"/>
        <v>NO</v>
      </c>
      <c r="AR122" s="177" t="s">
        <v>1574</v>
      </c>
      <c r="AS122" s="438"/>
      <c r="AT122" s="1003"/>
    </row>
    <row r="123" spans="1:46"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3" t="str">
        <f>IFERROR(VLOOKUP(E123,'liquidaciones '!$B$2:$I$1048576,8,0),"")</f>
        <v/>
      </c>
      <c r="AP123" s="342">
        <v>42179</v>
      </c>
      <c r="AQ123" s="177" t="str">
        <f t="shared" ca="1" si="23"/>
        <v>NO</v>
      </c>
      <c r="AR123" s="177" t="s">
        <v>1574</v>
      </c>
      <c r="AS123" s="438"/>
      <c r="AT123" s="1003"/>
    </row>
    <row r="124" spans="1:46"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3" t="str">
        <f>IFERROR(VLOOKUP(E124,'liquidaciones '!$B$2:$I$1048576,8,0),"")</f>
        <v/>
      </c>
      <c r="AP124" s="342">
        <v>42152</v>
      </c>
      <c r="AQ124" s="177" t="str">
        <f t="shared" ca="1" si="23"/>
        <v>NO</v>
      </c>
      <c r="AR124" s="177" t="s">
        <v>1574</v>
      </c>
      <c r="AS124" s="438"/>
      <c r="AT124" s="1003"/>
    </row>
    <row r="125" spans="1:46"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3">
        <f>IFERROR(VLOOKUP(E125,'liquidaciones '!$B$2:$I$1048576,8,0),"")</f>
        <v>0</v>
      </c>
      <c r="AP125" s="342">
        <v>42011</v>
      </c>
      <c r="AQ125" s="177" t="str">
        <f t="shared" ca="1" si="23"/>
        <v>NO</v>
      </c>
      <c r="AR125" s="177" t="s">
        <v>1574</v>
      </c>
      <c r="AS125" s="438"/>
      <c r="AT125" s="1003"/>
    </row>
    <row r="126" spans="1:46"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3">
        <f>IFERROR(VLOOKUP(E126,'liquidaciones '!$B$2:$I$1048576,8,0),"")</f>
        <v>0</v>
      </c>
      <c r="AP126" s="342"/>
      <c r="AQ126" s="177" t="str">
        <f t="shared" ca="1" si="23"/>
        <v>NO</v>
      </c>
      <c r="AR126" s="177"/>
      <c r="AS126" s="438"/>
      <c r="AT126" s="1003"/>
    </row>
    <row r="127" spans="1:46"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3">
        <f>IFERROR(VLOOKUP(E127,'liquidaciones '!$B$2:$I$1048576,8,0),"")</f>
        <v>0</v>
      </c>
      <c r="AP127" s="342">
        <v>41975</v>
      </c>
      <c r="AQ127" s="177" t="str">
        <f t="shared" ca="1" si="23"/>
        <v>NO</v>
      </c>
      <c r="AR127" s="177" t="s">
        <v>983</v>
      </c>
      <c r="AS127" s="438"/>
      <c r="AT127" s="1003"/>
    </row>
    <row r="128" spans="1:46"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3" t="str">
        <f>IFERROR(VLOOKUP(E128,'liquidaciones '!$B$2:$I$1048576,8,0),"")</f>
        <v/>
      </c>
      <c r="AP128" s="338">
        <v>41708</v>
      </c>
      <c r="AQ128" s="177" t="str">
        <f t="shared" ca="1" si="23"/>
        <v>NO</v>
      </c>
      <c r="AR128" s="177" t="s">
        <v>981</v>
      </c>
      <c r="AS128" s="438"/>
      <c r="AT128" s="1003"/>
    </row>
    <row r="129" spans="1:46"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3" t="str">
        <f>IFERROR(VLOOKUP(E129,'liquidaciones '!$B$2:$I$1048576,8,0),"")</f>
        <v/>
      </c>
      <c r="AP129" s="342">
        <v>42307</v>
      </c>
      <c r="AQ129" s="177" t="str">
        <f t="shared" ca="1" si="23"/>
        <v>NO</v>
      </c>
      <c r="AR129" s="177" t="s">
        <v>1511</v>
      </c>
      <c r="AS129" s="438"/>
      <c r="AT129" s="1003"/>
    </row>
    <row r="130" spans="1:46"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3" t="str">
        <f>IFERROR(VLOOKUP(E130,'liquidaciones '!$B$2:$I$1048576,8,0),"")</f>
        <v/>
      </c>
      <c r="AP130" s="342"/>
      <c r="AQ130" s="177" t="str">
        <f t="shared" ca="1" si="23"/>
        <v>NO</v>
      </c>
      <c r="AR130" s="177" t="s">
        <v>1511</v>
      </c>
      <c r="AS130" s="438"/>
      <c r="AT130" s="1003"/>
    </row>
    <row r="131" spans="1:46"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3">
        <f>IFERROR(VLOOKUP(E131,'liquidaciones '!$B$2:$I$1048576,8,0),"")</f>
        <v>0</v>
      </c>
      <c r="AP131" s="342"/>
      <c r="AQ131" s="177" t="str">
        <f t="shared" ca="1" si="23"/>
        <v>NO</v>
      </c>
      <c r="AR131" s="177" t="s">
        <v>1166</v>
      </c>
      <c r="AS131" s="438"/>
      <c r="AT131" s="1003"/>
    </row>
    <row r="132" spans="1:46"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3" t="str">
        <f>IFERROR(VLOOKUP(E132,'liquidaciones '!$B$2:$I$1048576,8,0),"")</f>
        <v/>
      </c>
      <c r="AP132" s="342"/>
      <c r="AQ132" s="177" t="str">
        <f t="shared" ca="1" si="23"/>
        <v>NO</v>
      </c>
      <c r="AR132" s="177" t="s">
        <v>1574</v>
      </c>
      <c r="AS132" s="438"/>
      <c r="AT132" s="1003"/>
    </row>
    <row r="133" spans="1:46"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3">
        <f>IFERROR(VLOOKUP(E133,'liquidaciones '!$B$2:$I$1048576,8,0),"")</f>
        <v>0</v>
      </c>
      <c r="AP133" s="342">
        <v>42025</v>
      </c>
      <c r="AQ133" s="177" t="str">
        <f t="shared" ca="1" si="23"/>
        <v>NO</v>
      </c>
      <c r="AR133" s="177" t="s">
        <v>1056</v>
      </c>
      <c r="AS133" s="438"/>
      <c r="AT133" s="1003"/>
    </row>
    <row r="134" spans="1:46"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3">
        <f>IFERROR(VLOOKUP(E134,'liquidaciones '!$B$2:$I$1048576,8,0),"")</f>
        <v>0</v>
      </c>
      <c r="AP134" s="342"/>
      <c r="AQ134" s="177" t="str">
        <f t="shared" ca="1" si="23"/>
        <v>NO</v>
      </c>
      <c r="AR134" s="177" t="s">
        <v>1573</v>
      </c>
      <c r="AS134" s="438"/>
      <c r="AT134" s="1003"/>
    </row>
    <row r="135" spans="1:46"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3">
        <f>IFERROR(VLOOKUP(E135,'liquidaciones '!$B$2:$I$1048576,8,0),"")</f>
        <v>0</v>
      </c>
      <c r="AP135" s="342"/>
      <c r="AQ135" s="177" t="str">
        <f t="shared" ca="1" si="23"/>
        <v>NO</v>
      </c>
      <c r="AR135" s="177" t="s">
        <v>1995</v>
      </c>
      <c r="AS135" s="438"/>
      <c r="AT135" s="1003"/>
    </row>
    <row r="136" spans="1:46"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3">
        <f>IFERROR(VLOOKUP(E136,'liquidaciones '!$B$2:$I$1048576,8,0),"")</f>
        <v>0</v>
      </c>
      <c r="AP136" s="342">
        <v>42004</v>
      </c>
      <c r="AQ136" s="177" t="str">
        <f t="shared" ca="1" si="23"/>
        <v>NO</v>
      </c>
      <c r="AR136" s="177" t="s">
        <v>981</v>
      </c>
      <c r="AS136" s="438"/>
      <c r="AT136" s="1003"/>
    </row>
    <row r="137" spans="1:46"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3">
        <f>IFERROR(VLOOKUP(E137,'liquidaciones '!$B$2:$I$1048576,8,0),"")</f>
        <v>0</v>
      </c>
      <c r="AP137" s="342">
        <v>42004</v>
      </c>
      <c r="AQ137" s="177" t="str">
        <f t="shared" ca="1" si="23"/>
        <v>NO</v>
      </c>
      <c r="AR137" s="177" t="s">
        <v>983</v>
      </c>
      <c r="AS137" s="438"/>
      <c r="AT137" s="1003"/>
    </row>
    <row r="138" spans="1:46"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3" t="str">
        <f>IFERROR(VLOOKUP(E138,'liquidaciones '!$B$2:$I$1048576,8,0),"")</f>
        <v/>
      </c>
      <c r="AP138" s="338">
        <v>41900</v>
      </c>
      <c r="AQ138" s="177" t="str">
        <f t="shared" ca="1" si="23"/>
        <v>NO</v>
      </c>
      <c r="AR138" s="177" t="s">
        <v>1152</v>
      </c>
      <c r="AS138" s="438"/>
      <c r="AT138" s="1003"/>
    </row>
    <row r="139" spans="1:46"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3">
        <f>IFERROR(VLOOKUP(E139,'liquidaciones '!$B$2:$I$1048576,8,0),"")</f>
        <v>0</v>
      </c>
      <c r="AP139" s="342">
        <v>42094</v>
      </c>
      <c r="AQ139" s="177" t="str">
        <f t="shared" ca="1" si="23"/>
        <v>NO</v>
      </c>
      <c r="AR139" s="177" t="s">
        <v>982</v>
      </c>
      <c r="AS139" s="438"/>
      <c r="AT139" s="1003"/>
    </row>
    <row r="140" spans="1:46"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3">
        <f>IFERROR(VLOOKUP(E140,'liquidaciones '!$B$2:$I$1048576,8,0),"")</f>
        <v>0</v>
      </c>
      <c r="AP140" s="342">
        <v>42030</v>
      </c>
      <c r="AQ140" s="177" t="str">
        <f t="shared" ca="1" si="23"/>
        <v>NO</v>
      </c>
      <c r="AR140" s="177" t="s">
        <v>983</v>
      </c>
      <c r="AS140" s="438"/>
      <c r="AT140" s="1003"/>
    </row>
    <row r="141" spans="1:46"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3">
        <f>IFERROR(VLOOKUP(E141,'liquidaciones '!$B$2:$I$1048576,8,0),"")</f>
        <v>0</v>
      </c>
      <c r="AP141" s="342">
        <v>42013</v>
      </c>
      <c r="AQ141" s="177" t="str">
        <f t="shared" ca="1" si="23"/>
        <v>NO</v>
      </c>
      <c r="AR141" s="177" t="s">
        <v>981</v>
      </c>
      <c r="AS141" s="438"/>
      <c r="AT141" s="1003"/>
    </row>
    <row r="142" spans="1:46"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3" t="str">
        <f>IFERROR(VLOOKUP(E142,'liquidaciones '!$B$2:$I$1048576,8,0),"")</f>
        <v/>
      </c>
      <c r="AP142" s="342">
        <v>42059</v>
      </c>
      <c r="AQ142" s="177" t="str">
        <f t="shared" ca="1" si="23"/>
        <v>NO</v>
      </c>
      <c r="AR142" s="177" t="s">
        <v>981</v>
      </c>
      <c r="AS142" s="438"/>
      <c r="AT142" s="1003"/>
    </row>
    <row r="143" spans="1:46"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3">
        <f>IFERROR(VLOOKUP(E143,'liquidaciones '!$B$2:$I$1048576,8,0),"")</f>
        <v>0</v>
      </c>
      <c r="AP143" s="342">
        <v>41872</v>
      </c>
      <c r="AQ143" s="177" t="str">
        <f t="shared" ref="AQ143:AQ206" ca="1" si="35">IF((TODAY()-T143&lt;900),"SI","NO")</f>
        <v>NO</v>
      </c>
      <c r="AR143" s="177" t="s">
        <v>983</v>
      </c>
      <c r="AS143" s="438"/>
      <c r="AT143" s="1003"/>
    </row>
    <row r="144" spans="1:46" ht="47.25"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3">
        <f>IFERROR(VLOOKUP(E144,'liquidaciones '!$B$2:$I$1048576,8,0),"")</f>
        <v>0</v>
      </c>
      <c r="AP144" s="342">
        <v>42004</v>
      </c>
      <c r="AQ144" s="177" t="str">
        <f t="shared" ca="1" si="35"/>
        <v>NO</v>
      </c>
      <c r="AR144" s="177" t="s">
        <v>983</v>
      </c>
      <c r="AS144" s="438"/>
      <c r="AT144" s="1003"/>
    </row>
    <row r="145" spans="1:46"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3">
        <f>IFERROR(VLOOKUP(E145,'liquidaciones '!$B$2:$I$1048576,8,0),"")</f>
        <v>0</v>
      </c>
      <c r="AP145" s="342"/>
      <c r="AQ145" s="177" t="str">
        <f t="shared" ca="1" si="35"/>
        <v>NO</v>
      </c>
      <c r="AR145" s="177" t="s">
        <v>1511</v>
      </c>
      <c r="AS145" s="438"/>
      <c r="AT145" s="1003"/>
    </row>
    <row r="146" spans="1:46"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3">
        <f>IFERROR(VLOOKUP(E146,'liquidaciones '!$B$2:$I$1048576,8,0),"")</f>
        <v>0</v>
      </c>
      <c r="AP146" s="342"/>
      <c r="AQ146" s="177" t="str">
        <f t="shared" ca="1" si="35"/>
        <v>NO</v>
      </c>
      <c r="AR146" s="177" t="s">
        <v>1166</v>
      </c>
      <c r="AS146" s="438"/>
      <c r="AT146" s="1003"/>
    </row>
    <row r="147" spans="1:46"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3" t="str">
        <f>IFERROR(VLOOKUP(E147,'liquidaciones '!$B$2:$I$1048576,8,0),"")</f>
        <v/>
      </c>
      <c r="AP147" s="342">
        <v>41979</v>
      </c>
      <c r="AQ147" s="177" t="str">
        <f t="shared" ca="1" si="35"/>
        <v>NO</v>
      </c>
      <c r="AR147" s="177" t="s">
        <v>983</v>
      </c>
      <c r="AS147" s="438"/>
      <c r="AT147" s="1003"/>
    </row>
    <row r="148" spans="1:46"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3" t="str">
        <f>IFERROR(VLOOKUP(E148,'liquidaciones '!$B$2:$I$1048576,8,0),"")</f>
        <v/>
      </c>
      <c r="AP148" s="342">
        <v>42279</v>
      </c>
      <c r="AQ148" s="177" t="str">
        <f t="shared" ca="1" si="35"/>
        <v>NO</v>
      </c>
      <c r="AR148" s="177" t="s">
        <v>1166</v>
      </c>
      <c r="AS148" s="438"/>
      <c r="AT148" s="1003"/>
    </row>
    <row r="149" spans="1:46"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3">
        <f>IFERROR(VLOOKUP(E149,'liquidaciones '!$B$2:$I$1048576,8,0),"")</f>
        <v>0</v>
      </c>
      <c r="AP149" s="342"/>
      <c r="AQ149" s="177" t="str">
        <f t="shared" ca="1" si="35"/>
        <v>NO</v>
      </c>
      <c r="AR149" s="177" t="s">
        <v>982</v>
      </c>
      <c r="AS149" s="438"/>
      <c r="AT149" s="1003"/>
    </row>
    <row r="150" spans="1:46"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3" t="str">
        <f>IFERROR(VLOOKUP(E150,'liquidaciones '!$B$2:$I$1048576,8,0),"")</f>
        <v/>
      </c>
      <c r="AP150" s="342"/>
      <c r="AQ150" s="177" t="str">
        <f t="shared" ca="1" si="35"/>
        <v>NO</v>
      </c>
      <c r="AR150" s="177"/>
      <c r="AS150" s="438"/>
      <c r="AT150" s="1003"/>
    </row>
    <row r="151" spans="1:46"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3" t="str">
        <f>IFERROR(VLOOKUP(E151,'liquidaciones '!$B$2:$I$1048576,8,0),"")</f>
        <v/>
      </c>
      <c r="AP151" s="342"/>
      <c r="AQ151" s="177" t="str">
        <f t="shared" ca="1" si="35"/>
        <v>SI</v>
      </c>
      <c r="AR151" s="177" t="s">
        <v>1995</v>
      </c>
      <c r="AS151" s="438"/>
      <c r="AT151" s="1003"/>
    </row>
    <row r="152" spans="1:46" ht="94.5" customHeight="1" x14ac:dyDescent="0.25">
      <c r="A152" s="15">
        <v>1</v>
      </c>
      <c r="B152" s="15">
        <v>146</v>
      </c>
      <c r="C152" s="442"/>
      <c r="D152" s="442" t="str">
        <f t="shared" si="25"/>
        <v>2012</v>
      </c>
      <c r="E152" s="132" t="s">
        <v>76</v>
      </c>
      <c r="F152" s="132" t="s">
        <v>77</v>
      </c>
      <c r="G152" s="143">
        <v>860506170</v>
      </c>
      <c r="H152" s="132" t="s">
        <v>417</v>
      </c>
      <c r="I152" s="134">
        <v>2689440000</v>
      </c>
      <c r="J152" s="879" t="s">
        <v>2858</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12"/>
      <c r="Y152" s="42">
        <f t="shared" si="29"/>
        <v>0.17434304338314827</v>
      </c>
      <c r="Z152" s="42">
        <f t="shared" ca="1" si="30"/>
        <v>0.95738354806739345</v>
      </c>
      <c r="AA152" s="43">
        <f t="shared" ca="1" si="31"/>
        <v>0.78304050468424524</v>
      </c>
      <c r="AB152" s="202">
        <f t="shared" ca="1" si="32"/>
        <v>86</v>
      </c>
      <c r="AC152" s="44" t="str">
        <f t="shared" si="33"/>
        <v>NO</v>
      </c>
      <c r="AD152" s="44"/>
      <c r="AE152" s="173" t="s">
        <v>1257</v>
      </c>
      <c r="AF152" s="304" t="s">
        <v>1168</v>
      </c>
      <c r="AG152" s="173" t="s">
        <v>1443</v>
      </c>
      <c r="AH152" s="284" t="s">
        <v>560</v>
      </c>
      <c r="AI152" s="174"/>
      <c r="AJ152" s="173" t="s">
        <v>600</v>
      </c>
      <c r="AK152" s="181" t="str">
        <f t="shared" ca="1" si="34"/>
        <v>EN EJECUCIÓN</v>
      </c>
      <c r="AL152" s="181" t="s">
        <v>582</v>
      </c>
      <c r="AM152" s="176" t="s">
        <v>390</v>
      </c>
      <c r="AN152" s="875" t="str">
        <f>IFERROR(VLOOKUP(E152,'liquidaciones '!$B$2:$C$1048576,2,0),"NO")</f>
        <v>NO</v>
      </c>
      <c r="AO152" s="983" t="str">
        <f>IFERROR(VLOOKUP(E152,'liquidaciones '!$B$2:$I$1048576,8,0),"")</f>
        <v/>
      </c>
      <c r="AP152" s="342"/>
      <c r="AQ152" s="177" t="str">
        <f t="shared" ca="1" si="35"/>
        <v>SI</v>
      </c>
      <c r="AR152" s="1006" t="s">
        <v>3537</v>
      </c>
      <c r="AS152" s="1006"/>
      <c r="AT152" s="1006" t="s">
        <v>3754</v>
      </c>
    </row>
    <row r="153" spans="1:46"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3">
        <f>IFERROR(VLOOKUP(E153,'liquidaciones '!$B$2:$I$1048576,8,0),"")</f>
        <v>0</v>
      </c>
      <c r="AP153" s="342">
        <v>42059</v>
      </c>
      <c r="AQ153" s="177" t="str">
        <f t="shared" ca="1" si="35"/>
        <v>NO</v>
      </c>
      <c r="AR153" s="177" t="s">
        <v>981</v>
      </c>
      <c r="AS153" s="438"/>
      <c r="AT153" s="1003"/>
    </row>
    <row r="154" spans="1:46"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3" t="str">
        <f>IFERROR(VLOOKUP(E154,'liquidaciones '!$B$2:$I$1048576,8,0),"")</f>
        <v/>
      </c>
      <c r="AP154" s="342">
        <v>41817</v>
      </c>
      <c r="AQ154" s="177" t="str">
        <f t="shared" ca="1" si="35"/>
        <v>NO</v>
      </c>
      <c r="AR154" s="177" t="s">
        <v>1056</v>
      </c>
      <c r="AS154" s="438"/>
      <c r="AT154" s="1003"/>
    </row>
    <row r="155" spans="1:46"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3">
        <f>IFERROR(VLOOKUP(E155,'liquidaciones '!$B$2:$I$1048576,8,0),"")</f>
        <v>0</v>
      </c>
      <c r="AP155" s="342"/>
      <c r="AQ155" s="177" t="str">
        <f t="shared" ca="1" si="35"/>
        <v>NO</v>
      </c>
      <c r="AR155" s="177" t="s">
        <v>1511</v>
      </c>
      <c r="AS155" s="438"/>
      <c r="AT155" s="1003"/>
    </row>
    <row r="156" spans="1:46"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3">
        <f>IFERROR(VLOOKUP(E156,'liquidaciones '!$B$2:$I$1048576,8,0),"")</f>
        <v>0</v>
      </c>
      <c r="AP156" s="342">
        <v>42011</v>
      </c>
      <c r="AQ156" s="177" t="str">
        <f t="shared" ca="1" si="35"/>
        <v>NO</v>
      </c>
      <c r="AR156" s="177" t="s">
        <v>1166</v>
      </c>
      <c r="AS156" s="438"/>
      <c r="AT156" s="1003"/>
    </row>
    <row r="157" spans="1:46"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3" t="str">
        <f>IFERROR(VLOOKUP(E157,'liquidaciones '!$B$2:$I$1048576,8,0),"")</f>
        <v/>
      </c>
      <c r="AP157" s="342">
        <v>42256</v>
      </c>
      <c r="AQ157" s="177" t="str">
        <f t="shared" ca="1" si="35"/>
        <v>NO</v>
      </c>
      <c r="AR157" s="177" t="s">
        <v>982</v>
      </c>
      <c r="AS157" s="438"/>
      <c r="AT157" s="1003"/>
    </row>
    <row r="158" spans="1:46"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3">
        <f>IFERROR(VLOOKUP(E158,'liquidaciones '!$B$2:$I$1048576,8,0),"")</f>
        <v>0</v>
      </c>
      <c r="AP158" s="342"/>
      <c r="AQ158" s="177" t="str">
        <f t="shared" ca="1" si="35"/>
        <v>NO</v>
      </c>
      <c r="AR158" s="177" t="s">
        <v>1511</v>
      </c>
      <c r="AS158" s="438"/>
      <c r="AT158" s="1003"/>
    </row>
    <row r="159" spans="1:46"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3" t="str">
        <f>IFERROR(VLOOKUP(E159,'liquidaciones '!$B$2:$I$1048576,8,0),"")</f>
        <v/>
      </c>
      <c r="AP159" s="338">
        <v>41872</v>
      </c>
      <c r="AQ159" s="177" t="str">
        <f t="shared" ca="1" si="35"/>
        <v>NO</v>
      </c>
      <c r="AR159" s="177" t="s">
        <v>982</v>
      </c>
      <c r="AS159" s="438"/>
      <c r="AT159" s="1003"/>
    </row>
    <row r="160" spans="1:46"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3" t="str">
        <f>IFERROR(VLOOKUP(E160,'liquidaciones '!$B$2:$I$1048576,8,0),"")</f>
        <v/>
      </c>
      <c r="AP160" s="342"/>
      <c r="AQ160" s="177" t="str">
        <f t="shared" ca="1" si="35"/>
        <v>NO</v>
      </c>
      <c r="AR160" s="177" t="s">
        <v>1166</v>
      </c>
      <c r="AS160" s="438"/>
      <c r="AT160" s="1003"/>
    </row>
    <row r="161" spans="2:46"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3" t="str">
        <f>IFERROR(VLOOKUP(E161,'liquidaciones '!$B$2:$I$1048576,8,0),"")</f>
        <v/>
      </c>
      <c r="AP161" s="342">
        <v>42193</v>
      </c>
      <c r="AQ161" s="177" t="str">
        <f t="shared" ca="1" si="35"/>
        <v>NO</v>
      </c>
      <c r="AR161" s="177" t="s">
        <v>1573</v>
      </c>
      <c r="AS161" s="438"/>
      <c r="AT161" s="1003"/>
    </row>
    <row r="162" spans="2:46"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3">
        <f>IFERROR(VLOOKUP(E162,'liquidaciones '!$B$2:$I$1048576,8,0),"")</f>
        <v>0</v>
      </c>
      <c r="AP162" s="342">
        <v>42009</v>
      </c>
      <c r="AQ162" s="177" t="str">
        <f t="shared" ca="1" si="35"/>
        <v>NO</v>
      </c>
      <c r="AR162" s="177" t="s">
        <v>1166</v>
      </c>
      <c r="AS162" s="438"/>
      <c r="AT162" s="1003"/>
    </row>
    <row r="163" spans="2:46"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3" t="str">
        <f>IFERROR(VLOOKUP(E163,'liquidaciones '!$B$2:$I$1048576,8,0),"")</f>
        <v/>
      </c>
      <c r="AP163" s="342">
        <v>41971</v>
      </c>
      <c r="AQ163" s="177" t="str">
        <f t="shared" ca="1" si="35"/>
        <v>NO</v>
      </c>
      <c r="AR163" s="177" t="s">
        <v>1166</v>
      </c>
      <c r="AS163" s="438"/>
      <c r="AT163" s="1003"/>
    </row>
    <row r="164" spans="2:46"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3">
        <f>IFERROR(VLOOKUP(E164,'liquidaciones '!$B$2:$I$1048576,8,0),"")</f>
        <v>0</v>
      </c>
      <c r="AP164" s="342">
        <v>41919</v>
      </c>
      <c r="AQ164" s="177" t="str">
        <f t="shared" ca="1" si="35"/>
        <v>NO</v>
      </c>
      <c r="AR164" s="177" t="s">
        <v>1166</v>
      </c>
      <c r="AS164" s="438"/>
      <c r="AT164" s="1003"/>
    </row>
    <row r="165" spans="2:46"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3" t="str">
        <f>IFERROR(VLOOKUP(E165,'liquidaciones '!$B$2:$I$1048576,8,0),"")</f>
        <v/>
      </c>
      <c r="AP165" s="344">
        <v>41760</v>
      </c>
      <c r="AQ165" s="177" t="str">
        <f t="shared" ca="1" si="35"/>
        <v>NO</v>
      </c>
      <c r="AR165" s="177" t="s">
        <v>981</v>
      </c>
      <c r="AS165" s="438"/>
      <c r="AT165" s="1003"/>
    </row>
    <row r="166" spans="2:46"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3">
        <f>IFERROR(VLOOKUP(E166,'liquidaciones '!$B$2:$I$1048576,8,0),"")</f>
        <v>0</v>
      </c>
      <c r="AP166" s="342"/>
      <c r="AQ166" s="177" t="str">
        <f t="shared" ca="1" si="35"/>
        <v>NO</v>
      </c>
      <c r="AR166" s="177" t="s">
        <v>1995</v>
      </c>
      <c r="AS166" s="438"/>
      <c r="AT166" s="1003"/>
    </row>
    <row r="167" spans="2:46"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3" t="str">
        <f>IFERROR(VLOOKUP(E167,'liquidaciones '!$B$2:$I$1048576,8,0),"")</f>
        <v/>
      </c>
      <c r="AP167" s="342">
        <v>41919</v>
      </c>
      <c r="AQ167" s="177" t="str">
        <f t="shared" ca="1" si="35"/>
        <v>NO</v>
      </c>
      <c r="AR167" s="177" t="s">
        <v>1166</v>
      </c>
      <c r="AS167" s="438"/>
      <c r="AT167" s="1003"/>
    </row>
    <row r="168" spans="2:46"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3">
        <f>IFERROR(VLOOKUP(E168,'liquidaciones '!$B$2:$I$1048576,8,0),"")</f>
        <v>0</v>
      </c>
      <c r="AP168" s="342"/>
      <c r="AQ168" s="177" t="str">
        <f t="shared" ca="1" si="35"/>
        <v>NO</v>
      </c>
      <c r="AR168" s="177" t="s">
        <v>1995</v>
      </c>
      <c r="AS168" s="438"/>
      <c r="AT168" s="1003"/>
    </row>
    <row r="169" spans="2:46"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3">
        <f>IFERROR(VLOOKUP(E169,'liquidaciones '!$B$2:$I$1048576,8,0),"")</f>
        <v>0</v>
      </c>
      <c r="AP169" s="342">
        <v>41926</v>
      </c>
      <c r="AQ169" s="177" t="str">
        <f t="shared" ca="1" si="35"/>
        <v>NO</v>
      </c>
      <c r="AR169" s="177" t="s">
        <v>981</v>
      </c>
      <c r="AS169" s="438"/>
      <c r="AT169" s="1003"/>
    </row>
    <row r="170" spans="2:46"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3" t="str">
        <f>IFERROR(VLOOKUP(E170,'liquidaciones '!$B$2:$I$1048576,8,0),"")</f>
        <v/>
      </c>
      <c r="AP170" s="342"/>
      <c r="AQ170" s="177" t="str">
        <f t="shared" ca="1" si="35"/>
        <v>NO</v>
      </c>
      <c r="AR170" s="177" t="s">
        <v>983</v>
      </c>
      <c r="AS170" s="438"/>
      <c r="AT170" s="1003"/>
    </row>
    <row r="171" spans="2:46"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3" t="str">
        <f>IFERROR(VLOOKUP(E171,'liquidaciones '!$B$2:$I$1048576,8,0),"")</f>
        <v/>
      </c>
      <c r="AP171" s="342"/>
      <c r="AQ171" s="177" t="str">
        <f t="shared" ca="1" si="35"/>
        <v>NO</v>
      </c>
      <c r="AR171" s="177" t="s">
        <v>981</v>
      </c>
      <c r="AS171" s="438"/>
      <c r="AT171" s="1003"/>
    </row>
    <row r="172" spans="2:46"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3">
        <f>IFERROR(VLOOKUP(E172,'liquidaciones '!$B$2:$I$1048576,8,0),"")</f>
        <v>0</v>
      </c>
      <c r="AP172" s="342">
        <v>42009</v>
      </c>
      <c r="AQ172" s="177" t="str">
        <f t="shared" ca="1" si="35"/>
        <v>NO</v>
      </c>
      <c r="AR172" s="177" t="s">
        <v>1166</v>
      </c>
      <c r="AS172" s="438"/>
      <c r="AT172" s="1003"/>
    </row>
    <row r="173" spans="2:46"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3">
        <f>IFERROR(VLOOKUP(E173,'liquidaciones '!$B$2:$I$1048576,8,0),"")</f>
        <v>0</v>
      </c>
      <c r="AP173" s="342">
        <v>41919</v>
      </c>
      <c r="AQ173" s="177" t="str">
        <f t="shared" ca="1" si="35"/>
        <v>NO</v>
      </c>
      <c r="AR173" s="177" t="s">
        <v>1166</v>
      </c>
      <c r="AS173" s="438"/>
      <c r="AT173" s="1003"/>
    </row>
    <row r="174" spans="2:46"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3" t="str">
        <f>IFERROR(VLOOKUP(E174,'liquidaciones '!$B$2:$I$1048576,8,0),"")</f>
        <v/>
      </c>
      <c r="AP174" s="342">
        <v>42192</v>
      </c>
      <c r="AQ174" s="177" t="str">
        <f t="shared" ca="1" si="35"/>
        <v>NO</v>
      </c>
      <c r="AR174" s="177" t="s">
        <v>981</v>
      </c>
      <c r="AS174" s="438"/>
      <c r="AT174" s="1003"/>
    </row>
    <row r="175" spans="2:46" ht="47.25" customHeight="1" x14ac:dyDescent="0.25">
      <c r="B175" s="15">
        <v>169</v>
      </c>
      <c r="C175" s="442"/>
      <c r="D175" s="442" t="str">
        <f t="shared" si="25"/>
        <v>2014</v>
      </c>
      <c r="E175" s="139" t="s">
        <v>1106</v>
      </c>
      <c r="F175" s="132" t="s">
        <v>100</v>
      </c>
      <c r="G175" s="133">
        <v>860019063</v>
      </c>
      <c r="H175" s="132" t="s">
        <v>1052</v>
      </c>
      <c r="I175" s="140">
        <v>30000000</v>
      </c>
      <c r="J175" s="879" t="s">
        <v>2676</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3">
        <f>IFERROR(VLOOKUP(E175,'liquidaciones '!$B$2:$I$1048576,8,0),"")</f>
        <v>0</v>
      </c>
      <c r="AP175" s="342"/>
      <c r="AQ175" s="177" t="str">
        <f t="shared" ca="1" si="35"/>
        <v>NO</v>
      </c>
      <c r="AR175" s="177" t="s">
        <v>1573</v>
      </c>
      <c r="AS175" s="438"/>
      <c r="AT175" s="1003"/>
    </row>
    <row r="176" spans="2:46"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3">
        <f>IFERROR(VLOOKUP(E176,'liquidaciones '!$B$2:$I$1048576,8,0),"")</f>
        <v>0</v>
      </c>
      <c r="AP176" s="342">
        <v>42318</v>
      </c>
      <c r="AQ176" s="177" t="str">
        <f t="shared" ca="1" si="35"/>
        <v>NO</v>
      </c>
      <c r="AR176" s="177" t="s">
        <v>1511</v>
      </c>
      <c r="AS176" s="438"/>
      <c r="AT176" s="1003"/>
    </row>
    <row r="177" spans="1:46"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3">
        <f>IFERROR(VLOOKUP(E177,'liquidaciones '!$B$2:$I$1048576,8,0),"")</f>
        <v>0</v>
      </c>
      <c r="AP177" s="342">
        <v>42152</v>
      </c>
      <c r="AQ177" s="177" t="str">
        <f t="shared" ca="1" si="35"/>
        <v>NO</v>
      </c>
      <c r="AR177" s="177" t="s">
        <v>981</v>
      </c>
      <c r="AS177" s="438"/>
      <c r="AT177" s="1003"/>
    </row>
    <row r="178" spans="1:46"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3">
        <f>IFERROR(VLOOKUP(E178,'liquidaciones '!$B$2:$I$1048576,8,0),"")</f>
        <v>0</v>
      </c>
      <c r="AP178" s="342"/>
      <c r="AQ178" s="177" t="str">
        <f t="shared" ca="1" si="35"/>
        <v>NO</v>
      </c>
      <c r="AR178" s="177" t="s">
        <v>1511</v>
      </c>
      <c r="AS178" s="438"/>
      <c r="AT178" s="1003"/>
    </row>
    <row r="179" spans="1:46"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3">
        <f>IFERROR(VLOOKUP(E179,'liquidaciones '!$B$2:$I$1048576,8,0),"")</f>
        <v>0</v>
      </c>
      <c r="AP179" s="342">
        <v>42095</v>
      </c>
      <c r="AQ179" s="177" t="str">
        <f t="shared" ca="1" si="35"/>
        <v>NO</v>
      </c>
      <c r="AR179" s="177" t="s">
        <v>1511</v>
      </c>
      <c r="AS179" s="438"/>
      <c r="AT179" s="1003"/>
    </row>
    <row r="180" spans="1:46"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3">
        <f>IFERROR(VLOOKUP(E180,'liquidaciones '!$B$2:$I$1048576,8,0),"")</f>
        <v>0</v>
      </c>
      <c r="AP180" s="342">
        <v>42145</v>
      </c>
      <c r="AQ180" s="177" t="str">
        <f t="shared" ca="1" si="35"/>
        <v>NO</v>
      </c>
      <c r="AR180" s="177" t="s">
        <v>981</v>
      </c>
      <c r="AS180" s="438"/>
      <c r="AT180" s="1003"/>
    </row>
    <row r="181" spans="1:46"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3" t="str">
        <f>IFERROR(VLOOKUP(E181,'liquidaciones '!$B$2:$I$1048576,8,0),"")</f>
        <v/>
      </c>
      <c r="AP181" s="342">
        <v>42087</v>
      </c>
      <c r="AQ181" s="177" t="str">
        <f t="shared" ca="1" si="35"/>
        <v>NO</v>
      </c>
      <c r="AR181" s="177" t="s">
        <v>981</v>
      </c>
      <c r="AS181" s="438"/>
      <c r="AT181" s="1003"/>
    </row>
    <row r="182" spans="1:46"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3">
        <f>IFERROR(VLOOKUP(E182,'liquidaciones '!$B$2:$I$1048576,8,0),"")</f>
        <v>0</v>
      </c>
      <c r="AP182" s="342">
        <v>42153</v>
      </c>
      <c r="AQ182" s="177" t="str">
        <f t="shared" ca="1" si="35"/>
        <v>NO</v>
      </c>
      <c r="AR182" s="177" t="s">
        <v>981</v>
      </c>
      <c r="AS182" s="438"/>
      <c r="AT182" s="1003"/>
    </row>
    <row r="183" spans="1:46"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3">
        <f>IFERROR(VLOOKUP(E183,'liquidaciones '!$B$2:$I$1048576,8,0),"")</f>
        <v>0</v>
      </c>
      <c r="AP183" s="342"/>
      <c r="AQ183" s="177" t="str">
        <f t="shared" ca="1" si="35"/>
        <v>NO</v>
      </c>
      <c r="AR183" s="177" t="s">
        <v>1056</v>
      </c>
      <c r="AS183" s="438"/>
      <c r="AT183" s="1003"/>
    </row>
    <row r="184" spans="1:46"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3" t="str">
        <f>IFERROR(VLOOKUP(E184,'liquidaciones '!$B$2:$I$1048576,8,0),"")</f>
        <v/>
      </c>
      <c r="AP184" s="342">
        <v>42234</v>
      </c>
      <c r="AQ184" s="177" t="str">
        <f t="shared" ca="1" si="35"/>
        <v>NO</v>
      </c>
      <c r="AR184" s="177" t="s">
        <v>1056</v>
      </c>
      <c r="AS184" s="438"/>
      <c r="AT184" s="1003"/>
    </row>
    <row r="185" spans="1:46" ht="56.25" customHeight="1" x14ac:dyDescent="0.25">
      <c r="B185" s="15">
        <v>179</v>
      </c>
      <c r="C185" s="442"/>
      <c r="D185" s="442" t="str">
        <f t="shared" si="25"/>
        <v>2014</v>
      </c>
      <c r="E185" s="139" t="s">
        <v>247</v>
      </c>
      <c r="F185" s="2" t="s">
        <v>1515</v>
      </c>
      <c r="G185" s="133">
        <v>72167924</v>
      </c>
      <c r="H185" s="132" t="s">
        <v>516</v>
      </c>
      <c r="I185" s="140">
        <v>55000000</v>
      </c>
      <c r="J185" s="879" t="s">
        <v>2625</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3">
        <f>IFERROR(VLOOKUP(E185,'liquidaciones '!$B$2:$I$1048576,8,0),"")</f>
        <v>0</v>
      </c>
      <c r="AP185" s="342">
        <v>42277</v>
      </c>
      <c r="AQ185" s="177" t="str">
        <f t="shared" ca="1" si="35"/>
        <v>NO</v>
      </c>
      <c r="AR185" s="177" t="s">
        <v>1056</v>
      </c>
      <c r="AS185" s="438"/>
      <c r="AT185" s="1003"/>
    </row>
    <row r="186" spans="1:46" ht="47.25" customHeight="1" x14ac:dyDescent="0.25">
      <c r="B186" s="15">
        <v>180</v>
      </c>
      <c r="C186" s="442"/>
      <c r="D186" s="442" t="str">
        <f t="shared" si="25"/>
        <v>2014</v>
      </c>
      <c r="E186" s="139" t="s">
        <v>249</v>
      </c>
      <c r="F186" s="132" t="s">
        <v>1045</v>
      </c>
      <c r="G186" s="133">
        <v>1010168639</v>
      </c>
      <c r="H186" s="132" t="s">
        <v>2207</v>
      </c>
      <c r="I186" s="140">
        <v>38500000</v>
      </c>
      <c r="J186" s="879" t="s">
        <v>2626</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3">
        <f>IFERROR(VLOOKUP(E186,'liquidaciones '!$B$2:$I$1048576,8,0),"")</f>
        <v>0</v>
      </c>
      <c r="AP186" s="342">
        <v>42257</v>
      </c>
      <c r="AQ186" s="177" t="str">
        <f t="shared" ca="1" si="35"/>
        <v>NO</v>
      </c>
      <c r="AR186" s="177" t="s">
        <v>1056</v>
      </c>
      <c r="AS186" s="438"/>
      <c r="AT186" s="1003"/>
    </row>
    <row r="187" spans="1:46"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3">
        <f>IFERROR(VLOOKUP(E187,'liquidaciones '!$B$2:$I$1048576,8,0),"")</f>
        <v>0</v>
      </c>
      <c r="AP187" s="342">
        <v>42235</v>
      </c>
      <c r="AQ187" s="177" t="str">
        <f t="shared" ca="1" si="35"/>
        <v>NO</v>
      </c>
      <c r="AR187" s="177" t="s">
        <v>1056</v>
      </c>
      <c r="AS187" s="438"/>
      <c r="AT187" s="1003"/>
    </row>
    <row r="188" spans="1:46"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3">
        <f>IFERROR(VLOOKUP(E188,'liquidaciones '!$B$2:$I$1048576,8,0),"")</f>
        <v>0</v>
      </c>
      <c r="AP188" s="342">
        <v>42277</v>
      </c>
      <c r="AQ188" s="177" t="str">
        <f t="shared" ca="1" si="35"/>
        <v>NO</v>
      </c>
      <c r="AR188" s="177" t="s">
        <v>1056</v>
      </c>
      <c r="AS188" s="438"/>
      <c r="AT188" s="1003"/>
    </row>
    <row r="189" spans="1:46"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3">
        <f>IFERROR(VLOOKUP(E189,'liquidaciones '!$B$2:$I$1048576,8,0),"")</f>
        <v>0</v>
      </c>
      <c r="AP189" s="342"/>
      <c r="AQ189" s="177" t="str">
        <f t="shared" ca="1" si="35"/>
        <v>NO</v>
      </c>
      <c r="AR189" s="177" t="s">
        <v>1511</v>
      </c>
      <c r="AS189" s="438"/>
      <c r="AT189" s="1003"/>
    </row>
    <row r="190" spans="1:46"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3">
        <f>IFERROR(VLOOKUP(E190,'liquidaciones '!$B$2:$I$1048576,8,0),"")</f>
        <v>0</v>
      </c>
      <c r="AP190" s="342">
        <v>41962</v>
      </c>
      <c r="AQ190" s="177" t="str">
        <f t="shared" ca="1" si="35"/>
        <v>NO</v>
      </c>
      <c r="AR190" s="177" t="s">
        <v>1166</v>
      </c>
      <c r="AS190" s="438"/>
      <c r="AT190" s="1003"/>
    </row>
    <row r="191" spans="1:46"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3">
        <f>IFERROR(VLOOKUP(E191,'liquidaciones '!$B$2:$I$1048576,8,0),"")</f>
        <v>0</v>
      </c>
      <c r="AP191" s="342"/>
      <c r="AQ191" s="177" t="str">
        <f t="shared" ca="1" si="35"/>
        <v>NO</v>
      </c>
      <c r="AR191" s="177" t="s">
        <v>1572</v>
      </c>
      <c r="AS191" s="438"/>
      <c r="AT191" s="1003"/>
    </row>
    <row r="192" spans="1:46"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3">
        <f>IFERROR(VLOOKUP(E192,'liquidaciones '!$B$2:$I$1048576,8,0),"")</f>
        <v>0</v>
      </c>
      <c r="AP192" s="342"/>
      <c r="AQ192" s="177" t="str">
        <f t="shared" ca="1" si="35"/>
        <v>NO</v>
      </c>
      <c r="AR192" s="177" t="s">
        <v>1572</v>
      </c>
      <c r="AS192" s="438"/>
      <c r="AT192" s="1003"/>
    </row>
    <row r="193" spans="1:46"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3">
        <f>IFERROR(VLOOKUP(E193,'liquidaciones '!$B$2:$I$1048576,8,0),"")</f>
        <v>0</v>
      </c>
      <c r="AP193" s="342"/>
      <c r="AQ193" s="177" t="str">
        <f t="shared" ca="1" si="35"/>
        <v>NO</v>
      </c>
      <c r="AR193" s="177" t="s">
        <v>981</v>
      </c>
      <c r="AS193" s="438"/>
      <c r="AT193" s="1003"/>
    </row>
    <row r="194" spans="1:46"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3">
        <f>IFERROR(VLOOKUP(E194,'liquidaciones '!$B$2:$I$1048576,8,0),"")</f>
        <v>0</v>
      </c>
      <c r="AP194" s="342"/>
      <c r="AQ194" s="177" t="str">
        <f t="shared" ca="1" si="35"/>
        <v>NO</v>
      </c>
      <c r="AR194" s="177" t="s">
        <v>1995</v>
      </c>
      <c r="AS194" s="438"/>
      <c r="AT194" s="1003"/>
    </row>
    <row r="195" spans="1:46"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3">
        <f>IFERROR(VLOOKUP(E195,'liquidaciones '!$B$2:$I$1048576,8,0),"")</f>
        <v>0</v>
      </c>
      <c r="AP195" s="342">
        <v>42094</v>
      </c>
      <c r="AQ195" s="177" t="str">
        <f t="shared" ca="1" si="35"/>
        <v>NO</v>
      </c>
      <c r="AR195" s="177" t="s">
        <v>1444</v>
      </c>
      <c r="AS195" s="438"/>
      <c r="AT195" s="1003"/>
    </row>
    <row r="196" spans="1:46"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3">
        <f>IFERROR(VLOOKUP(E196,'liquidaciones '!$B$2:$I$1048576,8,0),"")</f>
        <v>0</v>
      </c>
      <c r="AP196" s="342">
        <v>42003</v>
      </c>
      <c r="AQ196" s="177" t="str">
        <f t="shared" ca="1" si="35"/>
        <v>NO</v>
      </c>
      <c r="AR196" s="177" t="s">
        <v>1166</v>
      </c>
      <c r="AS196" s="438"/>
      <c r="AT196" s="1003"/>
    </row>
    <row r="197" spans="1:46" ht="47.25" customHeight="1" x14ac:dyDescent="0.25">
      <c r="B197" s="15">
        <v>191</v>
      </c>
      <c r="C197" s="442"/>
      <c r="D197" s="442" t="str">
        <f t="shared" si="25"/>
        <v>2014</v>
      </c>
      <c r="E197" s="139" t="s">
        <v>273</v>
      </c>
      <c r="F197" s="132" t="s">
        <v>126</v>
      </c>
      <c r="G197" s="133">
        <v>900333228</v>
      </c>
      <c r="H197" s="132" t="s">
        <v>523</v>
      </c>
      <c r="I197" s="140">
        <v>11000000</v>
      </c>
      <c r="J197" s="879" t="s">
        <v>2677</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3">
        <f>IFERROR(VLOOKUP(E197,'liquidaciones '!$B$2:$I$1048576,8,0),"")</f>
        <v>0</v>
      </c>
      <c r="AP197" s="342">
        <v>42290</v>
      </c>
      <c r="AQ197" s="177" t="str">
        <f t="shared" ca="1" si="35"/>
        <v>NO</v>
      </c>
      <c r="AR197" s="177" t="s">
        <v>1574</v>
      </c>
      <c r="AS197" s="438"/>
      <c r="AT197" s="1003"/>
    </row>
    <row r="198" spans="1:46" ht="47.25" customHeight="1" x14ac:dyDescent="0.25">
      <c r="B198" s="15">
        <v>192</v>
      </c>
      <c r="C198" s="442"/>
      <c r="D198" s="442" t="str">
        <f t="shared" si="25"/>
        <v>2014</v>
      </c>
      <c r="E198" s="139" t="s">
        <v>288</v>
      </c>
      <c r="F198" s="132" t="s">
        <v>12</v>
      </c>
      <c r="G198" s="133">
        <v>805006014</v>
      </c>
      <c r="H198" s="132" t="s">
        <v>524</v>
      </c>
      <c r="I198" s="140">
        <v>1325400</v>
      </c>
      <c r="J198" s="879" t="s">
        <v>2628</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3">
        <f>IFERROR(VLOOKUP(E198,'liquidaciones '!$B$2:$I$1048576,8,0),"")</f>
        <v>0</v>
      </c>
      <c r="AP198" s="342">
        <v>42304</v>
      </c>
      <c r="AQ198" s="177" t="str">
        <f t="shared" ca="1" si="35"/>
        <v>NO</v>
      </c>
      <c r="AR198" s="177" t="s">
        <v>981</v>
      </c>
      <c r="AS198" s="438"/>
      <c r="AT198" s="1003"/>
    </row>
    <row r="199" spans="1:46"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2678</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3">
        <f>IFERROR(VLOOKUP(E199,'liquidaciones '!$B$2:$I$1048576,8,0),"")</f>
        <v>0</v>
      </c>
      <c r="AP199" s="342">
        <v>42277</v>
      </c>
      <c r="AQ199" s="177" t="str">
        <f t="shared" ca="1" si="35"/>
        <v>NO</v>
      </c>
      <c r="AR199" s="177" t="s">
        <v>981</v>
      </c>
      <c r="AS199" s="438"/>
      <c r="AT199" s="1003"/>
    </row>
    <row r="200" spans="1:46" ht="47.25" customHeight="1" x14ac:dyDescent="0.25">
      <c r="B200" s="15">
        <v>194</v>
      </c>
      <c r="C200" s="442"/>
      <c r="D200" s="442" t="str">
        <f t="shared" si="38"/>
        <v>2014</v>
      </c>
      <c r="E200" s="139" t="s">
        <v>271</v>
      </c>
      <c r="F200" s="132" t="s">
        <v>272</v>
      </c>
      <c r="G200" s="133">
        <v>900197284</v>
      </c>
      <c r="H200" s="132" t="s">
        <v>525</v>
      </c>
      <c r="I200" s="140">
        <v>28000000</v>
      </c>
      <c r="J200" s="879" t="s">
        <v>2679</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3">
        <f>IFERROR(VLOOKUP(E200,'liquidaciones '!$B$2:$I$1048576,8,0),"")</f>
        <v>0</v>
      </c>
      <c r="AP200" s="342">
        <v>42242</v>
      </c>
      <c r="AQ200" s="177" t="str">
        <f t="shared" ca="1" si="35"/>
        <v>NO</v>
      </c>
      <c r="AR200" s="177" t="s">
        <v>1056</v>
      </c>
      <c r="AS200" s="438"/>
      <c r="AT200" s="1003"/>
    </row>
    <row r="201" spans="1:46"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3">
        <f>IFERROR(VLOOKUP(E201,'liquidaciones '!$B$2:$I$1048576,8,0),"")</f>
        <v>0</v>
      </c>
      <c r="AP201" s="342"/>
      <c r="AQ201" s="177" t="str">
        <f t="shared" ca="1" si="35"/>
        <v>NO</v>
      </c>
      <c r="AR201" s="177" t="s">
        <v>2395</v>
      </c>
      <c r="AS201" s="438"/>
      <c r="AT201" s="1003"/>
    </row>
    <row r="202" spans="1:46"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3">
        <f>IFERROR(VLOOKUP(E202,'liquidaciones '!$B$2:$I$1048576,8,0),"")</f>
        <v>0</v>
      </c>
      <c r="AP202" s="342">
        <v>42240</v>
      </c>
      <c r="AQ202" s="177" t="str">
        <f t="shared" ca="1" si="35"/>
        <v>NO</v>
      </c>
      <c r="AR202" s="177" t="s">
        <v>982</v>
      </c>
      <c r="AS202" s="438"/>
      <c r="AT202" s="1003"/>
    </row>
    <row r="203" spans="1:46" ht="47.25" customHeight="1" x14ac:dyDescent="0.25">
      <c r="B203" s="15">
        <v>197</v>
      </c>
      <c r="C203" s="442"/>
      <c r="D203" s="442" t="str">
        <f t="shared" si="38"/>
        <v>2014</v>
      </c>
      <c r="E203" s="139" t="s">
        <v>282</v>
      </c>
      <c r="F203" s="132" t="s">
        <v>418</v>
      </c>
      <c r="G203" s="133">
        <v>891501783</v>
      </c>
      <c r="H203" s="132" t="s">
        <v>526</v>
      </c>
      <c r="I203" s="140">
        <v>12145200</v>
      </c>
      <c r="J203" s="879" t="s">
        <v>2680</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3">
        <f>IFERROR(VLOOKUP(E203,'liquidaciones '!$B$2:$I$1048576,8,0),"")</f>
        <v>0</v>
      </c>
      <c r="AP203" s="342">
        <v>42023</v>
      </c>
      <c r="AQ203" s="177" t="str">
        <f t="shared" ca="1" si="35"/>
        <v>NO</v>
      </c>
      <c r="AR203" s="177" t="s">
        <v>981</v>
      </c>
      <c r="AS203" s="438"/>
      <c r="AT203" s="1003"/>
    </row>
    <row r="204" spans="1:46" ht="47.25" customHeight="1" x14ac:dyDescent="0.25">
      <c r="B204" s="15">
        <v>198</v>
      </c>
      <c r="C204" s="442"/>
      <c r="D204" s="442" t="str">
        <f t="shared" si="38"/>
        <v>2014</v>
      </c>
      <c r="E204" s="139" t="s">
        <v>280</v>
      </c>
      <c r="F204" s="132" t="s">
        <v>281</v>
      </c>
      <c r="G204" s="133">
        <v>900414308</v>
      </c>
      <c r="H204" s="132" t="s">
        <v>527</v>
      </c>
      <c r="I204" s="140">
        <v>1700007</v>
      </c>
      <c r="J204" s="879" t="s">
        <v>2681</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3" t="str">
        <f>IFERROR(VLOOKUP(E204,'liquidaciones '!$B$2:$I$1048576,8,0),"")</f>
        <v/>
      </c>
      <c r="AP204" s="342"/>
      <c r="AQ204" s="177" t="str">
        <f t="shared" ca="1" si="35"/>
        <v>NO</v>
      </c>
      <c r="AR204" s="177" t="s">
        <v>1166</v>
      </c>
      <c r="AS204" s="438"/>
      <c r="AT204" s="1003"/>
    </row>
    <row r="205" spans="1:46"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3">
        <f>IFERROR(VLOOKUP(E205,'liquidaciones '!$B$2:$I$1048576,8,0),"")</f>
        <v>0</v>
      </c>
      <c r="AP205" s="342"/>
      <c r="AQ205" s="177" t="str">
        <f t="shared" ca="1" si="35"/>
        <v>NO</v>
      </c>
      <c r="AR205" s="177" t="s">
        <v>1573</v>
      </c>
      <c r="AS205" s="438"/>
      <c r="AT205" s="1003"/>
    </row>
    <row r="206" spans="1:46" ht="47.25" customHeight="1" x14ac:dyDescent="0.25">
      <c r="B206" s="15">
        <v>200</v>
      </c>
      <c r="C206" s="442"/>
      <c r="D206" s="442" t="str">
        <f t="shared" si="38"/>
        <v>2014</v>
      </c>
      <c r="E206" s="139" t="s">
        <v>283</v>
      </c>
      <c r="F206" s="132" t="s">
        <v>284</v>
      </c>
      <c r="G206" s="133">
        <v>830055842</v>
      </c>
      <c r="H206" s="132" t="s">
        <v>528</v>
      </c>
      <c r="I206" s="140">
        <v>40000000</v>
      </c>
      <c r="J206" s="879" t="s">
        <v>2629</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3">
        <f>IFERROR(VLOOKUP(E206,'liquidaciones '!$B$2:$I$1048576,8,0),"")</f>
        <v>0</v>
      </c>
      <c r="AP206" s="342"/>
      <c r="AQ206" s="177" t="str">
        <f t="shared" ca="1" si="35"/>
        <v>NO</v>
      </c>
      <c r="AR206" s="177" t="s">
        <v>1511</v>
      </c>
      <c r="AS206" s="438"/>
      <c r="AT206" s="1003"/>
    </row>
    <row r="207" spans="1:46"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3" t="str">
        <f>IFERROR(VLOOKUP(E207,'liquidaciones '!$B$2:$I$1048576,8,0),"")</f>
        <v/>
      </c>
      <c r="AP207" s="342"/>
      <c r="AQ207" s="177" t="str">
        <f t="shared" ref="AQ207:AQ221" ca="1" si="47">IF((TODAY()-T207&lt;900),"SI","NO")</f>
        <v>NO</v>
      </c>
      <c r="AR207" s="177" t="s">
        <v>2995</v>
      </c>
      <c r="AS207" s="438"/>
      <c r="AT207" s="1003"/>
    </row>
    <row r="208" spans="1:46" ht="47.25" customHeight="1" x14ac:dyDescent="0.25">
      <c r="B208" s="15">
        <v>202</v>
      </c>
      <c r="C208" s="442"/>
      <c r="D208" s="442" t="str">
        <f t="shared" si="38"/>
        <v>2014</v>
      </c>
      <c r="E208" s="139" t="s">
        <v>289</v>
      </c>
      <c r="F208" s="132" t="s">
        <v>290</v>
      </c>
      <c r="G208" s="133">
        <v>811021363</v>
      </c>
      <c r="H208" s="132" t="s">
        <v>529</v>
      </c>
      <c r="I208" s="140">
        <v>9998117</v>
      </c>
      <c r="J208" s="879" t="s">
        <v>2630</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3">
        <f>IFERROR(VLOOKUP(E208,'liquidaciones '!$B$2:$I$1048576,8,0),"")</f>
        <v>0</v>
      </c>
      <c r="AP208" s="342">
        <v>42306</v>
      </c>
      <c r="AQ208" s="177" t="str">
        <f t="shared" ca="1" si="47"/>
        <v>NO</v>
      </c>
      <c r="AR208" s="177" t="s">
        <v>981</v>
      </c>
      <c r="AS208" s="438"/>
      <c r="AT208" s="1003"/>
    </row>
    <row r="209" spans="2:46"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3">
        <f>IFERROR(VLOOKUP(E209,'liquidaciones '!$B$2:$I$1048576,8,0),"")</f>
        <v>0</v>
      </c>
      <c r="AP209" s="342">
        <v>42051</v>
      </c>
      <c r="AQ209" s="177" t="str">
        <f t="shared" ca="1" si="47"/>
        <v>NO</v>
      </c>
      <c r="AR209" s="177" t="s">
        <v>1152</v>
      </c>
      <c r="AS209" s="438"/>
      <c r="AT209" s="1003"/>
    </row>
    <row r="210" spans="2:46"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3">
        <f>IFERROR(VLOOKUP(E210,'liquidaciones '!$B$2:$I$1048576,8,0),"")</f>
        <v>0</v>
      </c>
      <c r="AP210" s="342"/>
      <c r="AQ210" s="177" t="str">
        <f t="shared" ca="1" si="47"/>
        <v>SI</v>
      </c>
      <c r="AR210" s="177" t="s">
        <v>981</v>
      </c>
      <c r="AS210" s="438"/>
      <c r="AT210" s="1003"/>
    </row>
    <row r="211" spans="2:46"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3">
        <f>IFERROR(VLOOKUP(E211,'liquidaciones '!$B$2:$I$1048576,8,0),"")</f>
        <v>0</v>
      </c>
      <c r="AP211" s="342">
        <v>41919</v>
      </c>
      <c r="AQ211" s="177" t="str">
        <f t="shared" ca="1" si="47"/>
        <v>NO</v>
      </c>
      <c r="AR211" s="177" t="s">
        <v>1166</v>
      </c>
      <c r="AS211" s="438"/>
      <c r="AT211" s="1003"/>
    </row>
    <row r="212" spans="2:46"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3" t="str">
        <f>IFERROR(VLOOKUP(E212,'liquidaciones '!$B$2:$I$1048576,8,0),"")</f>
        <v>MANUEL ROJAS</v>
      </c>
      <c r="AP212" s="342"/>
      <c r="AQ212" s="177" t="str">
        <f t="shared" ca="1" si="47"/>
        <v>NO</v>
      </c>
      <c r="AR212" s="177" t="s">
        <v>1573</v>
      </c>
      <c r="AS212" s="438"/>
      <c r="AT212" s="1003"/>
    </row>
    <row r="213" spans="2:46"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3">
        <f>IFERROR(VLOOKUP(E213,'liquidaciones '!$B$2:$I$1048576,8,0),"")</f>
        <v>0</v>
      </c>
      <c r="AP213" s="342"/>
      <c r="AQ213" s="177" t="str">
        <f t="shared" ca="1" si="47"/>
        <v>NO</v>
      </c>
      <c r="AR213" s="177" t="s">
        <v>2080</v>
      </c>
      <c r="AS213" s="438"/>
      <c r="AT213" s="1003"/>
    </row>
    <row r="214" spans="2:46"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3">
        <f>IFERROR(VLOOKUP(E214,'liquidaciones '!$B$2:$I$1048576,8,0),"")</f>
        <v>0</v>
      </c>
      <c r="AP214" s="342">
        <v>42306</v>
      </c>
      <c r="AQ214" s="177" t="str">
        <f t="shared" ca="1" si="47"/>
        <v>NO</v>
      </c>
      <c r="AR214" s="177" t="s">
        <v>1152</v>
      </c>
      <c r="AS214" s="438"/>
      <c r="AT214" s="1003"/>
    </row>
    <row r="215" spans="2:46"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3">
        <f>IFERROR(VLOOKUP(E215,'liquidaciones '!$B$2:$I$1048576,8,0),"")</f>
        <v>0</v>
      </c>
      <c r="AP215" s="342"/>
      <c r="AQ215" s="177" t="str">
        <f t="shared" ca="1" si="47"/>
        <v>NO</v>
      </c>
      <c r="AR215" s="177" t="s">
        <v>1574</v>
      </c>
      <c r="AS215" s="438"/>
      <c r="AT215" s="1003"/>
    </row>
    <row r="216" spans="2:46"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3">
        <f>IFERROR(VLOOKUP(E216,'liquidaciones '!$B$2:$I$1048576,8,0),"")</f>
        <v>0</v>
      </c>
      <c r="AP216" s="342"/>
      <c r="AQ216" s="177" t="str">
        <f t="shared" ca="1" si="47"/>
        <v>NO</v>
      </c>
      <c r="AR216" s="177" t="s">
        <v>2395</v>
      </c>
      <c r="AS216" s="438"/>
      <c r="AT216" s="1003"/>
    </row>
    <row r="217" spans="2:46"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3">
        <f>IFERROR(VLOOKUP(E217,'liquidaciones '!$B$2:$I$1048576,8,0),"")</f>
        <v>0</v>
      </c>
      <c r="AP217" s="338">
        <v>42088</v>
      </c>
      <c r="AQ217" s="177" t="str">
        <f t="shared" ca="1" si="47"/>
        <v>NO</v>
      </c>
      <c r="AR217" s="177" t="s">
        <v>1152</v>
      </c>
      <c r="AS217" s="438"/>
      <c r="AT217" s="1003"/>
    </row>
    <row r="218" spans="2:46" ht="47.25" customHeight="1" x14ac:dyDescent="0.25">
      <c r="B218" s="15">
        <v>212</v>
      </c>
      <c r="C218" s="442"/>
      <c r="D218" s="442" t="str">
        <f t="shared" si="38"/>
        <v>2014</v>
      </c>
      <c r="E218" s="347" t="s">
        <v>294</v>
      </c>
      <c r="F218" s="132" t="s">
        <v>295</v>
      </c>
      <c r="G218" s="133">
        <v>900153597</v>
      </c>
      <c r="H218" s="132" t="s">
        <v>536</v>
      </c>
      <c r="I218" s="140">
        <v>36581760</v>
      </c>
      <c r="J218" s="879" t="s">
        <v>2632</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3">
        <f>IFERROR(VLOOKUP(E218,'liquidaciones '!$B$2:$I$1048576,8,0),"")</f>
        <v>0</v>
      </c>
      <c r="AP218" s="342"/>
      <c r="AQ218" s="177" t="str">
        <f t="shared" ca="1" si="47"/>
        <v>NO</v>
      </c>
      <c r="AR218" s="177" t="s">
        <v>981</v>
      </c>
      <c r="AS218" s="438"/>
      <c r="AT218" s="1003"/>
    </row>
    <row r="219" spans="2:46"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3">
        <f>IFERROR(VLOOKUP(E219,'liquidaciones '!$B$2:$I$1048576,8,0),"")</f>
        <v>0</v>
      </c>
      <c r="AP219" s="342"/>
      <c r="AQ219" s="177" t="str">
        <f t="shared" ca="1" si="47"/>
        <v>NO</v>
      </c>
      <c r="AR219" s="177" t="s">
        <v>981</v>
      </c>
      <c r="AS219" s="438"/>
      <c r="AT219" s="1003"/>
    </row>
    <row r="220" spans="2:46"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3">
        <f>IFERROR(VLOOKUP(E220,'liquidaciones '!$B$2:$I$1048576,8,0),"")</f>
        <v>0</v>
      </c>
      <c r="AP220" s="342"/>
      <c r="AQ220" s="177" t="str">
        <f t="shared" ca="1" si="47"/>
        <v>NO</v>
      </c>
      <c r="AR220" s="177" t="s">
        <v>1511</v>
      </c>
      <c r="AS220" s="438"/>
      <c r="AT220" s="1003"/>
    </row>
    <row r="221" spans="2:46"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3">
        <f>IFERROR(VLOOKUP(E221,'liquidaciones '!$B$2:$I$1048576,8,0),"")</f>
        <v>0</v>
      </c>
      <c r="AP221" s="342">
        <v>42321</v>
      </c>
      <c r="AQ221" s="177" t="str">
        <f t="shared" ca="1" si="47"/>
        <v>NO</v>
      </c>
      <c r="AR221" s="177" t="s">
        <v>1056</v>
      </c>
      <c r="AS221" s="438"/>
      <c r="AT221" s="1003"/>
    </row>
    <row r="222" spans="2:46"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LIQUIDADO</v>
      </c>
      <c r="AO222" s="983" t="str">
        <f>IFERROR(VLOOKUP(E222,'liquidaciones '!$B$2:$I$1048576,8,0),"")</f>
        <v>JULIETH ANGARITA</v>
      </c>
      <c r="AP222" s="342"/>
      <c r="AQ222" s="177"/>
      <c r="AR222" s="177"/>
      <c r="AS222" s="438"/>
      <c r="AT222" s="1003"/>
    </row>
    <row r="223" spans="2:46"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3">
        <f>IFERROR(VLOOKUP(E223,'liquidaciones '!$B$2:$I$1048576,8,0),"")</f>
        <v>0</v>
      </c>
      <c r="AP223" s="342">
        <v>42376</v>
      </c>
      <c r="AQ223" s="177" t="str">
        <f t="shared" ref="AQ223:AQ254" ca="1" si="49">IF((TODAY()-T223&lt;900),"SI","NO")</f>
        <v>NO</v>
      </c>
      <c r="AR223" s="177" t="s">
        <v>1573</v>
      </c>
      <c r="AS223" s="438"/>
      <c r="AT223" s="1003"/>
    </row>
    <row r="224" spans="2:46"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3">
        <f>IFERROR(VLOOKUP(E224,'liquidaciones '!$B$2:$I$1048576,8,0),"")</f>
        <v>0</v>
      </c>
      <c r="AP224" s="342"/>
      <c r="AQ224" s="177" t="str">
        <f t="shared" ca="1" si="49"/>
        <v>NO</v>
      </c>
      <c r="AR224" s="177" t="s">
        <v>981</v>
      </c>
      <c r="AS224" s="438"/>
      <c r="AT224" s="1003"/>
    </row>
    <row r="225" spans="2:46"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3" t="str">
        <f>IFERROR(VLOOKUP(E225,'liquidaciones '!$B$2:$I$1048576,8,0),"")</f>
        <v>MANUEL ROJAS</v>
      </c>
      <c r="AP225" s="342"/>
      <c r="AQ225" s="177" t="str">
        <f t="shared" ca="1" si="49"/>
        <v>NO</v>
      </c>
      <c r="AR225" s="177" t="s">
        <v>1574</v>
      </c>
      <c r="AS225" s="438"/>
      <c r="AT225" s="1003"/>
    </row>
    <row r="226" spans="2:46"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3">
        <f>IFERROR(VLOOKUP(E226,'liquidaciones '!$B$2:$I$1048576,8,0),"")</f>
        <v>0</v>
      </c>
      <c r="AP226" s="342">
        <v>42345</v>
      </c>
      <c r="AQ226" s="177" t="str">
        <f t="shared" ca="1" si="49"/>
        <v>NO</v>
      </c>
      <c r="AR226" s="177" t="s">
        <v>2080</v>
      </c>
      <c r="AS226" s="438"/>
      <c r="AT226" s="1003"/>
    </row>
    <row r="227" spans="2:46"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3">
        <f>IFERROR(VLOOKUP(E227,'liquidaciones '!$B$2:$I$1048576,8,0),"")</f>
        <v>0</v>
      </c>
      <c r="AP227" s="342">
        <v>42265</v>
      </c>
      <c r="AQ227" s="177" t="str">
        <f t="shared" ca="1" si="49"/>
        <v>NO</v>
      </c>
      <c r="AR227" s="177" t="s">
        <v>981</v>
      </c>
      <c r="AS227" s="438"/>
      <c r="AT227" s="1003"/>
    </row>
    <row r="228" spans="2:46"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3">
        <f>IFERROR(VLOOKUP(E228,'liquidaciones '!$B$2:$I$1048576,8,0),"")</f>
        <v>0</v>
      </c>
      <c r="AP228" s="342">
        <v>42150</v>
      </c>
      <c r="AQ228" s="177" t="str">
        <f t="shared" ca="1" si="49"/>
        <v>NO</v>
      </c>
      <c r="AR228" s="177" t="s">
        <v>1152</v>
      </c>
      <c r="AS228" s="438"/>
      <c r="AT228" s="1003"/>
    </row>
    <row r="229" spans="2:46"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3">
        <f>IFERROR(VLOOKUP(E229,'liquidaciones '!$B$2:$I$1048576,8,0),"")</f>
        <v>0</v>
      </c>
      <c r="AP229" s="342">
        <v>42278</v>
      </c>
      <c r="AQ229" s="177" t="str">
        <f t="shared" ca="1" si="49"/>
        <v>NO</v>
      </c>
      <c r="AR229" s="177" t="s">
        <v>982</v>
      </c>
      <c r="AS229" s="438"/>
      <c r="AT229" s="1003"/>
    </row>
    <row r="230" spans="2:46"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3">
        <f>IFERROR(VLOOKUP(E230,'liquidaciones '!$B$2:$I$1048576,8,0),"")</f>
        <v>0</v>
      </c>
      <c r="AP230" s="342"/>
      <c r="AQ230" s="177" t="str">
        <f t="shared" ca="1" si="49"/>
        <v>SI</v>
      </c>
      <c r="AR230" s="177" t="s">
        <v>1995</v>
      </c>
      <c r="AS230" s="438"/>
      <c r="AT230" s="1003"/>
    </row>
    <row r="231" spans="2:46"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3">
        <f>IFERROR(VLOOKUP(E231,'liquidaciones '!$B$2:$I$1048576,8,0),"")</f>
        <v>0</v>
      </c>
      <c r="AP231" s="342"/>
      <c r="AQ231" s="177" t="str">
        <f t="shared" ca="1" si="49"/>
        <v>NO</v>
      </c>
      <c r="AR231" s="177" t="s">
        <v>1610</v>
      </c>
      <c r="AS231" s="438"/>
      <c r="AT231" s="1003"/>
    </row>
    <row r="232" spans="2:46"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3">
        <f>IFERROR(VLOOKUP(E232,'liquidaciones '!$B$2:$I$1048576,8,0),"")</f>
        <v>0</v>
      </c>
      <c r="AP232" s="342">
        <v>42377</v>
      </c>
      <c r="AQ232" s="177" t="str">
        <f t="shared" ca="1" si="49"/>
        <v>NO</v>
      </c>
      <c r="AR232" s="177" t="s">
        <v>1511</v>
      </c>
      <c r="AS232" s="438"/>
      <c r="AT232" s="1003"/>
    </row>
    <row r="233" spans="2:46"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3">
        <f>IFERROR(VLOOKUP(E233,'liquidaciones '!$B$2:$I$1048576,8,0),"")</f>
        <v>0</v>
      </c>
      <c r="AP233" s="342">
        <v>42318</v>
      </c>
      <c r="AQ233" s="177" t="str">
        <f t="shared" ca="1" si="49"/>
        <v>NO</v>
      </c>
      <c r="AR233" s="177" t="s">
        <v>1511</v>
      </c>
      <c r="AS233" s="438"/>
      <c r="AT233" s="1003"/>
    </row>
    <row r="234" spans="2:46"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3">
        <f>IFERROR(VLOOKUP(E234,'liquidaciones '!$B$2:$I$1048576,8,0),"")</f>
        <v>0</v>
      </c>
      <c r="AP234" s="342"/>
      <c r="AQ234" s="177" t="str">
        <f t="shared" ca="1" si="49"/>
        <v>NO</v>
      </c>
      <c r="AR234" s="177" t="s">
        <v>2395</v>
      </c>
      <c r="AS234" s="438"/>
      <c r="AT234" s="1003"/>
    </row>
    <row r="235" spans="2:46" ht="47.25" customHeight="1" x14ac:dyDescent="0.25">
      <c r="B235" s="15">
        <v>229</v>
      </c>
      <c r="C235" s="442"/>
      <c r="D235" s="442" t="str">
        <f t="shared" si="38"/>
        <v>2014</v>
      </c>
      <c r="E235" s="348" t="s">
        <v>1330</v>
      </c>
      <c r="F235" s="164" t="s">
        <v>1020</v>
      </c>
      <c r="G235" s="133">
        <v>900169179</v>
      </c>
      <c r="H235" s="164" t="s">
        <v>1331</v>
      </c>
      <c r="I235" s="166">
        <v>810000</v>
      </c>
      <c r="J235" s="879" t="s">
        <v>2633</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3" t="str">
        <f>IFERROR(VLOOKUP(E235,'liquidaciones '!$B$2:$I$1048576,8,0),"")</f>
        <v/>
      </c>
      <c r="AP235" s="342">
        <v>42341</v>
      </c>
      <c r="AQ235" s="177" t="str">
        <f t="shared" ca="1" si="49"/>
        <v>SI</v>
      </c>
      <c r="AR235" s="177" t="s">
        <v>1610</v>
      </c>
      <c r="AS235" s="438"/>
      <c r="AT235" s="1003"/>
    </row>
    <row r="236" spans="2:46"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3">
        <f>IFERROR(VLOOKUP(E236,'liquidaciones '!$B$2:$I$1048576,8,0),"")</f>
        <v>0</v>
      </c>
      <c r="AP236" s="342"/>
      <c r="AQ236" s="177" t="str">
        <f t="shared" ca="1" si="49"/>
        <v>NO</v>
      </c>
      <c r="AR236" s="177" t="s">
        <v>1573</v>
      </c>
      <c r="AS236" s="438"/>
      <c r="AT236" s="1003"/>
    </row>
    <row r="237" spans="2:46"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3">
        <f>IFERROR(VLOOKUP(E237,'liquidaciones '!$B$2:$I$1048576,8,0),"")</f>
        <v>0</v>
      </c>
      <c r="AP237" s="342"/>
      <c r="AQ237" s="177" t="str">
        <f t="shared" ca="1" si="49"/>
        <v>NO</v>
      </c>
      <c r="AR237" s="177" t="s">
        <v>2395</v>
      </c>
      <c r="AS237" s="438"/>
      <c r="AT237" s="1003"/>
    </row>
    <row r="238" spans="2:46"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3">
        <f>IFERROR(VLOOKUP(E238,'liquidaciones '!$B$2:$I$1048576,8,0),"")</f>
        <v>0</v>
      </c>
      <c r="AP238" s="342">
        <v>42145</v>
      </c>
      <c r="AQ238" s="177" t="str">
        <f t="shared" ca="1" si="49"/>
        <v>NO</v>
      </c>
      <c r="AR238" s="177" t="s">
        <v>981</v>
      </c>
      <c r="AS238" s="438"/>
      <c r="AT238" s="1003"/>
    </row>
    <row r="239" spans="2:46"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3">
        <f>IFERROR(VLOOKUP(E239,'liquidaciones '!$B$2:$I$1048576,8,0),"")</f>
        <v>0</v>
      </c>
      <c r="AP239" s="342">
        <v>42254</v>
      </c>
      <c r="AQ239" s="177" t="str">
        <f t="shared" ca="1" si="49"/>
        <v>NO</v>
      </c>
      <c r="AR239" s="177" t="s">
        <v>981</v>
      </c>
      <c r="AS239" s="438"/>
      <c r="AT239" s="1003"/>
    </row>
    <row r="240" spans="2:46" ht="47.25" customHeight="1" x14ac:dyDescent="0.25">
      <c r="B240" s="15">
        <v>234</v>
      </c>
      <c r="C240" s="442"/>
      <c r="D240" s="442" t="str">
        <f t="shared" si="38"/>
        <v>2014</v>
      </c>
      <c r="E240" s="348" t="s">
        <v>1158</v>
      </c>
      <c r="F240" s="132" t="s">
        <v>186</v>
      </c>
      <c r="G240" s="133">
        <v>800039398</v>
      </c>
      <c r="H240" s="164" t="s">
        <v>1317</v>
      </c>
      <c r="I240" s="166">
        <v>311460000</v>
      </c>
      <c r="J240" s="879" t="s">
        <v>2627</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3">
        <f>IFERROR(VLOOKUP(E240,'liquidaciones '!$B$2:$I$1048576,8,0),"")</f>
        <v>0</v>
      </c>
      <c r="AP240" s="342">
        <v>42298</v>
      </c>
      <c r="AQ240" s="177" t="str">
        <f t="shared" ca="1" si="49"/>
        <v>NO</v>
      </c>
      <c r="AR240" s="177" t="s">
        <v>981</v>
      </c>
      <c r="AS240" s="438"/>
      <c r="AT240" s="1003"/>
    </row>
    <row r="241" spans="2:46"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3">
        <f>IFERROR(VLOOKUP(E241,'liquidaciones '!$B$2:$I$1048576,8,0),"")</f>
        <v>0</v>
      </c>
      <c r="AP241" s="342">
        <v>42187</v>
      </c>
      <c r="AQ241" s="177" t="str">
        <f t="shared" ca="1" si="49"/>
        <v>NO</v>
      </c>
      <c r="AR241" s="177" t="s">
        <v>981</v>
      </c>
      <c r="AS241" s="438"/>
      <c r="AT241" s="1003"/>
    </row>
    <row r="242" spans="2:46"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3">
        <f>IFERROR(VLOOKUP(E242,'liquidaciones '!$B$2:$I$1048576,8,0),"")</f>
        <v>0</v>
      </c>
      <c r="AP242" s="342">
        <v>42145</v>
      </c>
      <c r="AQ242" s="177" t="str">
        <f t="shared" ca="1" si="49"/>
        <v>NO</v>
      </c>
      <c r="AR242" s="177" t="s">
        <v>981</v>
      </c>
      <c r="AS242" s="438"/>
      <c r="AT242" s="1003"/>
    </row>
    <row r="243" spans="2:46"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3">
        <f>IFERROR(VLOOKUP(E243,'liquidaciones '!$B$2:$I$1048576,8,0),"")</f>
        <v>0</v>
      </c>
      <c r="AP243" s="342">
        <v>42152</v>
      </c>
      <c r="AQ243" s="177" t="str">
        <f t="shared" ca="1" si="49"/>
        <v>NO</v>
      </c>
      <c r="AR243" s="177" t="s">
        <v>981</v>
      </c>
      <c r="AS243" s="438"/>
      <c r="AT243" s="1003"/>
    </row>
    <row r="244" spans="2:46"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3" t="str">
        <f>IFERROR(VLOOKUP(E244,'liquidaciones '!$B$2:$I$1048576,8,0),"")</f>
        <v/>
      </c>
      <c r="AP244" s="342"/>
      <c r="AQ244" s="177" t="str">
        <f t="shared" ca="1" si="49"/>
        <v>NO</v>
      </c>
      <c r="AR244" s="177" t="s">
        <v>981</v>
      </c>
      <c r="AS244" s="438"/>
      <c r="AT244" s="1003"/>
    </row>
    <row r="245" spans="2:46"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3">
        <f>IFERROR(VLOOKUP(E245,'liquidaciones '!$B$2:$I$1048576,8,0),"")</f>
        <v>0</v>
      </c>
      <c r="AP245" s="342"/>
      <c r="AQ245" s="177" t="str">
        <f t="shared" ca="1" si="49"/>
        <v>SI</v>
      </c>
      <c r="AR245" s="177" t="s">
        <v>1995</v>
      </c>
      <c r="AS245" s="438"/>
      <c r="AT245" s="1003"/>
    </row>
    <row r="246" spans="2:46"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3">
        <f>IFERROR(VLOOKUP(E246,'liquidaciones '!$B$2:$I$1048576,8,0),"")</f>
        <v>0</v>
      </c>
      <c r="AP246" s="342"/>
      <c r="AQ246" s="177" t="str">
        <f t="shared" ca="1" si="49"/>
        <v>NO</v>
      </c>
      <c r="AR246" s="177" t="s">
        <v>2080</v>
      </c>
      <c r="AS246" s="438"/>
      <c r="AT246" s="1003"/>
    </row>
    <row r="247" spans="2:46"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3">
        <f>IFERROR(VLOOKUP(E247,'liquidaciones '!$B$2:$I$1048576,8,0),"")</f>
        <v>0</v>
      </c>
      <c r="AP247" s="342"/>
      <c r="AQ247" s="177" t="str">
        <f t="shared" ca="1" si="49"/>
        <v>SI</v>
      </c>
      <c r="AR247" s="177" t="s">
        <v>1995</v>
      </c>
      <c r="AS247" s="438"/>
      <c r="AT247" s="1003"/>
    </row>
    <row r="248" spans="2:46"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3">
        <f>IFERROR(VLOOKUP(E248,'liquidaciones '!$B$2:$I$1048576,8,0),"")</f>
        <v>0</v>
      </c>
      <c r="AP248" s="342">
        <v>42145</v>
      </c>
      <c r="AQ248" s="177" t="str">
        <f t="shared" ca="1" si="49"/>
        <v>NO</v>
      </c>
      <c r="AR248" s="177" t="s">
        <v>1056</v>
      </c>
      <c r="AS248" s="438"/>
      <c r="AT248" s="1003"/>
    </row>
    <row r="249" spans="2:46" ht="47.25" customHeight="1" x14ac:dyDescent="0.25">
      <c r="B249" s="15">
        <v>243</v>
      </c>
      <c r="C249" s="442"/>
      <c r="D249" s="442" t="str">
        <f t="shared" si="38"/>
        <v>2014</v>
      </c>
      <c r="E249" s="353" t="s">
        <v>1345</v>
      </c>
      <c r="F249" s="173" t="s">
        <v>1346</v>
      </c>
      <c r="G249" s="143">
        <v>830120684</v>
      </c>
      <c r="H249" s="284" t="s">
        <v>1347</v>
      </c>
      <c r="I249" s="241">
        <v>1659960</v>
      </c>
      <c r="J249" s="879" t="s">
        <v>2635</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3">
        <f>IFERROR(VLOOKUP(E249,'liquidaciones '!$B$2:$I$1048576,8,0),"")</f>
        <v>0</v>
      </c>
      <c r="AP249" s="342">
        <v>42368</v>
      </c>
      <c r="AQ249" s="177" t="str">
        <f t="shared" ca="1" si="49"/>
        <v>NO</v>
      </c>
      <c r="AR249" s="177" t="s">
        <v>1573</v>
      </c>
      <c r="AS249" s="438"/>
      <c r="AT249" s="1003"/>
    </row>
    <row r="250" spans="2:46" ht="47.25" customHeight="1" x14ac:dyDescent="0.25">
      <c r="B250" s="15">
        <v>244</v>
      </c>
      <c r="C250" s="442"/>
      <c r="D250" s="442" t="str">
        <f t="shared" si="38"/>
        <v>2014</v>
      </c>
      <c r="E250" s="353" t="s">
        <v>1348</v>
      </c>
      <c r="F250" s="173" t="s">
        <v>1349</v>
      </c>
      <c r="G250" s="143">
        <v>79403174</v>
      </c>
      <c r="H250" s="284" t="s">
        <v>1350</v>
      </c>
      <c r="I250" s="241">
        <v>20188000</v>
      </c>
      <c r="J250" s="879" t="s">
        <v>2624</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3">
        <f>IFERROR(VLOOKUP(E250,'liquidaciones '!$B$2:$I$1048576,8,0),"")</f>
        <v>0</v>
      </c>
      <c r="AP250" s="342">
        <v>42251</v>
      </c>
      <c r="AQ250" s="177" t="str">
        <f t="shared" ca="1" si="49"/>
        <v>NO</v>
      </c>
      <c r="AR250" s="177" t="s">
        <v>1473</v>
      </c>
      <c r="AS250" s="438"/>
      <c r="AT250" s="1003"/>
    </row>
    <row r="251" spans="2:46" ht="47.25" customHeight="1" x14ac:dyDescent="0.25">
      <c r="B251" s="15">
        <v>245</v>
      </c>
      <c r="C251" s="442"/>
      <c r="D251" s="442" t="str">
        <f t="shared" si="38"/>
        <v>2014</v>
      </c>
      <c r="E251" s="354" t="s">
        <v>1352</v>
      </c>
      <c r="F251" s="284" t="s">
        <v>1353</v>
      </c>
      <c r="G251" s="308">
        <v>830025104</v>
      </c>
      <c r="H251" s="284" t="s">
        <v>1575</v>
      </c>
      <c r="I251" s="292">
        <v>59383678</v>
      </c>
      <c r="J251" s="879" t="s">
        <v>2631</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3">
        <f>IFERROR(VLOOKUP(E251,'liquidaciones '!$B$2:$I$1048576,8,0),"")</f>
        <v>0</v>
      </c>
      <c r="AP251" s="342"/>
      <c r="AQ251" s="177" t="str">
        <f t="shared" ca="1" si="49"/>
        <v>NO</v>
      </c>
      <c r="AR251" s="177" t="s">
        <v>1995</v>
      </c>
      <c r="AS251" s="438"/>
      <c r="AT251" s="1003"/>
    </row>
    <row r="252" spans="2:46"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3">
        <f>IFERROR(VLOOKUP(E252,'liquidaciones '!$B$2:$I$1048576,8,0),"")</f>
        <v>0</v>
      </c>
      <c r="AP252" s="342"/>
      <c r="AQ252" s="177" t="str">
        <f t="shared" ca="1" si="49"/>
        <v>SI</v>
      </c>
      <c r="AR252" s="177" t="s">
        <v>1511</v>
      </c>
      <c r="AS252" s="438"/>
      <c r="AT252" s="1003"/>
    </row>
    <row r="253" spans="2:46"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3">
        <f>IFERROR(VLOOKUP(E253,'liquidaciones '!$B$2:$I$1048576,8,0),"")</f>
        <v>0</v>
      </c>
      <c r="AP253" s="342"/>
      <c r="AQ253" s="177" t="str">
        <f t="shared" ca="1" si="49"/>
        <v>NO</v>
      </c>
      <c r="AR253" s="177" t="s">
        <v>1995</v>
      </c>
      <c r="AS253" s="438"/>
      <c r="AT253" s="1003"/>
    </row>
    <row r="254" spans="2:46"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3">
        <f>IFERROR(VLOOKUP(E254,'liquidaciones '!$B$2:$I$1048576,8,0),"")</f>
        <v>0</v>
      </c>
      <c r="AP254" s="342"/>
      <c r="AQ254" s="177" t="str">
        <f t="shared" ca="1" si="49"/>
        <v>SI</v>
      </c>
      <c r="AR254" s="177" t="s">
        <v>1995</v>
      </c>
      <c r="AS254" s="438"/>
      <c r="AT254" s="1003"/>
    </row>
    <row r="255" spans="2:46"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3">
        <f>IFERROR(VLOOKUP(E255,'liquidaciones '!$B$2:$I$1048576,8,0),"")</f>
        <v>0</v>
      </c>
      <c r="AP255" s="342"/>
      <c r="AQ255" s="177" t="str">
        <f t="shared" ref="AQ255:AQ286" ca="1" si="51">IF((TODAY()-T255&lt;900),"SI","NO")</f>
        <v>SI</v>
      </c>
      <c r="AR255" s="177" t="s">
        <v>2395</v>
      </c>
      <c r="AS255" s="438"/>
      <c r="AT255" s="1003"/>
    </row>
    <row r="256" spans="2:46"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3">
        <f>IFERROR(VLOOKUP(E256,'liquidaciones '!$B$2:$I$1048576,8,0),"")</f>
        <v>0</v>
      </c>
      <c r="AP256" s="342">
        <v>42265</v>
      </c>
      <c r="AQ256" s="177" t="str">
        <f t="shared" ca="1" si="51"/>
        <v>NO</v>
      </c>
      <c r="AR256" s="177" t="s">
        <v>981</v>
      </c>
      <c r="AS256" s="438"/>
      <c r="AT256" s="1003"/>
    </row>
    <row r="257" spans="2:46"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3">
        <f>IFERROR(VLOOKUP(E257,'liquidaciones '!$B$2:$I$1048576,8,0),"")</f>
        <v>0</v>
      </c>
      <c r="AP257" s="342"/>
      <c r="AQ257" s="177" t="str">
        <f t="shared" ca="1" si="51"/>
        <v>NO</v>
      </c>
      <c r="AR257" s="177" t="s">
        <v>1573</v>
      </c>
      <c r="AS257" s="438"/>
      <c r="AT257" s="1003"/>
    </row>
    <row r="258" spans="2:46" ht="47.25" customHeight="1" x14ac:dyDescent="0.25">
      <c r="B258" s="15">
        <v>252</v>
      </c>
      <c r="C258" s="442"/>
      <c r="D258" s="442" t="str">
        <f t="shared" si="38"/>
        <v>2014</v>
      </c>
      <c r="E258" s="355" t="s">
        <v>1425</v>
      </c>
      <c r="F258" s="893" t="s">
        <v>428</v>
      </c>
      <c r="G258" s="895">
        <v>830050919</v>
      </c>
      <c r="H258" s="893" t="s">
        <v>1426</v>
      </c>
      <c r="I258" s="210">
        <v>506601000</v>
      </c>
      <c r="J258" s="879" t="s">
        <v>2460</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3">
        <f>IFERROR(VLOOKUP(E258,'liquidaciones '!$B$2:$I$1048576,8,0),"")</f>
        <v>0</v>
      </c>
      <c r="AP258" s="342"/>
      <c r="AQ258" s="177" t="str">
        <f t="shared" ca="1" si="51"/>
        <v>NO</v>
      </c>
      <c r="AR258" s="177" t="s">
        <v>2080</v>
      </c>
      <c r="AS258" s="438"/>
      <c r="AT258" s="1003"/>
    </row>
    <row r="259" spans="2:46"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3" t="str">
        <f>IFERROR(VLOOKUP(E259,'liquidaciones '!$B$2:$I$1048576,8,0),"")</f>
        <v>LEIDY RIVERA</v>
      </c>
      <c r="AP259" s="342"/>
      <c r="AQ259" s="177" t="str">
        <f t="shared" ca="1" si="51"/>
        <v>SI</v>
      </c>
      <c r="AR259" s="177" t="s">
        <v>2080</v>
      </c>
      <c r="AS259" s="438"/>
      <c r="AT259" s="1003"/>
    </row>
    <row r="260" spans="2:46"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3" t="str">
        <f>IFERROR(VLOOKUP(E260,'liquidaciones '!$B$2:$I$1048576,8,0),"")</f>
        <v>JULIETH ANGARITA</v>
      </c>
      <c r="AP260" s="342"/>
      <c r="AQ260" s="177" t="str">
        <f t="shared" ca="1" si="51"/>
        <v>NO</v>
      </c>
      <c r="AR260" s="177" t="s">
        <v>1574</v>
      </c>
      <c r="AS260" s="438"/>
      <c r="AT260" s="1003"/>
    </row>
    <row r="261" spans="2:46"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3">
        <f>IFERROR(VLOOKUP(E261,'liquidaciones '!$B$2:$I$1048576,8,0),"")</f>
        <v>0</v>
      </c>
      <c r="AP261" s="342">
        <v>42272</v>
      </c>
      <c r="AQ261" s="177" t="str">
        <f t="shared" ca="1" si="51"/>
        <v>NO</v>
      </c>
      <c r="AR261" s="177" t="s">
        <v>1056</v>
      </c>
      <c r="AS261" s="438"/>
      <c r="AT261" s="1003"/>
    </row>
    <row r="262" spans="2:46"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3">
        <f>IFERROR(VLOOKUP(E262,'liquidaciones '!$B$2:$I$1048576,8,0),"")</f>
        <v>0</v>
      </c>
      <c r="AP262" s="342">
        <v>42278</v>
      </c>
      <c r="AQ262" s="177" t="str">
        <f t="shared" ca="1" si="51"/>
        <v>NO</v>
      </c>
      <c r="AR262" s="177" t="s">
        <v>1574</v>
      </c>
      <c r="AS262" s="438"/>
      <c r="AT262" s="1003"/>
    </row>
    <row r="263" spans="2:46"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3">
        <f>IFERROR(VLOOKUP(E263,'liquidaciones '!$B$2:$I$1048576,8,0),"")</f>
        <v>0</v>
      </c>
      <c r="AP263" s="342"/>
      <c r="AQ263" s="177" t="str">
        <f t="shared" ca="1" si="51"/>
        <v>NO</v>
      </c>
      <c r="AR263" s="177" t="s">
        <v>1995</v>
      </c>
      <c r="AS263" s="438"/>
      <c r="AT263" s="1003"/>
    </row>
    <row r="264" spans="2:46"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3">
        <f>IFERROR(VLOOKUP(E264,'liquidaciones '!$B$2:$I$1048576,8,0),"")</f>
        <v>0</v>
      </c>
      <c r="AP264" s="342"/>
      <c r="AQ264" s="177" t="str">
        <f t="shared" ca="1" si="51"/>
        <v>NO</v>
      </c>
      <c r="AR264" s="177" t="s">
        <v>2080</v>
      </c>
      <c r="AS264" s="438"/>
      <c r="AT264" s="1003"/>
    </row>
    <row r="265" spans="2:46"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3">
        <f>IFERROR(VLOOKUP(E265,'liquidaciones '!$B$2:$I$1048576,8,0),"")</f>
        <v>0</v>
      </c>
      <c r="AP265" s="342"/>
      <c r="AQ265" s="177" t="str">
        <f t="shared" ca="1" si="51"/>
        <v>NO</v>
      </c>
      <c r="AR265" s="177" t="s">
        <v>1511</v>
      </c>
      <c r="AS265" s="438"/>
      <c r="AT265" s="1003"/>
    </row>
    <row r="266" spans="2:46"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3">
        <f>IFERROR(VLOOKUP(E266,'liquidaciones '!$B$2:$I$1048576,8,0),"")</f>
        <v>0</v>
      </c>
      <c r="AP266" s="342"/>
      <c r="AQ266" s="177" t="str">
        <f t="shared" ca="1" si="51"/>
        <v>NO</v>
      </c>
      <c r="AR266" s="177" t="s">
        <v>1511</v>
      </c>
      <c r="AS266" s="438"/>
      <c r="AT266" s="1003"/>
    </row>
    <row r="267" spans="2:46"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3">
        <f>IFERROR(VLOOKUP(E267,'liquidaciones '!$B$2:$I$1048576,8,0),"")</f>
        <v>0</v>
      </c>
      <c r="AP267" s="342"/>
      <c r="AQ267" s="177" t="str">
        <f t="shared" ca="1" si="51"/>
        <v>SI</v>
      </c>
      <c r="AR267" s="177" t="s">
        <v>2395</v>
      </c>
      <c r="AS267" s="438"/>
      <c r="AT267" s="1003"/>
    </row>
    <row r="268" spans="2:46"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1008" t="s">
        <v>3812</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0.65334063526834607</v>
      </c>
      <c r="AA268" s="43">
        <f t="shared" ca="1" si="58"/>
        <v>0.15334063526834607</v>
      </c>
      <c r="AB268" s="202">
        <f t="shared" ca="1" si="59"/>
        <v>633</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3" t="str">
        <f>IFERROR(VLOOKUP(E268,'liquidaciones '!$B$2:$I$1048576,8,0),"")</f>
        <v/>
      </c>
      <c r="AP268" s="342"/>
      <c r="AQ268" s="177" t="str">
        <f t="shared" ca="1" si="51"/>
        <v>SI</v>
      </c>
      <c r="AR268" s="177" t="s">
        <v>2996</v>
      </c>
      <c r="AS268" s="438"/>
      <c r="AT268" s="1006" t="s">
        <v>3754</v>
      </c>
    </row>
    <row r="269" spans="2:46" ht="47.25" customHeight="1" x14ac:dyDescent="0.25">
      <c r="B269" s="15">
        <v>263</v>
      </c>
      <c r="C269" s="442"/>
      <c r="D269" s="442" t="str">
        <f t="shared" si="53"/>
        <v>2014</v>
      </c>
      <c r="E269" s="355" t="s">
        <v>1526</v>
      </c>
      <c r="F269" s="984"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3">
        <f>IFERROR(VLOOKUP(E269,'liquidaciones '!$B$2:$I$1048576,8,0),"")</f>
        <v>0</v>
      </c>
      <c r="AP269" s="342"/>
      <c r="AQ269" s="177" t="str">
        <f t="shared" ca="1" si="51"/>
        <v>SI</v>
      </c>
      <c r="AR269" s="177" t="s">
        <v>1995</v>
      </c>
      <c r="AS269" s="438"/>
      <c r="AT269" s="1003"/>
    </row>
    <row r="270" spans="2:46"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3">
        <f>IFERROR(VLOOKUP(E270,'liquidaciones '!$B$2:$I$1048576,8,0),"")</f>
        <v>0</v>
      </c>
      <c r="AP270" s="342"/>
      <c r="AQ270" s="177" t="str">
        <f t="shared" ca="1" si="51"/>
        <v>SI</v>
      </c>
      <c r="AR270" s="177" t="s">
        <v>2080</v>
      </c>
      <c r="AS270" s="438"/>
      <c r="AT270" s="1003"/>
    </row>
    <row r="271" spans="2:46" ht="47.25" customHeight="1" x14ac:dyDescent="0.25">
      <c r="B271" s="15">
        <v>265</v>
      </c>
      <c r="C271" s="442">
        <v>135</v>
      </c>
      <c r="D271" s="442" t="str">
        <f t="shared" si="53"/>
        <v>2015135</v>
      </c>
      <c r="E271" s="949"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3">
        <f>IFERROR(VLOOKUP(E271,'liquidaciones '!$B$2:$I$1048576,8,0),"")</f>
        <v>0</v>
      </c>
      <c r="AP271" s="342"/>
      <c r="AQ271" s="177" t="str">
        <f t="shared" ca="1" si="51"/>
        <v>SI</v>
      </c>
      <c r="AR271" s="177" t="s">
        <v>981</v>
      </c>
      <c r="AS271" s="438"/>
      <c r="AT271" s="1003"/>
    </row>
    <row r="272" spans="2:46"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3">
        <f>IFERROR(VLOOKUP(E272,'liquidaciones '!$B$2:$I$1048576,8,0),"")</f>
        <v>0</v>
      </c>
      <c r="AP272" s="342"/>
      <c r="AQ272" s="177" t="str">
        <f t="shared" ca="1" si="51"/>
        <v>SI</v>
      </c>
      <c r="AR272" s="177" t="s">
        <v>2080</v>
      </c>
      <c r="AS272" s="438"/>
      <c r="AT272" s="1003"/>
    </row>
    <row r="273" spans="2:46" ht="47.25" customHeight="1" x14ac:dyDescent="0.25">
      <c r="B273" s="15">
        <v>267</v>
      </c>
      <c r="C273" s="442"/>
      <c r="D273" s="442" t="str">
        <f t="shared" si="53"/>
        <v>2014</v>
      </c>
      <c r="E273" s="355" t="s">
        <v>3126</v>
      </c>
      <c r="F273" s="893" t="s">
        <v>1543</v>
      </c>
      <c r="G273" s="895">
        <v>900801132</v>
      </c>
      <c r="H273" s="893" t="s">
        <v>1544</v>
      </c>
      <c r="I273" s="210">
        <v>10075000</v>
      </c>
      <c r="J273" s="879" t="s">
        <v>2634</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3">
        <f>IFERROR(VLOOKUP(E273,'liquidaciones '!$B$2:$I$1048576,8,0),"")</f>
        <v>0</v>
      </c>
      <c r="AP273" s="342"/>
      <c r="AQ273" s="177" t="str">
        <f t="shared" ca="1" si="51"/>
        <v>NO</v>
      </c>
      <c r="AR273" s="177" t="s">
        <v>1511</v>
      </c>
      <c r="AS273" s="438"/>
      <c r="AT273" s="1003"/>
    </row>
    <row r="274" spans="2:46"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3">
        <f>IFERROR(VLOOKUP(E274,'liquidaciones '!$B$2:$I$1048576,8,0),"")</f>
        <v>0</v>
      </c>
      <c r="AP274" s="342"/>
      <c r="AQ274" s="177" t="str">
        <f t="shared" ca="1" si="51"/>
        <v>SI</v>
      </c>
      <c r="AR274" s="177" t="s">
        <v>981</v>
      </c>
      <c r="AS274" s="438"/>
      <c r="AT274" s="1003"/>
    </row>
    <row r="275" spans="2:46" ht="47.25" customHeight="1" x14ac:dyDescent="0.25">
      <c r="B275" s="15">
        <v>269</v>
      </c>
      <c r="C275" s="442"/>
      <c r="D275" s="442" t="str">
        <f t="shared" si="53"/>
        <v>2014</v>
      </c>
      <c r="E275" s="895" t="s">
        <v>1549</v>
      </c>
      <c r="F275" s="893" t="s">
        <v>3700</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3">
        <f>IFERROR(VLOOKUP(E275,'liquidaciones '!$B$2:$I$1048576,8,0),"")</f>
        <v>0</v>
      </c>
      <c r="AP275" s="342"/>
      <c r="AQ275" s="177" t="str">
        <f t="shared" ca="1" si="51"/>
        <v>NO</v>
      </c>
      <c r="AR275" s="177"/>
      <c r="AS275" s="438"/>
      <c r="AT275" s="1003"/>
    </row>
    <row r="276" spans="2:46"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3">
        <f>IFERROR(VLOOKUP(E276,'liquidaciones '!$B$2:$I$1048576,8,0),"")</f>
        <v>0</v>
      </c>
      <c r="AP276" s="342"/>
      <c r="AQ276" s="177" t="str">
        <f t="shared" ca="1" si="51"/>
        <v>SI</v>
      </c>
      <c r="AR276" s="177" t="s">
        <v>981</v>
      </c>
      <c r="AS276" s="438"/>
      <c r="AT276" s="1003"/>
    </row>
    <row r="277" spans="2:46"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3">
        <f>IFERROR(VLOOKUP(E277,'liquidaciones '!$B$2:$I$1048576,8,0),"")</f>
        <v>0</v>
      </c>
      <c r="AP277" s="342"/>
      <c r="AQ277" s="177" t="str">
        <f t="shared" ca="1" si="51"/>
        <v>SI</v>
      </c>
      <c r="AR277" s="177"/>
      <c r="AS277" s="438"/>
      <c r="AT277" s="1003"/>
    </row>
    <row r="278" spans="2:46"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3">
        <f>IFERROR(VLOOKUP(E278,'liquidaciones '!$B$2:$I$1048576,8,0),"")</f>
        <v>0</v>
      </c>
      <c r="AP278" s="342"/>
      <c r="AQ278" s="177" t="str">
        <f t="shared" ca="1" si="51"/>
        <v>SI</v>
      </c>
      <c r="AR278" s="177" t="s">
        <v>981</v>
      </c>
      <c r="AS278" s="438"/>
      <c r="AT278" s="1003"/>
    </row>
    <row r="279" spans="2:46"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3">
        <f>IFERROR(VLOOKUP(E279,'liquidaciones '!$B$2:$I$1048576,8,0),"")</f>
        <v>0</v>
      </c>
      <c r="AP279" s="342"/>
      <c r="AQ279" s="177" t="str">
        <f t="shared" ca="1" si="51"/>
        <v>SI</v>
      </c>
      <c r="AR279" s="177" t="s">
        <v>2080</v>
      </c>
      <c r="AS279" s="438"/>
      <c r="AT279" s="1003"/>
    </row>
    <row r="280" spans="2:46"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3">
        <f>IFERROR(VLOOKUP(E280,'liquidaciones '!$B$2:$I$1048576,8,0),"")</f>
        <v>0</v>
      </c>
      <c r="AP280" s="342"/>
      <c r="AQ280" s="177" t="str">
        <f t="shared" ca="1" si="51"/>
        <v>SI</v>
      </c>
      <c r="AR280" s="177" t="s">
        <v>2080</v>
      </c>
      <c r="AS280" s="438"/>
      <c r="AT280" s="1003"/>
    </row>
    <row r="281" spans="2:46"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3">
        <f>IFERROR(VLOOKUP(E281,'liquidaciones '!$B$2:$I$1048576,8,0),"")</f>
        <v>0</v>
      </c>
      <c r="AP281" s="342"/>
      <c r="AQ281" s="177" t="str">
        <f t="shared" ca="1" si="51"/>
        <v>SI</v>
      </c>
      <c r="AR281" s="177" t="s">
        <v>2080</v>
      </c>
      <c r="AS281" s="438"/>
      <c r="AT281" s="1003"/>
    </row>
    <row r="282" spans="2:46"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3">
        <f>IFERROR(VLOOKUP(E282,'liquidaciones '!$B$2:$I$1048576,8,0),"")</f>
        <v>0</v>
      </c>
      <c r="AP282" s="342"/>
      <c r="AQ282" s="177" t="str">
        <f t="shared" ca="1" si="51"/>
        <v>SI</v>
      </c>
      <c r="AR282" s="177" t="s">
        <v>2080</v>
      </c>
      <c r="AS282" s="438"/>
      <c r="AT282" s="1003"/>
    </row>
    <row r="283" spans="2:46"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3">
        <f>IFERROR(VLOOKUP(E283,'liquidaciones '!$B$2:$I$1048576,8,0),"")</f>
        <v>0</v>
      </c>
      <c r="AP283" s="342"/>
      <c r="AQ283" s="177" t="str">
        <f t="shared" ca="1" si="51"/>
        <v>SI</v>
      </c>
      <c r="AR283" s="177" t="s">
        <v>981</v>
      </c>
      <c r="AS283" s="438"/>
      <c r="AT283" s="1003"/>
    </row>
    <row r="284" spans="2:46"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DEVUELTO</v>
      </c>
      <c r="AO284" s="983" t="str">
        <f>IFERROR(VLOOKUP(E284,'liquidaciones '!$B$2:$I$1048576,8,0),"")</f>
        <v>JULIETH ANGARITA</v>
      </c>
      <c r="AP284" s="342"/>
      <c r="AQ284" s="177" t="str">
        <f t="shared" ca="1" si="51"/>
        <v>SI</v>
      </c>
      <c r="AR284" s="177" t="s">
        <v>1511</v>
      </c>
      <c r="AS284" s="438"/>
      <c r="AT284" s="1003"/>
    </row>
    <row r="285" spans="2:46"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3">
        <f>IFERROR(VLOOKUP(E285,'liquidaciones '!$B$2:$I$1048576,8,0),"")</f>
        <v>0</v>
      </c>
      <c r="AP285" s="342"/>
      <c r="AQ285" s="177" t="str">
        <f t="shared" ca="1" si="51"/>
        <v>SI</v>
      </c>
      <c r="AR285" s="177" t="s">
        <v>981</v>
      </c>
      <c r="AS285" s="438"/>
      <c r="AT285" s="1003"/>
    </row>
    <row r="286" spans="2:46"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3">
        <f>IFERROR(VLOOKUP(E286,'liquidaciones '!$B$2:$I$1048576,8,0),"")</f>
        <v>0</v>
      </c>
      <c r="AP286" s="342"/>
      <c r="AQ286" s="177" t="str">
        <f t="shared" ca="1" si="51"/>
        <v>SI</v>
      </c>
      <c r="AR286" s="177" t="s">
        <v>1511</v>
      </c>
      <c r="AS286" s="438"/>
      <c r="AT286" s="1003"/>
    </row>
    <row r="287" spans="2:46"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3">
        <f>IFERROR(VLOOKUP(E287,'liquidaciones '!$B$2:$I$1048576,8,0),"")</f>
        <v>0</v>
      </c>
      <c r="AP287" s="342"/>
      <c r="AQ287" s="177" t="str">
        <f t="shared" ref="AQ287:AQ318" ca="1" si="62">IF((TODAY()-T287&lt;900),"SI","NO")</f>
        <v>SI</v>
      </c>
      <c r="AR287" s="177" t="s">
        <v>2080</v>
      </c>
      <c r="AS287" s="438"/>
      <c r="AT287" s="1003"/>
    </row>
    <row r="288" spans="2:46"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3">
        <f>IFERROR(VLOOKUP(E288,'liquidaciones '!$B$2:$I$1048576,8,0),"")</f>
        <v>0</v>
      </c>
      <c r="AP288" s="342"/>
      <c r="AQ288" s="177" t="str">
        <f t="shared" ca="1" si="62"/>
        <v>SI</v>
      </c>
      <c r="AR288" s="177" t="s">
        <v>1995</v>
      </c>
      <c r="AS288" s="438"/>
      <c r="AT288" s="1003"/>
    </row>
    <row r="289" spans="2:46"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3" t="str">
        <f>IFERROR(VLOOKUP(E289,'liquidaciones '!$B$2:$I$1048576,8,0),"")</f>
        <v/>
      </c>
      <c r="AP289" s="342"/>
      <c r="AQ289" s="177" t="str">
        <f t="shared" ca="1" si="62"/>
        <v>NO</v>
      </c>
      <c r="AR289" s="177"/>
      <c r="AS289" s="438"/>
      <c r="AT289" s="1003"/>
    </row>
    <row r="290" spans="2:46"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3">
        <f>IFERROR(VLOOKUP(E290,'liquidaciones '!$B$2:$I$1048576,8,0),"")</f>
        <v>0</v>
      </c>
      <c r="AP290" s="342">
        <v>42304</v>
      </c>
      <c r="AQ290" s="177" t="str">
        <f t="shared" ca="1" si="62"/>
        <v>NO</v>
      </c>
      <c r="AR290" s="177" t="s">
        <v>1511</v>
      </c>
      <c r="AS290" s="438"/>
      <c r="AT290" s="1003"/>
    </row>
    <row r="291" spans="2:46"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3">
        <f>IFERROR(VLOOKUP(E291,'liquidaciones '!$B$2:$I$1048576,8,0),"")</f>
        <v>0</v>
      </c>
      <c r="AP291" s="342"/>
      <c r="AQ291" s="177" t="str">
        <f t="shared" ca="1" si="62"/>
        <v>SI</v>
      </c>
      <c r="AR291" s="177" t="s">
        <v>1511</v>
      </c>
      <c r="AS291" s="438"/>
      <c r="AT291" s="1003"/>
    </row>
    <row r="292" spans="2:46"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3">
        <f>IFERROR(VLOOKUP(E292,'liquidaciones '!$B$2:$I$1048576,8,0),"")</f>
        <v>0</v>
      </c>
      <c r="AP292" s="342"/>
      <c r="AQ292" s="177" t="str">
        <f t="shared" ca="1" si="62"/>
        <v>SI</v>
      </c>
      <c r="AR292" s="177" t="s">
        <v>2395</v>
      </c>
      <c r="AS292" s="438"/>
      <c r="AT292" s="1003"/>
    </row>
    <row r="293" spans="2:46"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3">
        <f>IFERROR(VLOOKUP(E293,'liquidaciones '!$B$2:$I$1048576,8,0),"")</f>
        <v>0</v>
      </c>
      <c r="AP293" s="342"/>
      <c r="AQ293" s="177" t="str">
        <f t="shared" ca="1" si="62"/>
        <v>SI</v>
      </c>
      <c r="AR293" s="177" t="s">
        <v>2395</v>
      </c>
      <c r="AS293" s="438"/>
      <c r="AT293" s="1003"/>
    </row>
    <row r="294" spans="2:46"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3">
        <f>IFERROR(VLOOKUP(E294,'liquidaciones '!$B$2:$I$1048576,8,0),"")</f>
        <v>0</v>
      </c>
      <c r="AP294" s="342"/>
      <c r="AQ294" s="177" t="str">
        <f t="shared" ca="1" si="62"/>
        <v>SI</v>
      </c>
      <c r="AR294" s="177" t="s">
        <v>2609</v>
      </c>
      <c r="AS294" s="438"/>
      <c r="AT294" s="1003"/>
    </row>
    <row r="295" spans="2:46"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3" t="str">
        <f>IFERROR(VLOOKUP(E295,'liquidaciones '!$B$2:$I$1048576,8,0),"")</f>
        <v>MANUEL ROJAS</v>
      </c>
      <c r="AP295" s="342"/>
      <c r="AQ295" s="177" t="str">
        <f t="shared" ca="1" si="62"/>
        <v>SI</v>
      </c>
      <c r="AR295" s="177" t="s">
        <v>1573</v>
      </c>
      <c r="AS295" s="438"/>
      <c r="AT295" s="1003"/>
    </row>
    <row r="296" spans="2:46"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3">
        <f>IFERROR(VLOOKUP(E296,'liquidaciones '!$B$2:$I$1048576,8,0),"")</f>
        <v>0</v>
      </c>
      <c r="AP296" s="342"/>
      <c r="AQ296" s="177" t="str">
        <f t="shared" ca="1" si="62"/>
        <v>SI</v>
      </c>
      <c r="AR296" s="177" t="s">
        <v>1573</v>
      </c>
      <c r="AS296" s="438"/>
      <c r="AT296" s="1003"/>
    </row>
    <row r="297" spans="2:46"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3" t="str">
        <f>IFERROR(VLOOKUP(E297,'liquidaciones '!$B$2:$I$1048576,8,0),"")</f>
        <v>MANUEL ROJAS</v>
      </c>
      <c r="AP297" s="342"/>
      <c r="AQ297" s="177" t="str">
        <f t="shared" ca="1" si="62"/>
        <v>SI</v>
      </c>
      <c r="AR297" s="177" t="s">
        <v>2395</v>
      </c>
      <c r="AS297" s="438"/>
      <c r="AT297" s="1003"/>
    </row>
    <row r="298" spans="2:46"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3">
        <f>IFERROR(VLOOKUP(E298,'liquidaciones '!$B$2:$I$1048576,8,0),"")</f>
        <v>0</v>
      </c>
      <c r="AP298" s="342"/>
      <c r="AQ298" s="177" t="str">
        <f t="shared" ca="1" si="62"/>
        <v>SI</v>
      </c>
      <c r="AR298" s="177" t="s">
        <v>1573</v>
      </c>
      <c r="AS298" s="438"/>
      <c r="AT298" s="1003"/>
    </row>
    <row r="299" spans="2:46"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3">
        <f>IFERROR(VLOOKUP(E299,'liquidaciones '!$B$2:$I$1048576,8,0),"")</f>
        <v>0</v>
      </c>
      <c r="AP299" s="342"/>
      <c r="AQ299" s="177" t="str">
        <f t="shared" ca="1" si="62"/>
        <v>SI</v>
      </c>
      <c r="AR299" s="177" t="s">
        <v>2395</v>
      </c>
      <c r="AS299" s="438"/>
      <c r="AT299" s="1003"/>
    </row>
    <row r="300" spans="2:46"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3">
        <f>IFERROR(VLOOKUP(E300,'liquidaciones '!$B$2:$I$1048576,8,0),"")</f>
        <v>0</v>
      </c>
      <c r="AP300" s="342"/>
      <c r="AQ300" s="177" t="str">
        <f t="shared" ca="1" si="62"/>
        <v>SI</v>
      </c>
      <c r="AR300" s="177" t="s">
        <v>1511</v>
      </c>
      <c r="AS300" s="438"/>
      <c r="AT300" s="1003"/>
    </row>
    <row r="301" spans="2:46"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3">
        <f>IFERROR(VLOOKUP(E301,'liquidaciones '!$B$2:$I$1048576,8,0),"")</f>
        <v>0</v>
      </c>
      <c r="AP301" s="342"/>
      <c r="AQ301" s="177" t="str">
        <f t="shared" ca="1" si="62"/>
        <v>NO</v>
      </c>
      <c r="AR301" s="177" t="s">
        <v>1995</v>
      </c>
      <c r="AS301" s="438"/>
      <c r="AT301" s="1003"/>
    </row>
    <row r="302" spans="2:46"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3" t="str">
        <f>IFERROR(VLOOKUP(E302,'liquidaciones '!$B$2:$I$1048576,8,0),"")</f>
        <v>CLAUDIA VANEGAS</v>
      </c>
      <c r="AP302" s="342"/>
      <c r="AQ302" s="177" t="str">
        <f t="shared" ca="1" si="62"/>
        <v>SI</v>
      </c>
      <c r="AR302" s="177" t="s">
        <v>1573</v>
      </c>
      <c r="AS302" s="438"/>
      <c r="AT302" s="1003"/>
    </row>
    <row r="303" spans="2:46"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3">
        <f>IFERROR(VLOOKUP(E303,'liquidaciones '!$B$2:$I$1048576,8,0),"")</f>
        <v>0</v>
      </c>
      <c r="AP303" s="342"/>
      <c r="AQ303" s="177" t="str">
        <f t="shared" ca="1" si="62"/>
        <v>NO</v>
      </c>
      <c r="AR303" s="177" t="s">
        <v>1995</v>
      </c>
      <c r="AS303" s="438"/>
      <c r="AT303" s="1003"/>
    </row>
    <row r="304" spans="2:46"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3" t="str">
        <f>IFERROR(VLOOKUP(E304,'liquidaciones '!$B$2:$I$1048576,8,0),"")</f>
        <v>CLAUDIA VANEGAS</v>
      </c>
      <c r="AP304" s="342"/>
      <c r="AQ304" s="177" t="str">
        <f t="shared" ca="1" si="62"/>
        <v>SI</v>
      </c>
      <c r="AR304" s="177" t="s">
        <v>1573</v>
      </c>
      <c r="AS304" s="438"/>
      <c r="AT304" s="1003"/>
    </row>
    <row r="305" spans="2:46"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3">
        <f>IFERROR(VLOOKUP(E305,'liquidaciones '!$B$2:$I$1048576,8,0),"")</f>
        <v>0</v>
      </c>
      <c r="AP305" s="342"/>
      <c r="AQ305" s="177" t="str">
        <f t="shared" ca="1" si="62"/>
        <v>SI</v>
      </c>
      <c r="AR305" s="177" t="s">
        <v>1511</v>
      </c>
      <c r="AS305" s="438"/>
      <c r="AT305" s="1003"/>
    </row>
    <row r="306" spans="2:46"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3">
        <f>IFERROR(VLOOKUP(E306,'liquidaciones '!$B$2:$I$1048576,8,0),"")</f>
        <v>0</v>
      </c>
      <c r="AP306" s="342"/>
      <c r="AQ306" s="177" t="str">
        <f t="shared" ca="1" si="62"/>
        <v>NO</v>
      </c>
      <c r="AR306" s="177" t="s">
        <v>2395</v>
      </c>
      <c r="AS306" s="438"/>
      <c r="AT306" s="1003"/>
    </row>
    <row r="307" spans="2:46"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3">
        <f>IFERROR(VLOOKUP(E307,'liquidaciones '!$B$2:$I$1048576,8,0),"")</f>
        <v>0</v>
      </c>
      <c r="AP307" s="342"/>
      <c r="AQ307" s="177" t="str">
        <f t="shared" ca="1" si="62"/>
        <v>SI</v>
      </c>
      <c r="AR307" s="177" t="s">
        <v>2613</v>
      </c>
      <c r="AS307" s="438"/>
      <c r="AT307" s="1003"/>
    </row>
    <row r="308" spans="2:46"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3" t="str">
        <f>IFERROR(VLOOKUP(E308,'liquidaciones '!$B$2:$I$1048576,8,0),"")</f>
        <v>GIOVANNI SUAREZ</v>
      </c>
      <c r="AP308" s="342"/>
      <c r="AQ308" s="177" t="str">
        <f t="shared" ca="1" si="62"/>
        <v>SI</v>
      </c>
      <c r="AR308" s="177" t="s">
        <v>2395</v>
      </c>
      <c r="AS308" s="438"/>
      <c r="AT308" s="1003"/>
    </row>
    <row r="309" spans="2:46"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3" t="str">
        <f>IFERROR(VLOOKUP(E309,'liquidaciones '!$B$2:$I$1048576,8,0),"")</f>
        <v>JULIETH ANGARITA</v>
      </c>
      <c r="AP309" s="342"/>
      <c r="AQ309" s="177" t="str">
        <f t="shared" ca="1" si="62"/>
        <v>SI</v>
      </c>
      <c r="AR309" s="177" t="s">
        <v>981</v>
      </c>
      <c r="AS309" s="438"/>
      <c r="AT309" s="1003"/>
    </row>
    <row r="310" spans="2:46"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3">
        <f>IFERROR(VLOOKUP(E310,'liquidaciones '!$B$2:$I$1048576,8,0),"")</f>
        <v>0</v>
      </c>
      <c r="AP310" s="342"/>
      <c r="AQ310" s="177" t="str">
        <f t="shared" ca="1" si="62"/>
        <v>SI</v>
      </c>
      <c r="AR310" s="177" t="s">
        <v>1511</v>
      </c>
      <c r="AS310" s="438"/>
      <c r="AT310" s="1003"/>
    </row>
    <row r="311" spans="2:46"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3" t="str">
        <f>IFERROR(VLOOKUP(E311,'liquidaciones '!$B$2:$I$1048576,8,0),"")</f>
        <v>DORA PINILLA</v>
      </c>
      <c r="AP311" s="342"/>
      <c r="AQ311" s="177" t="str">
        <f t="shared" ca="1" si="62"/>
        <v>SI</v>
      </c>
      <c r="AR311" s="177" t="s">
        <v>981</v>
      </c>
      <c r="AS311" s="438"/>
      <c r="AT311" s="1003"/>
    </row>
    <row r="312" spans="2:46"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3">
        <f>IFERROR(VLOOKUP(E312,'liquidaciones '!$B$2:$I$1048576,8,0),"")</f>
        <v>0</v>
      </c>
      <c r="AP312" s="342"/>
      <c r="AQ312" s="177" t="str">
        <f t="shared" ca="1" si="62"/>
        <v>SI</v>
      </c>
      <c r="AR312" s="177" t="s">
        <v>1511</v>
      </c>
      <c r="AS312" s="438"/>
      <c r="AT312" s="1003"/>
    </row>
    <row r="313" spans="2:46"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3" t="str">
        <f>IFERROR(VLOOKUP(E313,'liquidaciones '!$B$2:$I$1048576,8,0),"")</f>
        <v>GIOVANNI SUAREZ</v>
      </c>
      <c r="AP313" s="342"/>
      <c r="AQ313" s="177" t="str">
        <f t="shared" ca="1" si="62"/>
        <v>SI</v>
      </c>
      <c r="AR313" s="177" t="s">
        <v>1573</v>
      </c>
      <c r="AS313" s="438"/>
      <c r="AT313" s="1003"/>
    </row>
    <row r="314" spans="2:46"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3">
        <f>IFERROR(VLOOKUP(E314,'liquidaciones '!$B$2:$I$1048576,8,0),"")</f>
        <v>0</v>
      </c>
      <c r="AP314" s="342"/>
      <c r="AQ314" s="177" t="str">
        <f t="shared" ca="1" si="62"/>
        <v>NO</v>
      </c>
      <c r="AR314" s="177" t="s">
        <v>1995</v>
      </c>
      <c r="AS314" s="438"/>
      <c r="AT314" s="1003"/>
    </row>
    <row r="315" spans="2:46"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3">
        <f>IFERROR(VLOOKUP(E315,'liquidaciones '!$B$2:$I$1048576,8,0),"")</f>
        <v>0</v>
      </c>
      <c r="AP315" s="342"/>
      <c r="AQ315" s="177" t="str">
        <f t="shared" ca="1" si="62"/>
        <v>NO</v>
      </c>
      <c r="AR315" s="177" t="s">
        <v>1573</v>
      </c>
      <c r="AS315" s="438"/>
      <c r="AT315" s="1003"/>
    </row>
    <row r="316" spans="2:46"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3">
        <f>IFERROR(VLOOKUP(E316,'liquidaciones '!$B$2:$I$1048576,8,0),"")</f>
        <v>0</v>
      </c>
      <c r="AP316" s="342"/>
      <c r="AQ316" s="177" t="str">
        <f t="shared" ca="1" si="62"/>
        <v>SI</v>
      </c>
      <c r="AR316" s="177" t="s">
        <v>981</v>
      </c>
      <c r="AS316" s="438"/>
      <c r="AT316" s="1003"/>
    </row>
    <row r="317" spans="2:46"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3">
        <f>IFERROR(VLOOKUP(E317,'liquidaciones '!$B$2:$I$1048576,8,0),"")</f>
        <v>0</v>
      </c>
      <c r="AP317" s="342"/>
      <c r="AQ317" s="177" t="str">
        <f t="shared" ca="1" si="62"/>
        <v>SI</v>
      </c>
      <c r="AR317" s="177" t="s">
        <v>2395</v>
      </c>
      <c r="AS317" s="438"/>
      <c r="AT317" s="1003"/>
    </row>
    <row r="318" spans="2:46"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3" t="str">
        <f>IFERROR(VLOOKUP(E318,'liquidaciones '!$B$2:$I$1048576,8,0),"")</f>
        <v>CLAUDIA VANEGAS</v>
      </c>
      <c r="AP318" s="342"/>
      <c r="AQ318" s="177" t="str">
        <f t="shared" ca="1" si="62"/>
        <v>SI</v>
      </c>
      <c r="AR318" s="177" t="s">
        <v>2395</v>
      </c>
      <c r="AS318" s="438"/>
      <c r="AT318" s="1003"/>
    </row>
    <row r="319" spans="2:46"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3">
        <f>IFERROR(VLOOKUP(E319,'liquidaciones '!$B$2:$I$1048576,8,0),"")</f>
        <v>0</v>
      </c>
      <c r="AP319" s="342"/>
      <c r="AQ319" s="177" t="str">
        <f t="shared" ref="AQ319:AQ350" ca="1" si="64">IF((TODAY()-T319&lt;900),"SI","NO")</f>
        <v>SI</v>
      </c>
      <c r="AR319" s="177" t="s">
        <v>2395</v>
      </c>
      <c r="AS319" s="438"/>
      <c r="AT319" s="1003"/>
    </row>
    <row r="320" spans="2:46"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3">
        <f>IFERROR(VLOOKUP(E320,'liquidaciones '!$B$2:$I$1048576,8,0),"")</f>
        <v>0</v>
      </c>
      <c r="AP320" s="342"/>
      <c r="AQ320" s="177" t="str">
        <f t="shared" ca="1" si="64"/>
        <v>NO</v>
      </c>
      <c r="AR320" s="177" t="s">
        <v>1995</v>
      </c>
      <c r="AS320" s="438"/>
      <c r="AT320" s="1003"/>
    </row>
    <row r="321" spans="2:46"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3" t="str">
        <f>IFERROR(VLOOKUP(E321,'liquidaciones '!$B$2:$I$1048576,8,0),"")</f>
        <v>LEIDY RIVERA</v>
      </c>
      <c r="AP321" s="342"/>
      <c r="AQ321" s="177" t="str">
        <f t="shared" ca="1" si="64"/>
        <v>SI</v>
      </c>
      <c r="AR321" s="177" t="s">
        <v>1573</v>
      </c>
      <c r="AS321" s="438"/>
      <c r="AT321" s="1003"/>
    </row>
    <row r="322" spans="2:46"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3">
        <f>IFERROR(VLOOKUP(E322,'liquidaciones '!$B$2:$I$1048576,8,0),"")</f>
        <v>0</v>
      </c>
      <c r="AP322" s="342"/>
      <c r="AQ322" s="177" t="str">
        <f t="shared" ca="1" si="64"/>
        <v>SI</v>
      </c>
      <c r="AR322" s="177" t="s">
        <v>2395</v>
      </c>
      <c r="AS322" s="438"/>
      <c r="AT322" s="1003"/>
    </row>
    <row r="323" spans="2:46"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3">
        <f>IFERROR(VLOOKUP(E323,'liquidaciones '!$B$2:$I$1048576,8,0),"")</f>
        <v>0</v>
      </c>
      <c r="AP323" s="342"/>
      <c r="AQ323" s="177" t="str">
        <f t="shared" ca="1" si="64"/>
        <v>SI</v>
      </c>
      <c r="AR323" s="177" t="s">
        <v>1511</v>
      </c>
      <c r="AS323" s="438"/>
      <c r="AT323" s="1003"/>
    </row>
    <row r="324" spans="2:46" ht="47.25" customHeight="1" x14ac:dyDescent="0.25">
      <c r="B324" s="15">
        <v>318</v>
      </c>
      <c r="C324" s="442">
        <v>139</v>
      </c>
      <c r="D324" s="442" t="str">
        <f t="shared" si="53"/>
        <v>2015139</v>
      </c>
      <c r="E324" s="895" t="s">
        <v>3352</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3" t="str">
        <f>IFERROR(VLOOKUP(E324,'liquidaciones '!$B$2:$I$1048576,8,0),"")</f>
        <v>JULIETH ANGARITA</v>
      </c>
      <c r="AP324" s="342"/>
      <c r="AQ324" s="177" t="str">
        <f t="shared" ca="1" si="64"/>
        <v>SI</v>
      </c>
      <c r="AR324" s="177" t="s">
        <v>1511</v>
      </c>
      <c r="AS324" s="438" t="s">
        <v>3538</v>
      </c>
      <c r="AT324" s="1003"/>
    </row>
    <row r="325" spans="2:46"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42186</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3">
        <f>IFERROR(VLOOKUP(E325,'liquidaciones '!$B$2:$I$1048576,8,0),"")</f>
        <v>0</v>
      </c>
      <c r="AP325" s="342"/>
      <c r="AQ325" s="177" t="str">
        <f t="shared" ca="1" si="64"/>
        <v>SI</v>
      </c>
      <c r="AR325" s="177" t="s">
        <v>2080</v>
      </c>
      <c r="AS325" s="438"/>
      <c r="AT325" s="1003"/>
    </row>
    <row r="326" spans="2:46"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EN TRÁMITE</v>
      </c>
      <c r="AO326" s="983" t="str">
        <f>IFERROR(VLOOKUP(E326,'liquidaciones '!$B$2:$I$1048576,8,0),"")</f>
        <v>MANUEL ROJAS</v>
      </c>
      <c r="AP326" s="342"/>
      <c r="AQ326" s="177" t="str">
        <f t="shared" ca="1" si="64"/>
        <v>SI</v>
      </c>
      <c r="AR326" s="177" t="s">
        <v>1511</v>
      </c>
      <c r="AS326" s="438"/>
      <c r="AT326" s="1003"/>
    </row>
    <row r="327" spans="2:46" ht="47.25" customHeight="1" x14ac:dyDescent="0.25">
      <c r="B327" s="15">
        <v>321</v>
      </c>
      <c r="C327" s="442">
        <v>158</v>
      </c>
      <c r="D327" s="442" t="str">
        <f t="shared" ref="D327:D379" si="66">K327&amp;C327</f>
        <v>2015158</v>
      </c>
      <c r="E327" s="895" t="s">
        <v>2022</v>
      </c>
      <c r="F327" s="893" t="s">
        <v>3700</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3" t="str">
        <f>IFERROR(VLOOKUP(E327,'liquidaciones '!$B$2:$I$1048576,8,0),"")</f>
        <v/>
      </c>
      <c r="AP327" s="342"/>
      <c r="AQ327" s="177" t="str">
        <f t="shared" ca="1" si="64"/>
        <v>SI</v>
      </c>
      <c r="AR327" s="177" t="s">
        <v>2982</v>
      </c>
      <c r="AS327" s="438"/>
      <c r="AT327" s="1003"/>
    </row>
    <row r="328" spans="2:46"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3">
        <f>IFERROR(VLOOKUP(E328,'liquidaciones '!$B$2:$I$1048576,8,0),"")</f>
        <v>0</v>
      </c>
      <c r="AP328" s="342"/>
      <c r="AQ328" s="177" t="str">
        <f t="shared" ca="1" si="64"/>
        <v>SI</v>
      </c>
      <c r="AR328" s="177" t="s">
        <v>1995</v>
      </c>
      <c r="AS328" s="438"/>
      <c r="AT328" s="1003"/>
    </row>
    <row r="329" spans="2:46"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3" t="str">
        <f>IFERROR(VLOOKUP(E329,'liquidaciones '!$B$2:$I$1048576,8,0),"")</f>
        <v>MANUEL ROJAS</v>
      </c>
      <c r="AP329" s="342"/>
      <c r="AQ329" s="177" t="str">
        <f t="shared" ca="1" si="64"/>
        <v>SI</v>
      </c>
      <c r="AR329" s="177" t="s">
        <v>1573</v>
      </c>
      <c r="AS329" s="438"/>
      <c r="AT329" s="1003"/>
    </row>
    <row r="330" spans="2:46"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3">
        <f>IFERROR(VLOOKUP(E330,'liquidaciones '!$B$2:$I$1048576,8,0),"")</f>
        <v>0</v>
      </c>
      <c r="AP330" s="342"/>
      <c r="AQ330" s="177" t="str">
        <f t="shared" ca="1" si="64"/>
        <v>SI</v>
      </c>
      <c r="AR330" s="177" t="s">
        <v>2080</v>
      </c>
      <c r="AS330" s="438"/>
      <c r="AT330" s="1003"/>
    </row>
    <row r="331" spans="2:46"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3" t="str">
        <f>IFERROR(VLOOKUP(E331,'liquidaciones '!$B$2:$I$1048576,8,0),"")</f>
        <v>MANUEL ROJAS</v>
      </c>
      <c r="AP331" s="342"/>
      <c r="AQ331" s="177" t="str">
        <f t="shared" ca="1" si="64"/>
        <v>SI</v>
      </c>
      <c r="AR331" s="177" t="s">
        <v>1573</v>
      </c>
      <c r="AS331" s="438"/>
      <c r="AT331" s="1003"/>
    </row>
    <row r="332" spans="2:46"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3" t="str">
        <f>IFERROR(VLOOKUP(E332,'liquidaciones '!$B$2:$I$1048576,8,0),"")</f>
        <v>DORA PINILLA</v>
      </c>
      <c r="AP332" s="342"/>
      <c r="AQ332" s="177" t="str">
        <f t="shared" ca="1" si="64"/>
        <v>SI</v>
      </c>
      <c r="AR332" s="177" t="s">
        <v>2080</v>
      </c>
      <c r="AS332" s="438"/>
      <c r="AT332" s="1003"/>
    </row>
    <row r="333" spans="2:46"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3">
        <f>IFERROR(VLOOKUP(E333,'liquidaciones '!$B$2:$I$1048576,8,0),"")</f>
        <v>0</v>
      </c>
      <c r="AP333" s="342"/>
      <c r="AQ333" s="177" t="str">
        <f t="shared" ca="1" si="64"/>
        <v>SI</v>
      </c>
      <c r="AR333" s="177" t="s">
        <v>1573</v>
      </c>
      <c r="AS333" s="438"/>
      <c r="AT333" s="1003"/>
    </row>
    <row r="334" spans="2:46"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3">
        <f>IFERROR(VLOOKUP(E334,'liquidaciones '!$B$2:$I$1048576,8,0),"")</f>
        <v>0</v>
      </c>
      <c r="AP334" s="342"/>
      <c r="AQ334" s="177" t="str">
        <f t="shared" ca="1" si="64"/>
        <v>SI</v>
      </c>
      <c r="AR334" s="177" t="s">
        <v>1573</v>
      </c>
      <c r="AS334" s="438"/>
      <c r="AT334" s="1003"/>
    </row>
    <row r="335" spans="2:46"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3">
        <f>IFERROR(VLOOKUP(E335,'liquidaciones '!$B$2:$I$1048576,8,0),"")</f>
        <v>0</v>
      </c>
      <c r="AP335" s="342"/>
      <c r="AQ335" s="177" t="str">
        <f t="shared" ca="1" si="64"/>
        <v>SI</v>
      </c>
      <c r="AR335" s="177" t="s">
        <v>2080</v>
      </c>
      <c r="AS335" s="438"/>
      <c r="AT335" s="1003"/>
    </row>
    <row r="336" spans="2:46"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3">
        <f>IFERROR(VLOOKUP(E336,'liquidaciones '!$B$2:$I$1048576,8,0),"")</f>
        <v>0</v>
      </c>
      <c r="AP336" s="342"/>
      <c r="AQ336" s="177" t="str">
        <f t="shared" ca="1" si="64"/>
        <v>SI</v>
      </c>
      <c r="AR336" s="177" t="s">
        <v>1573</v>
      </c>
      <c r="AS336" s="438"/>
      <c r="AT336" s="1003"/>
    </row>
    <row r="337" spans="2:46"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3" t="str">
        <f>IFERROR(VLOOKUP(E337,'liquidaciones '!$B$2:$I$1048576,8,0),"")</f>
        <v>CLAUDIA VANEGAS</v>
      </c>
      <c r="AP337" s="342"/>
      <c r="AQ337" s="177" t="str">
        <f t="shared" ca="1" si="64"/>
        <v>SI</v>
      </c>
      <c r="AR337" s="177" t="s">
        <v>2080</v>
      </c>
      <c r="AS337" s="438"/>
      <c r="AT337" s="1003"/>
    </row>
    <row r="338" spans="2:46"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3">
        <f>IFERROR(VLOOKUP(E338,'liquidaciones '!$B$2:$I$1048576,8,0),"")</f>
        <v>0</v>
      </c>
      <c r="AP338" s="342"/>
      <c r="AQ338" s="177" t="str">
        <f t="shared" ca="1" si="64"/>
        <v>SI</v>
      </c>
      <c r="AR338" s="177" t="s">
        <v>2395</v>
      </c>
      <c r="AS338" s="438"/>
      <c r="AT338" s="1003"/>
    </row>
    <row r="339" spans="2:46"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3" t="str">
        <f>IFERROR(VLOOKUP(E339,'liquidaciones '!$B$2:$I$1048576,8,0),"")</f>
        <v>MANUEL ROJAS</v>
      </c>
      <c r="AP339" s="342"/>
      <c r="AQ339" s="177" t="str">
        <f t="shared" ca="1" si="64"/>
        <v>SI</v>
      </c>
      <c r="AR339" s="177" t="s">
        <v>1573</v>
      </c>
      <c r="AS339" s="438"/>
      <c r="AT339" s="1003"/>
    </row>
    <row r="340" spans="2:46"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3">
        <f>IFERROR(VLOOKUP(E340,'liquidaciones '!$B$2:$I$1048576,8,0),"")</f>
        <v>0</v>
      </c>
      <c r="AP340" s="342"/>
      <c r="AQ340" s="177" t="str">
        <f t="shared" ca="1" si="64"/>
        <v>SI</v>
      </c>
      <c r="AR340" s="177" t="s">
        <v>1995</v>
      </c>
      <c r="AS340" s="438"/>
      <c r="AT340" s="1003"/>
    </row>
    <row r="341" spans="2:46"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3" t="str">
        <f>IFERROR(VLOOKUP(E341,'liquidaciones '!$B$2:$I$1048576,8,0),"")</f>
        <v/>
      </c>
      <c r="AP341" s="342"/>
      <c r="AQ341" s="177" t="str">
        <f t="shared" ca="1" si="64"/>
        <v>NO</v>
      </c>
      <c r="AR341" s="177"/>
      <c r="AS341" s="438"/>
      <c r="AT341" s="1003"/>
    </row>
    <row r="342" spans="2:46"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3" t="str">
        <f>IFERROR(VLOOKUP(E342,'liquidaciones '!$B$2:$I$1048576,8,0),"")</f>
        <v>JULIETH ANGARITA</v>
      </c>
      <c r="AP342" s="342"/>
      <c r="AQ342" s="177" t="str">
        <f t="shared" ca="1" si="64"/>
        <v>SI</v>
      </c>
      <c r="AR342" s="177" t="s">
        <v>2613</v>
      </c>
      <c r="AS342" s="438"/>
      <c r="AT342" s="1003"/>
    </row>
    <row r="343" spans="2:46"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3" t="str">
        <f>IFERROR(VLOOKUP(E343,'liquidaciones '!$B$2:$I$1048576,8,0),"")</f>
        <v>GIOVANNI SUAREZ</v>
      </c>
      <c r="AP343" s="342"/>
      <c r="AQ343" s="177" t="str">
        <f t="shared" ca="1" si="64"/>
        <v>SI</v>
      </c>
      <c r="AR343" s="177" t="s">
        <v>2395</v>
      </c>
      <c r="AS343" s="438"/>
      <c r="AT343" s="1003"/>
    </row>
    <row r="344" spans="2:46"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3" t="str">
        <f>IFERROR(VLOOKUP(E344,'liquidaciones '!$B$2:$I$1048576,8,0),"")</f>
        <v>GIOVANNI SUAREZ</v>
      </c>
      <c r="AP344" s="342"/>
      <c r="AQ344" s="177" t="str">
        <f t="shared" ca="1" si="64"/>
        <v>SI</v>
      </c>
      <c r="AR344" s="177" t="s">
        <v>2610</v>
      </c>
      <c r="AS344" s="438"/>
      <c r="AT344" s="1003"/>
    </row>
    <row r="345" spans="2:46"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3" t="str">
        <f>IFERROR(VLOOKUP(E345,'liquidaciones '!$B$2:$I$1048576,8,0),"")</f>
        <v>GIOVANNI SUAREZ</v>
      </c>
      <c r="AP345" s="342"/>
      <c r="AQ345" s="177" t="str">
        <f t="shared" ca="1" si="64"/>
        <v>SI</v>
      </c>
      <c r="AR345" s="177" t="s">
        <v>2613</v>
      </c>
      <c r="AS345" s="438"/>
      <c r="AT345" s="1003"/>
    </row>
    <row r="346" spans="2:46"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DEVUELTO</v>
      </c>
      <c r="AO346" s="983" t="str">
        <f>IFERROR(VLOOKUP(E346,'liquidaciones '!$B$2:$I$1048576,8,0),"")</f>
        <v>DORA PINILLA</v>
      </c>
      <c r="AP346" s="342"/>
      <c r="AQ346" s="177" t="str">
        <f t="shared" ca="1" si="64"/>
        <v>SI</v>
      </c>
      <c r="AR346" s="177" t="s">
        <v>2613</v>
      </c>
      <c r="AS346" s="438"/>
      <c r="AT346" s="1003"/>
    </row>
    <row r="347" spans="2:46"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LIQUIDADO</v>
      </c>
      <c r="AO347" s="983" t="str">
        <f>IFERROR(VLOOKUP(E347,'liquidaciones '!$B$2:$I$1048576,8,0),"")</f>
        <v>JULIETH ANGARITA</v>
      </c>
      <c r="AP347" s="342"/>
      <c r="AQ347" s="177" t="str">
        <f t="shared" ca="1" si="64"/>
        <v>SI</v>
      </c>
      <c r="AR347" s="177" t="s">
        <v>981</v>
      </c>
      <c r="AS347" s="438"/>
      <c r="AT347" s="1003"/>
    </row>
    <row r="348" spans="2:46"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3">
        <f>IFERROR(VLOOKUP(E348,'liquidaciones '!$B$2:$I$1048576,8,0),"")</f>
        <v>0</v>
      </c>
      <c r="AP348" s="342"/>
      <c r="AQ348" s="177" t="str">
        <f t="shared" ca="1" si="64"/>
        <v>SI</v>
      </c>
      <c r="AR348" s="177" t="s">
        <v>2613</v>
      </c>
      <c r="AS348" s="438"/>
      <c r="AT348" s="1003"/>
    </row>
    <row r="349" spans="2:46" ht="22.5" x14ac:dyDescent="0.25">
      <c r="B349" s="15">
        <v>343</v>
      </c>
      <c r="C349" s="442">
        <v>266</v>
      </c>
      <c r="D349" s="442" t="str">
        <f t="shared" si="66"/>
        <v>2015266</v>
      </c>
      <c r="E349" s="895" t="s">
        <v>3135</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3">
        <f>IFERROR(VLOOKUP(E349,'liquidaciones '!$B$2:$I$1048576,8,0),"")</f>
        <v>0</v>
      </c>
      <c r="AP349" s="342"/>
      <c r="AQ349" s="177" t="str">
        <f t="shared" ca="1" si="64"/>
        <v>NO</v>
      </c>
      <c r="AR349" s="177" t="s">
        <v>2080</v>
      </c>
      <c r="AS349" s="438"/>
      <c r="AT349" s="1003"/>
    </row>
    <row r="350" spans="2:46"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3">
        <f>IFERROR(VLOOKUP(E350,'liquidaciones '!$B$2:$I$1048576,8,0),"")</f>
        <v>0</v>
      </c>
      <c r="AP350" s="342"/>
      <c r="AQ350" s="177" t="str">
        <f t="shared" ca="1" si="64"/>
        <v>SI</v>
      </c>
      <c r="AR350" s="177" t="s">
        <v>2612</v>
      </c>
      <c r="AS350" s="438"/>
      <c r="AT350" s="1003"/>
    </row>
    <row r="351" spans="2:46" ht="30" x14ac:dyDescent="0.25">
      <c r="B351" s="725">
        <v>345</v>
      </c>
      <c r="C351" s="442">
        <v>70</v>
      </c>
      <c r="D351" s="442" t="str">
        <f t="shared" si="66"/>
        <v>201570</v>
      </c>
      <c r="E351" s="895" t="s">
        <v>3200</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3">
        <f>IFERROR(VLOOKUP(E351,'liquidaciones '!$B$2:$I$1048576,8,0),"")</f>
        <v>0</v>
      </c>
      <c r="AP351" s="342"/>
      <c r="AQ351" s="177" t="str">
        <f t="shared" ref="AQ351:AQ372" ca="1" si="75">IF((TODAY()-T351&lt;900),"SI","NO")</f>
        <v>NO</v>
      </c>
      <c r="AR351" s="177" t="s">
        <v>1995</v>
      </c>
      <c r="AS351" s="438"/>
      <c r="AT351" s="1003"/>
    </row>
    <row r="352" spans="2:46"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3">
        <f>IFERROR(VLOOKUP(E352,'liquidaciones '!$B$2:$I$1048576,8,0),"")</f>
        <v>0</v>
      </c>
      <c r="AP352" s="342"/>
      <c r="AQ352" s="177" t="str">
        <f t="shared" ca="1" si="75"/>
        <v>SI</v>
      </c>
      <c r="AR352" s="438" t="s">
        <v>2982</v>
      </c>
      <c r="AS352" s="438"/>
      <c r="AT352" s="1003"/>
    </row>
    <row r="353" spans="2:46"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3">
        <f>IFERROR(VLOOKUP(E353,'liquidaciones '!$B$2:$I$1048576,8,0),"")</f>
        <v>0</v>
      </c>
      <c r="AP353" s="342"/>
      <c r="AQ353" s="177" t="str">
        <f t="shared" ca="1" si="75"/>
        <v>SI</v>
      </c>
      <c r="AR353" s="177" t="s">
        <v>2610</v>
      </c>
      <c r="AS353" s="438"/>
      <c r="AT353" s="1003"/>
    </row>
    <row r="354" spans="2:46"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3" t="str">
        <f>IFERROR(VLOOKUP(E354,'liquidaciones '!$B$2:$I$1048576,8,0),"")</f>
        <v>JULIETH ANGARITA</v>
      </c>
      <c r="AP354" s="342"/>
      <c r="AQ354" s="177" t="str">
        <f t="shared" ca="1" si="75"/>
        <v>SI</v>
      </c>
      <c r="AR354" s="177" t="s">
        <v>2611</v>
      </c>
      <c r="AS354" s="438"/>
      <c r="AT354" s="1003"/>
    </row>
    <row r="355" spans="2:46"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3">
        <f>IFERROR(VLOOKUP(E355,'liquidaciones '!$B$2:$I$1048576,8,0),"")</f>
        <v>0</v>
      </c>
      <c r="AP355" s="342"/>
      <c r="AQ355" s="177" t="str">
        <f t="shared" ca="1" si="75"/>
        <v>SI</v>
      </c>
      <c r="AR355" s="177" t="s">
        <v>2612</v>
      </c>
      <c r="AS355" s="438"/>
      <c r="AT355" s="1003"/>
    </row>
    <row r="356" spans="2:46"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LIQUIDADO</v>
      </c>
      <c r="AO356" s="983" t="str">
        <f>IFERROR(VLOOKUP(E356,'liquidaciones '!$B$2:$I$1048576,8,0),"")</f>
        <v>JULIETH ANGARITA</v>
      </c>
      <c r="AP356" s="342"/>
      <c r="AQ356" s="177" t="str">
        <f t="shared" ca="1" si="75"/>
        <v>SI</v>
      </c>
      <c r="AR356" s="177" t="s">
        <v>2613</v>
      </c>
      <c r="AS356" s="438"/>
      <c r="AT356" s="1003"/>
    </row>
    <row r="357" spans="2:46"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3">
        <f>IFERROR(VLOOKUP(E357,'liquidaciones '!$B$2:$I$1048576,8,0),"")</f>
        <v>0</v>
      </c>
      <c r="AP357" s="342"/>
      <c r="AQ357" s="177" t="str">
        <f t="shared" ca="1" si="75"/>
        <v>SI</v>
      </c>
      <c r="AR357" s="177"/>
      <c r="AS357" s="438"/>
      <c r="AT357" s="1003"/>
    </row>
    <row r="358" spans="2:46"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3">
        <f>IFERROR(VLOOKUP(E358,'liquidaciones '!$B$2:$I$1048576,8,0),"")</f>
        <v>0</v>
      </c>
      <c r="AP358" s="342"/>
      <c r="AQ358" s="177" t="str">
        <f t="shared" ca="1" si="75"/>
        <v>SI</v>
      </c>
      <c r="AR358" s="177" t="s">
        <v>1573</v>
      </c>
      <c r="AS358" s="438"/>
      <c r="AT358" s="1003"/>
    </row>
    <row r="359" spans="2:46"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3" t="str">
        <f>IFERROR(VLOOKUP(E359,'liquidaciones '!$B$2:$I$1048576,8,0),"")</f>
        <v>GIOVANNI SUAREZ</v>
      </c>
      <c r="AP359" s="342"/>
      <c r="AQ359" s="177" t="str">
        <f t="shared" ca="1" si="75"/>
        <v>SI</v>
      </c>
      <c r="AR359" s="177" t="s">
        <v>1995</v>
      </c>
      <c r="AS359" s="438"/>
      <c r="AT359" s="1003"/>
    </row>
    <row r="360" spans="2:46"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3" t="str">
        <f>IFERROR(VLOOKUP(E360,'liquidaciones '!$B$2:$I$1048576,8,0),"")</f>
        <v>MANUEL ROJAS</v>
      </c>
      <c r="AP360" s="342"/>
      <c r="AQ360" s="177" t="str">
        <f t="shared" ca="1" si="75"/>
        <v>SI</v>
      </c>
      <c r="AR360" s="177" t="s">
        <v>2924</v>
      </c>
      <c r="AS360" s="438"/>
      <c r="AT360" s="1003"/>
    </row>
    <row r="361" spans="2:46"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3" t="str">
        <f>IFERROR(VLOOKUP(E361,'liquidaciones '!$B$2:$I$1048576,8,0),"")</f>
        <v>GIOVANNI SUAREZ</v>
      </c>
      <c r="AP361" s="342"/>
      <c r="AQ361" s="177" t="str">
        <f t="shared" ca="1" si="75"/>
        <v>SI</v>
      </c>
      <c r="AR361" s="177" t="s">
        <v>2609</v>
      </c>
      <c r="AS361" s="438"/>
      <c r="AT361" s="1003"/>
    </row>
    <row r="362" spans="2:46"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3">
        <f>IFERROR(VLOOKUP(E362,'liquidaciones '!$B$2:$I$1048576,8,0),"")</f>
        <v>0</v>
      </c>
      <c r="AP362" s="342"/>
      <c r="AQ362" s="177" t="str">
        <f t="shared" ca="1" si="75"/>
        <v>SI</v>
      </c>
      <c r="AR362" s="177" t="s">
        <v>1573</v>
      </c>
      <c r="AS362" s="438"/>
      <c r="AT362" s="1003"/>
    </row>
    <row r="363" spans="2:46"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3">
        <f>IFERROR(VLOOKUP(E363,'liquidaciones '!$B$2:$I$1048576,8,0),"")</f>
        <v>0</v>
      </c>
      <c r="AP363" s="342"/>
      <c r="AQ363" s="177" t="str">
        <f t="shared" ca="1" si="75"/>
        <v>SI</v>
      </c>
      <c r="AR363" s="177" t="s">
        <v>2610</v>
      </c>
      <c r="AS363" s="438"/>
      <c r="AT363" s="1003"/>
    </row>
    <row r="364" spans="2:46"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3">
        <f>IFERROR(VLOOKUP(E364,'liquidaciones '!$B$2:$I$1048576,8,0),"")</f>
        <v>0</v>
      </c>
      <c r="AP364" s="342"/>
      <c r="AQ364" s="177" t="str">
        <f t="shared" ca="1" si="75"/>
        <v>SI</v>
      </c>
      <c r="AR364" s="177" t="s">
        <v>1511</v>
      </c>
      <c r="AS364" s="438"/>
      <c r="AT364" s="1003"/>
    </row>
    <row r="365" spans="2:46"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3" t="str">
        <f>IFERROR(VLOOKUP(E365,'liquidaciones '!$B$2:$I$1048576,8,0),"")</f>
        <v>DORA PINILLA</v>
      </c>
      <c r="AP365" s="342"/>
      <c r="AQ365" s="177" t="str">
        <f t="shared" ca="1" si="75"/>
        <v>SI</v>
      </c>
      <c r="AR365" s="177" t="s">
        <v>1511</v>
      </c>
      <c r="AS365" s="438"/>
      <c r="AT365" s="1003"/>
    </row>
    <row r="366" spans="2:46"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3" t="str">
        <f>IFERROR(VLOOKUP(E366,'liquidaciones '!$B$2:$I$1048576,8,0),"")</f>
        <v>DORA PINILLA</v>
      </c>
      <c r="AP366" s="342"/>
      <c r="AQ366" s="177" t="str">
        <f t="shared" ca="1" si="75"/>
        <v>SI</v>
      </c>
      <c r="AR366" s="177" t="s">
        <v>981</v>
      </c>
      <c r="AS366" s="438"/>
      <c r="AT366" s="1003"/>
    </row>
    <row r="367" spans="2:46"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DEVUELTO</v>
      </c>
      <c r="AO367" s="983" t="str">
        <f>IFERROR(VLOOKUP(E367,'liquidaciones '!$B$2:$I$1048576,8,0),"")</f>
        <v>JULIETH ANGARITA</v>
      </c>
      <c r="AP367" s="342"/>
      <c r="AQ367" s="177" t="str">
        <f t="shared" ca="1" si="75"/>
        <v>SI</v>
      </c>
      <c r="AR367" s="177" t="s">
        <v>1573</v>
      </c>
      <c r="AS367" s="438"/>
      <c r="AT367" s="1003"/>
    </row>
    <row r="368" spans="2:46"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3" t="str">
        <f>IFERROR(VLOOKUP(E368,'liquidaciones '!$B$2:$I$1048576,8,0),"")</f>
        <v>DORA PINILLA</v>
      </c>
      <c r="AP368" s="342"/>
      <c r="AQ368" s="177" t="str">
        <f t="shared" ca="1" si="75"/>
        <v>SI</v>
      </c>
      <c r="AR368" s="177" t="s">
        <v>1995</v>
      </c>
      <c r="AS368" s="438"/>
      <c r="AT368" s="1003"/>
    </row>
    <row r="369" spans="2:46"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3" t="str">
        <f>IFERROR(VLOOKUP(E369,'liquidaciones '!$B$2:$I$1048576,8,0),"")</f>
        <v>JULIETH ANGARITA</v>
      </c>
      <c r="AP369" s="342"/>
      <c r="AQ369" s="177" t="str">
        <f t="shared" ca="1" si="75"/>
        <v>SI</v>
      </c>
      <c r="AR369" s="177" t="s">
        <v>981</v>
      </c>
      <c r="AS369" s="438"/>
      <c r="AT369" s="1003"/>
    </row>
    <row r="370" spans="2:46"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3">
        <f>IFERROR(VLOOKUP(E370,'liquidaciones '!$B$2:$I$1048576,8,0),"")</f>
        <v>0</v>
      </c>
      <c r="AP370" s="342"/>
      <c r="AQ370" s="177" t="str">
        <f t="shared" ca="1" si="75"/>
        <v>SI</v>
      </c>
      <c r="AR370" s="177" t="s">
        <v>2613</v>
      </c>
      <c r="AS370" s="438"/>
      <c r="AT370" s="1003"/>
    </row>
    <row r="371" spans="2:46"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3" t="str">
        <f>IFERROR(VLOOKUP(E371,'liquidaciones '!$B$2:$I$1048576,8,0),"")</f>
        <v>JULIETH ANGARITA</v>
      </c>
      <c r="AP371" s="342"/>
      <c r="AQ371" s="177" t="str">
        <f t="shared" ca="1" si="75"/>
        <v>SI</v>
      </c>
      <c r="AR371" s="177" t="s">
        <v>981</v>
      </c>
      <c r="AS371" s="438"/>
      <c r="AT371" s="1003"/>
    </row>
    <row r="372" spans="2:46"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2915</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3">
        <f>IFERROR(VLOOKUP(E372,'liquidaciones '!$B$2:$I$1048576,8,0),"")</f>
        <v>0</v>
      </c>
      <c r="AP372" s="342"/>
      <c r="AQ372" s="177" t="str">
        <f t="shared" ca="1" si="75"/>
        <v>SI</v>
      </c>
      <c r="AR372" s="177" t="s">
        <v>981</v>
      </c>
      <c r="AS372" s="438"/>
      <c r="AT372" s="1003"/>
    </row>
    <row r="373" spans="2:46"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3" t="str">
        <f>IFERROR(VLOOKUP(E373,'liquidaciones '!$B$2:$I$1048576,8,0),"")</f>
        <v>JULIETH ANGARITA</v>
      </c>
      <c r="AP373" s="342"/>
      <c r="AQ373" s="177"/>
      <c r="AR373" s="177" t="s">
        <v>1995</v>
      </c>
      <c r="AS373" s="438"/>
      <c r="AT373" s="1003"/>
    </row>
    <row r="374" spans="2:46"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3">
        <f>IFERROR(VLOOKUP(E374,'liquidaciones '!$B$2:$I$1048576,8,0),"")</f>
        <v>0</v>
      </c>
      <c r="AP374" s="342"/>
      <c r="AQ374" s="177" t="str">
        <f t="shared" ref="AQ374:AQ401" ca="1" si="76">IF((TODAY()-T374&lt;900),"SI","NO")</f>
        <v>SI</v>
      </c>
      <c r="AR374" s="177" t="s">
        <v>981</v>
      </c>
      <c r="AS374" s="438"/>
      <c r="AT374" s="1003"/>
    </row>
    <row r="375" spans="2:46"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3" t="str">
        <f>IFERROR(VLOOKUP(E375,'liquidaciones '!$B$2:$I$1048576,8,0),"")</f>
        <v>MANUEL ROJAS</v>
      </c>
      <c r="AP375" s="342"/>
      <c r="AQ375" s="177" t="str">
        <f t="shared" ca="1" si="76"/>
        <v>SI</v>
      </c>
      <c r="AR375" s="177" t="s">
        <v>981</v>
      </c>
      <c r="AS375" s="438"/>
      <c r="AT375" s="1003"/>
    </row>
    <row r="376" spans="2:46"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3">
        <f>IFERROR(VLOOKUP(E376,'liquidaciones '!$B$2:$I$1048576,8,0),"")</f>
        <v>0</v>
      </c>
      <c r="AP376" s="342"/>
      <c r="AQ376" s="177" t="str">
        <f t="shared" ca="1" si="76"/>
        <v>SI</v>
      </c>
      <c r="AR376" s="177" t="s">
        <v>1995</v>
      </c>
      <c r="AS376" s="438"/>
      <c r="AT376" s="1003"/>
    </row>
    <row r="377" spans="2:46"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3" t="str">
        <f>IFERROR(VLOOKUP(E377,'liquidaciones '!$B$2:$I$1048576,8,0),"")</f>
        <v>JULIETH ANGARITA</v>
      </c>
      <c r="AP377" s="342"/>
      <c r="AQ377" s="177" t="str">
        <f t="shared" ca="1" si="76"/>
        <v>SI</v>
      </c>
      <c r="AR377" s="177" t="s">
        <v>1995</v>
      </c>
      <c r="AS377" s="438"/>
      <c r="AT377" s="1003"/>
    </row>
    <row r="378" spans="2:46"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3" t="str">
        <f>IFERROR(VLOOKUP(E378,'liquidaciones '!$B$2:$I$1048576,8,0),"")</f>
        <v>JULIETH ANGARITA</v>
      </c>
      <c r="AP378" s="342"/>
      <c r="AQ378" s="177" t="str">
        <f t="shared" ca="1" si="76"/>
        <v>SI</v>
      </c>
      <c r="AR378" s="177" t="s">
        <v>1995</v>
      </c>
      <c r="AS378" s="438"/>
      <c r="AT378" s="1003"/>
    </row>
    <row r="379" spans="2:46"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3" t="str">
        <f>IFERROR(VLOOKUP(E379,'liquidaciones '!$B$2:$I$1048576,8,0),"")</f>
        <v>DORA PINILLA</v>
      </c>
      <c r="AP379" s="342"/>
      <c r="AQ379" s="177" t="str">
        <f t="shared" ca="1" si="76"/>
        <v>SI</v>
      </c>
      <c r="AR379" s="177" t="s">
        <v>2613</v>
      </c>
      <c r="AS379" s="438"/>
      <c r="AT379" s="1003"/>
    </row>
    <row r="380" spans="2:46" s="851" customFormat="1" ht="33.75" x14ac:dyDescent="0.25">
      <c r="B380" s="852">
        <v>375</v>
      </c>
      <c r="C380" s="850">
        <v>135</v>
      </c>
      <c r="D380" s="850" t="str">
        <f>+K380&amp;C380</f>
        <v>2016135</v>
      </c>
      <c r="E380" s="853" t="s">
        <v>2419</v>
      </c>
      <c r="F380" s="854" t="s">
        <v>86</v>
      </c>
      <c r="G380" s="933">
        <v>860001022</v>
      </c>
      <c r="H380" s="944" t="s">
        <v>2420</v>
      </c>
      <c r="I380" s="939">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3" t="str">
        <f>IFERROR(VLOOKUP(E380,'liquidaciones '!$B$2:$I$1048576,8,0),"")</f>
        <v>MANUEL ROJAS</v>
      </c>
      <c r="AP380" s="876"/>
      <c r="AQ380" s="877" t="str">
        <f t="shared" ca="1" si="76"/>
        <v>SI</v>
      </c>
      <c r="AR380" s="177" t="s">
        <v>2609</v>
      </c>
      <c r="AS380" s="438"/>
      <c r="AT380" s="1005"/>
    </row>
    <row r="381" spans="2:46" ht="29.25" customHeight="1" x14ac:dyDescent="0.25">
      <c r="B381" s="725">
        <v>376</v>
      </c>
      <c r="C381" s="442"/>
      <c r="D381" s="442" t="str">
        <f t="shared" ref="D381:D406" si="78">K381&amp;C381</f>
        <v>2016</v>
      </c>
      <c r="E381" s="895" t="s">
        <v>2421</v>
      </c>
      <c r="F381" s="283" t="s">
        <v>2422</v>
      </c>
      <c r="G381" s="934">
        <v>900459737</v>
      </c>
      <c r="H381" s="945" t="s">
        <v>402</v>
      </c>
      <c r="I381" s="940">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3" t="str">
        <f>IFERROR(VLOOKUP(E381,'liquidaciones '!$B$2:$I$1048576,8,0),"")</f>
        <v>MANUEL ROJAS</v>
      </c>
      <c r="AP381" s="342"/>
      <c r="AQ381" s="177" t="str">
        <f t="shared" ca="1" si="76"/>
        <v>SI</v>
      </c>
      <c r="AR381" s="177" t="s">
        <v>1511</v>
      </c>
      <c r="AS381" s="438"/>
      <c r="AT381" s="1003"/>
    </row>
    <row r="382" spans="2:46" ht="78.75" x14ac:dyDescent="0.25">
      <c r="B382" s="725">
        <v>377</v>
      </c>
      <c r="C382" s="442"/>
      <c r="D382" s="442" t="str">
        <f t="shared" si="78"/>
        <v>2016</v>
      </c>
      <c r="E382" s="895" t="s">
        <v>2423</v>
      </c>
      <c r="F382" s="283" t="s">
        <v>2424</v>
      </c>
      <c r="G382" s="934"/>
      <c r="H382" s="945" t="s">
        <v>3025</v>
      </c>
      <c r="I382" s="940">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3" t="str">
        <f>IFERROR(VLOOKUP(E382,'liquidaciones '!$B$2:$I$1048576,8,0),"")</f>
        <v>JULIETH ANGARITA</v>
      </c>
      <c r="AP382" s="342"/>
      <c r="AQ382" s="177" t="str">
        <f t="shared" ca="1" si="76"/>
        <v>SI</v>
      </c>
      <c r="AR382" s="177" t="s">
        <v>2609</v>
      </c>
      <c r="AS382" s="438"/>
      <c r="AT382" s="1003"/>
    </row>
    <row r="383" spans="2:46" ht="45" x14ac:dyDescent="0.25">
      <c r="B383" s="725">
        <v>378</v>
      </c>
      <c r="C383" s="442"/>
      <c r="D383" s="442" t="str">
        <f t="shared" si="78"/>
        <v>2016</v>
      </c>
      <c r="E383" s="895" t="s">
        <v>3564</v>
      </c>
      <c r="F383" s="283" t="s">
        <v>126</v>
      </c>
      <c r="G383" s="934">
        <v>900333228</v>
      </c>
      <c r="H383" s="945" t="s">
        <v>2425</v>
      </c>
      <c r="I383" s="940">
        <v>4640000</v>
      </c>
      <c r="J383" s="986"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3" t="str">
        <f>IFERROR(VLOOKUP(E383,'liquidaciones '!$B$2:$I$1048576,8,0),"")</f>
        <v>JULIETH ANGARITA</v>
      </c>
      <c r="AP383" s="342"/>
      <c r="AQ383" s="177" t="str">
        <f t="shared" ca="1" si="76"/>
        <v>SI</v>
      </c>
      <c r="AR383" s="177" t="s">
        <v>1511</v>
      </c>
      <c r="AS383" s="438"/>
      <c r="AT383" s="1003"/>
    </row>
    <row r="384" spans="2:46" ht="22.5" x14ac:dyDescent="0.25">
      <c r="B384" s="725">
        <v>379</v>
      </c>
      <c r="C384" s="442"/>
      <c r="D384" s="442" t="str">
        <f t="shared" si="78"/>
        <v>2016</v>
      </c>
      <c r="E384" s="895" t="s">
        <v>2426</v>
      </c>
      <c r="F384" s="283" t="s">
        <v>2428</v>
      </c>
      <c r="G384" s="934">
        <v>800249557</v>
      </c>
      <c r="H384" s="945" t="s">
        <v>2427</v>
      </c>
      <c r="I384" s="940">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3">
        <f>IFERROR(VLOOKUP(E384,'liquidaciones '!$B$2:$I$1048576,8,0),"")</f>
        <v>0</v>
      </c>
      <c r="AP384" s="342"/>
      <c r="AQ384" s="177" t="str">
        <f t="shared" ca="1" si="76"/>
        <v>SI</v>
      </c>
      <c r="AR384" s="177" t="s">
        <v>1511</v>
      </c>
      <c r="AS384" s="438"/>
      <c r="AT384" s="1003"/>
    </row>
    <row r="385" spans="2:46" ht="45" x14ac:dyDescent="0.25">
      <c r="B385" s="725">
        <v>380</v>
      </c>
      <c r="C385" s="442"/>
      <c r="D385" s="442" t="str">
        <f t="shared" si="78"/>
        <v>2016</v>
      </c>
      <c r="E385" s="895" t="s">
        <v>2429</v>
      </c>
      <c r="F385" s="283" t="s">
        <v>2430</v>
      </c>
      <c r="G385" s="934">
        <v>900583252</v>
      </c>
      <c r="H385" s="945" t="s">
        <v>3026</v>
      </c>
      <c r="I385" s="940">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3" t="str">
        <f>IFERROR(VLOOKUP(E385,'liquidaciones '!$B$2:$I$1048576,8,0),"")</f>
        <v>MANUEL ROJAS</v>
      </c>
      <c r="AP385" s="342"/>
      <c r="AQ385" s="177" t="str">
        <f t="shared" ca="1" si="76"/>
        <v>SI</v>
      </c>
      <c r="AR385" s="438" t="s">
        <v>2995</v>
      </c>
      <c r="AS385" s="438"/>
      <c r="AT385" s="1003"/>
    </row>
    <row r="386" spans="2:46" ht="33.75" x14ac:dyDescent="0.25">
      <c r="C386" s="442">
        <v>153</v>
      </c>
      <c r="D386" s="442" t="str">
        <f t="shared" si="78"/>
        <v>2016153</v>
      </c>
      <c r="E386" s="895" t="s">
        <v>2431</v>
      </c>
      <c r="F386" s="283" t="s">
        <v>1033</v>
      </c>
      <c r="G386" s="934">
        <v>51931422</v>
      </c>
      <c r="H386" s="945" t="s">
        <v>3027</v>
      </c>
      <c r="I386" s="940">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3" t="str">
        <f>IFERROR(VLOOKUP(E386,'liquidaciones '!$B$2:$I$1048576,8,0),"")</f>
        <v>ANDREA CASAS</v>
      </c>
      <c r="AP386" s="342"/>
      <c r="AQ386" s="177" t="str">
        <f t="shared" ca="1" si="76"/>
        <v>SI</v>
      </c>
      <c r="AR386" s="177" t="s">
        <v>981</v>
      </c>
      <c r="AS386" s="438"/>
      <c r="AT386" s="1003"/>
    </row>
    <row r="387" spans="2:46" ht="33.75" x14ac:dyDescent="0.25">
      <c r="C387" s="442">
        <v>98</v>
      </c>
      <c r="D387" s="442" t="str">
        <f t="shared" si="78"/>
        <v>201698</v>
      </c>
      <c r="E387" s="895" t="s">
        <v>2432</v>
      </c>
      <c r="F387" s="283" t="s">
        <v>1537</v>
      </c>
      <c r="G387" s="934">
        <v>80100229</v>
      </c>
      <c r="H387" s="945" t="s">
        <v>3028</v>
      </c>
      <c r="I387" s="940">
        <v>56650000</v>
      </c>
      <c r="J387" s="986"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3" t="str">
        <f>IFERROR(VLOOKUP(E387,'liquidaciones '!$B$2:$I$1048576,8,0),"")</f>
        <v>JAVIER QUINTERO</v>
      </c>
      <c r="AP387" s="342"/>
      <c r="AQ387" s="177" t="str">
        <f t="shared" ca="1" si="76"/>
        <v>SI</v>
      </c>
      <c r="AR387" s="177" t="s">
        <v>2609</v>
      </c>
      <c r="AS387" s="438"/>
      <c r="AT387" s="1003"/>
    </row>
    <row r="388" spans="2:46" ht="33.75" x14ac:dyDescent="0.25">
      <c r="C388" s="442">
        <v>119</v>
      </c>
      <c r="D388" s="442" t="str">
        <f t="shared" si="78"/>
        <v>2016119</v>
      </c>
      <c r="E388" s="895" t="s">
        <v>2434</v>
      </c>
      <c r="F388" s="283" t="s">
        <v>2435</v>
      </c>
      <c r="G388" s="934">
        <v>35457601</v>
      </c>
      <c r="H388" s="945" t="s">
        <v>1581</v>
      </c>
      <c r="I388" s="940">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3" t="str">
        <f>IFERROR(VLOOKUP(E388,'liquidaciones '!$B$2:$I$1048576,8,0),"")</f>
        <v>JAVIER QUINTERO</v>
      </c>
      <c r="AP388" s="342"/>
      <c r="AQ388" s="177" t="str">
        <f t="shared" ca="1" si="76"/>
        <v>SI</v>
      </c>
      <c r="AR388" s="177" t="s">
        <v>2609</v>
      </c>
      <c r="AS388" s="438"/>
      <c r="AT388" s="1003"/>
    </row>
    <row r="389" spans="2:46" ht="45" x14ac:dyDescent="0.25">
      <c r="C389" s="442">
        <v>117</v>
      </c>
      <c r="D389" s="442" t="str">
        <f t="shared" si="78"/>
        <v>2016117</v>
      </c>
      <c r="E389" s="895" t="s">
        <v>2436</v>
      </c>
      <c r="F389" s="283" t="s">
        <v>1035</v>
      </c>
      <c r="G389" s="934">
        <v>4098836</v>
      </c>
      <c r="H389" s="945" t="s">
        <v>3029</v>
      </c>
      <c r="I389" s="940">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3" t="str">
        <f>IFERROR(VLOOKUP(E389,'liquidaciones '!$B$2:$I$1048576,8,0),"")</f>
        <v>GIOVANNI SUAREZ</v>
      </c>
      <c r="AP389" s="342"/>
      <c r="AQ389" s="177" t="str">
        <f t="shared" ca="1" si="76"/>
        <v>SI</v>
      </c>
      <c r="AR389" s="177" t="s">
        <v>981</v>
      </c>
      <c r="AS389" s="438"/>
      <c r="AT389" s="1003"/>
    </row>
    <row r="390" spans="2:46" ht="45" x14ac:dyDescent="0.25">
      <c r="C390" s="442"/>
      <c r="D390" s="442" t="str">
        <f t="shared" si="78"/>
        <v>2016</v>
      </c>
      <c r="E390" s="895" t="s">
        <v>2438</v>
      </c>
      <c r="F390" s="283" t="s">
        <v>1339</v>
      </c>
      <c r="G390" s="934" t="s">
        <v>2439</v>
      </c>
      <c r="H390" s="945" t="s">
        <v>3030</v>
      </c>
      <c r="I390" s="940">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12" t="s">
        <v>1095</v>
      </c>
      <c r="Y390" s="42">
        <f t="shared" si="69"/>
        <v>0.87018000777006033</v>
      </c>
      <c r="Z390" s="42">
        <f t="shared" ca="1" si="70"/>
        <v>1</v>
      </c>
      <c r="AA390" s="43">
        <f t="shared" ca="1" si="71"/>
        <v>0.12981999222993967</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3" t="str">
        <f>IFERROR(VLOOKUP(E390,'liquidaciones '!$B$2:$I$1048576,8,0),"")</f>
        <v>GIOVANNI SUAREZ</v>
      </c>
      <c r="AP390" s="342"/>
      <c r="AQ390" s="177" t="str">
        <f t="shared" ca="1" si="76"/>
        <v>SI</v>
      </c>
      <c r="AR390" s="438" t="s">
        <v>3816</v>
      </c>
      <c r="AS390" s="438"/>
      <c r="AT390" s="1003"/>
    </row>
    <row r="391" spans="2:46" ht="56.25" x14ac:dyDescent="0.25">
      <c r="C391" s="442">
        <v>152</v>
      </c>
      <c r="D391" s="442" t="str">
        <f t="shared" si="78"/>
        <v>2016152</v>
      </c>
      <c r="E391" s="895" t="s">
        <v>2440</v>
      </c>
      <c r="F391" s="283" t="s">
        <v>2441</v>
      </c>
      <c r="G391" s="934">
        <v>900475780</v>
      </c>
      <c r="H391" s="945" t="s">
        <v>1641</v>
      </c>
      <c r="I391" s="940">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3" t="str">
        <f>IFERROR(VLOOKUP(E391,'liquidaciones '!$B$2:$I$1048576,8,0),"")</f>
        <v>MANUEL ROJAS</v>
      </c>
      <c r="AP391" s="342"/>
      <c r="AQ391" s="177" t="str">
        <f t="shared" ca="1" si="76"/>
        <v>SI</v>
      </c>
      <c r="AR391" s="438" t="s">
        <v>2995</v>
      </c>
      <c r="AS391" s="438"/>
      <c r="AT391" s="1003"/>
    </row>
    <row r="392" spans="2:46" ht="45" x14ac:dyDescent="0.25">
      <c r="C392" s="442">
        <v>125</v>
      </c>
      <c r="D392" s="442" t="str">
        <f t="shared" si="78"/>
        <v>2016125</v>
      </c>
      <c r="E392" s="895" t="s">
        <v>2444</v>
      </c>
      <c r="F392" s="283" t="s">
        <v>2034</v>
      </c>
      <c r="G392" s="934">
        <v>79246871</v>
      </c>
      <c r="H392" s="945" t="s">
        <v>2445</v>
      </c>
      <c r="I392" s="940">
        <v>29664000</v>
      </c>
      <c r="J392" s="718" t="s">
        <v>2454</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3" t="str">
        <f>IFERROR(VLOOKUP(E392,'liquidaciones '!$B$2:$I$1048576,8,0),"")</f>
        <v>JAVIER QUINTERO</v>
      </c>
      <c r="AP392" s="342"/>
      <c r="AQ392" s="177" t="str">
        <f t="shared" ca="1" si="76"/>
        <v>SI</v>
      </c>
      <c r="AR392" s="177" t="s">
        <v>2609</v>
      </c>
      <c r="AS392" s="438"/>
      <c r="AT392" s="1003"/>
    </row>
    <row r="393" spans="2:46" ht="33.75" x14ac:dyDescent="0.25">
      <c r="C393" s="442">
        <v>149</v>
      </c>
      <c r="D393" s="442" t="str">
        <f t="shared" si="78"/>
        <v>2016149</v>
      </c>
      <c r="E393" s="895" t="s">
        <v>2448</v>
      </c>
      <c r="F393" s="283" t="s">
        <v>1112</v>
      </c>
      <c r="G393" s="934">
        <v>830005370</v>
      </c>
      <c r="H393" s="945" t="s">
        <v>3031</v>
      </c>
      <c r="I393" s="940">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EN TRÁMITE</v>
      </c>
      <c r="AO393" s="983" t="str">
        <f>IFERROR(VLOOKUP(E393,'liquidaciones '!$B$2:$I$1048576,8,0),"")</f>
        <v>MANUEL ROJAS</v>
      </c>
      <c r="AP393" s="342"/>
      <c r="AQ393" s="177" t="str">
        <f t="shared" ca="1" si="76"/>
        <v>SI</v>
      </c>
      <c r="AR393" s="177" t="s">
        <v>981</v>
      </c>
      <c r="AS393" s="438"/>
      <c r="AT393" s="1003"/>
    </row>
    <row r="394" spans="2:46" ht="22.5" x14ac:dyDescent="0.25">
      <c r="C394" s="442">
        <v>136</v>
      </c>
      <c r="D394" s="442" t="str">
        <f t="shared" si="78"/>
        <v>2016136</v>
      </c>
      <c r="E394" s="895" t="s">
        <v>2453</v>
      </c>
      <c r="F394" s="283" t="s">
        <v>15</v>
      </c>
      <c r="G394" s="934">
        <v>830067096</v>
      </c>
      <c r="H394" s="945" t="s">
        <v>353</v>
      </c>
      <c r="I394" s="940">
        <v>8010000</v>
      </c>
      <c r="J394" s="718" t="s">
        <v>2453</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3" t="str">
        <f>IFERROR(VLOOKUP(E394,'liquidaciones '!$B$2:$I$1048576,8,0),"")</f>
        <v>MANUEL ROJAS</v>
      </c>
      <c r="AP394" s="342"/>
      <c r="AQ394" s="177" t="str">
        <f t="shared" ca="1" si="76"/>
        <v>SI</v>
      </c>
      <c r="AR394" s="177" t="s">
        <v>981</v>
      </c>
      <c r="AS394" s="438"/>
      <c r="AT394" s="1003"/>
    </row>
    <row r="395" spans="2:46" ht="22.5" x14ac:dyDescent="0.25">
      <c r="C395" s="442">
        <v>217</v>
      </c>
      <c r="D395" s="442" t="str">
        <f t="shared" si="78"/>
        <v>2016217</v>
      </c>
      <c r="E395" s="895" t="s">
        <v>2455</v>
      </c>
      <c r="F395" s="283" t="s">
        <v>1860</v>
      </c>
      <c r="G395" s="934">
        <v>860025639</v>
      </c>
      <c r="H395" s="945" t="s">
        <v>2456</v>
      </c>
      <c r="I395" s="940">
        <v>14640000</v>
      </c>
      <c r="J395" s="718" t="s">
        <v>2455</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3012</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3" t="str">
        <f>IFERROR(VLOOKUP(E395,'liquidaciones '!$B$2:$I$1048576,8,0),"")</f>
        <v>JULIETH ANGARITA</v>
      </c>
      <c r="AP395" s="342"/>
      <c r="AQ395" s="177" t="str">
        <f t="shared" ca="1" si="76"/>
        <v>SI</v>
      </c>
      <c r="AR395" s="177" t="s">
        <v>1511</v>
      </c>
      <c r="AS395" s="438"/>
      <c r="AT395" s="1003"/>
    </row>
    <row r="396" spans="2:46" ht="33.75" x14ac:dyDescent="0.25">
      <c r="C396" s="442">
        <v>126</v>
      </c>
      <c r="D396" s="442" t="str">
        <f t="shared" si="78"/>
        <v>2016126</v>
      </c>
      <c r="E396" s="895" t="s">
        <v>2457</v>
      </c>
      <c r="F396" s="893" t="s">
        <v>2458</v>
      </c>
      <c r="G396" s="934">
        <v>41758887</v>
      </c>
      <c r="H396" s="945" t="s">
        <v>2459</v>
      </c>
      <c r="I396" s="940">
        <v>44000000</v>
      </c>
      <c r="J396" s="718" t="s">
        <v>2457</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3" t="str">
        <f>IFERROR(VLOOKUP(E396,'liquidaciones '!$B$2:$I$1048576,8,0),"")</f>
        <v>JAVIER QUINTERO</v>
      </c>
      <c r="AP396" s="342"/>
      <c r="AQ396" s="177" t="str">
        <f t="shared" ca="1" si="76"/>
        <v>SI</v>
      </c>
      <c r="AR396" s="177" t="s">
        <v>2609</v>
      </c>
      <c r="AS396" s="438"/>
      <c r="AT396" s="1003"/>
    </row>
    <row r="397" spans="2:46" ht="30" x14ac:dyDescent="0.25">
      <c r="C397" s="442">
        <v>210</v>
      </c>
      <c r="D397" s="442" t="str">
        <f t="shared" si="78"/>
        <v>2016210</v>
      </c>
      <c r="E397" s="895" t="s">
        <v>2463</v>
      </c>
      <c r="F397" s="283" t="s">
        <v>284</v>
      </c>
      <c r="G397" s="934">
        <v>830055842</v>
      </c>
      <c r="H397" s="945" t="s">
        <v>3032</v>
      </c>
      <c r="I397" s="940">
        <v>33009000</v>
      </c>
      <c r="J397" s="718" t="s">
        <v>2662</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3" t="str">
        <f>IFERROR(VLOOKUP(E397,'liquidaciones '!$B$2:$I$1048576,8,0),"")</f>
        <v>MANUEL ROJAS</v>
      </c>
      <c r="AP397" s="342"/>
      <c r="AQ397" s="177" t="str">
        <f t="shared" ca="1" si="76"/>
        <v>SI</v>
      </c>
      <c r="AR397" s="177" t="s">
        <v>2982</v>
      </c>
      <c r="AS397" s="438"/>
      <c r="AT397" s="1003"/>
    </row>
    <row r="398" spans="2:46" ht="33.75" x14ac:dyDescent="0.25">
      <c r="C398" s="442">
        <v>82</v>
      </c>
      <c r="D398" s="442" t="str">
        <f t="shared" si="78"/>
        <v>201682</v>
      </c>
      <c r="E398" s="895" t="s">
        <v>2465</v>
      </c>
      <c r="F398" s="283" t="s">
        <v>1516</v>
      </c>
      <c r="G398" s="934">
        <v>80117116</v>
      </c>
      <c r="H398" s="945" t="s">
        <v>3033</v>
      </c>
      <c r="I398" s="940">
        <v>37080000</v>
      </c>
      <c r="J398" s="718" t="s">
        <v>2465</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3" t="str">
        <f>IFERROR(VLOOKUP(E398,'liquidaciones '!$B$2:$I$1048576,8,0),"")</f>
        <v>ANDREA CASAS</v>
      </c>
      <c r="AP398" s="342"/>
      <c r="AQ398" s="177" t="str">
        <f t="shared" ca="1" si="76"/>
        <v>SI</v>
      </c>
      <c r="AR398" s="177" t="s">
        <v>981</v>
      </c>
      <c r="AS398" s="438"/>
      <c r="AT398" s="1003"/>
    </row>
    <row r="399" spans="2:46" ht="45" x14ac:dyDescent="0.25">
      <c r="C399" s="442"/>
      <c r="D399" s="442" t="str">
        <f t="shared" si="78"/>
        <v>2016</v>
      </c>
      <c r="E399" s="895" t="s">
        <v>2467</v>
      </c>
      <c r="F399" s="893" t="s">
        <v>2468</v>
      </c>
      <c r="G399" s="934">
        <v>52963023</v>
      </c>
      <c r="H399" s="945" t="s">
        <v>2476</v>
      </c>
      <c r="I399" s="940">
        <v>43712000</v>
      </c>
      <c r="J399" s="718" t="s">
        <v>2471</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2469</v>
      </c>
      <c r="AE399" s="173" t="s">
        <v>1257</v>
      </c>
      <c r="AF399" s="284" t="s">
        <v>2470</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3" t="str">
        <f>IFERROR(VLOOKUP(E399,'liquidaciones '!$B$2:$I$1048576,8,0),"")</f>
        <v>JAVIER QUINTERO</v>
      </c>
      <c r="AP399" s="342"/>
      <c r="AQ399" s="177" t="str">
        <f t="shared" ca="1" si="76"/>
        <v>SI</v>
      </c>
      <c r="AR399" s="177" t="s">
        <v>2609</v>
      </c>
      <c r="AS399" s="438"/>
      <c r="AT399" s="1003"/>
    </row>
    <row r="400" spans="2:46" ht="33.75" x14ac:dyDescent="0.25">
      <c r="C400" s="442">
        <v>83</v>
      </c>
      <c r="D400" s="442" t="str">
        <f t="shared" si="78"/>
        <v>201683</v>
      </c>
      <c r="E400" s="895" t="s">
        <v>2472</v>
      </c>
      <c r="F400" s="283" t="s">
        <v>1034</v>
      </c>
      <c r="G400" s="934">
        <v>79887061</v>
      </c>
      <c r="H400" s="945" t="s">
        <v>2473</v>
      </c>
      <c r="I400" s="940">
        <v>29664000</v>
      </c>
      <c r="J400" s="718" t="s">
        <v>2475</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2469</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3" t="str">
        <f>IFERROR(VLOOKUP(E400,'liquidaciones '!$B$2:$I$1048576,8,0),"")</f>
        <v>GIOVANNI SUAREZ</v>
      </c>
      <c r="AP400" s="342"/>
      <c r="AQ400" s="177" t="str">
        <f t="shared" ca="1" si="76"/>
        <v>SI</v>
      </c>
      <c r="AR400" s="177" t="s">
        <v>981</v>
      </c>
      <c r="AS400" s="438"/>
      <c r="AT400" s="1003"/>
    </row>
    <row r="401" spans="3:46" ht="30" x14ac:dyDescent="0.25">
      <c r="C401" s="442"/>
      <c r="D401" s="442" t="str">
        <f t="shared" si="78"/>
        <v>2016</v>
      </c>
      <c r="E401" s="895" t="s">
        <v>2474</v>
      </c>
      <c r="F401" s="283" t="s">
        <v>290</v>
      </c>
      <c r="G401" s="934">
        <v>811021363</v>
      </c>
      <c r="H401" s="945" t="s">
        <v>3034</v>
      </c>
      <c r="I401" s="940">
        <v>6239000</v>
      </c>
      <c r="J401" s="718" t="s">
        <v>2478</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3">
        <f>IFERROR(VLOOKUP(E401,'liquidaciones '!$B$2:$I$1048576,8,0),"")</f>
        <v>0</v>
      </c>
      <c r="AP401" s="342"/>
      <c r="AQ401" s="177" t="str">
        <f t="shared" ca="1" si="76"/>
        <v>SI</v>
      </c>
      <c r="AR401" s="177" t="s">
        <v>2613</v>
      </c>
      <c r="AS401" s="438"/>
      <c r="AT401" s="1003"/>
    </row>
    <row r="402" spans="3:46" ht="33.75" x14ac:dyDescent="0.25">
      <c r="C402" s="442">
        <v>143</v>
      </c>
      <c r="D402" s="442" t="str">
        <f t="shared" si="78"/>
        <v>2016143</v>
      </c>
      <c r="E402" s="309" t="s">
        <v>2477</v>
      </c>
      <c r="F402" s="283" t="s">
        <v>1873</v>
      </c>
      <c r="G402" s="934">
        <v>900587953</v>
      </c>
      <c r="H402" s="945" t="s">
        <v>3035</v>
      </c>
      <c r="I402" s="940">
        <v>2060000</v>
      </c>
      <c r="J402" s="718" t="s">
        <v>2479</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3" t="str">
        <f>IFERROR(VLOOKUP(E402,'liquidaciones '!$B$2:$I$1048576,8,0),"")</f>
        <v>MANUEL ROJAS</v>
      </c>
      <c r="AP402" s="342"/>
      <c r="AQ402" s="177" t="s">
        <v>390</v>
      </c>
      <c r="AR402" s="177" t="s">
        <v>2996</v>
      </c>
      <c r="AS402" s="438"/>
      <c r="AT402" s="1003"/>
    </row>
    <row r="403" spans="3:46" ht="45" x14ac:dyDescent="0.25">
      <c r="C403" s="442">
        <v>219</v>
      </c>
      <c r="D403" s="442" t="str">
        <f t="shared" si="78"/>
        <v>2016219</v>
      </c>
      <c r="E403" s="895" t="s">
        <v>2481</v>
      </c>
      <c r="F403" s="283" t="s">
        <v>1025</v>
      </c>
      <c r="G403" s="934">
        <v>80199707</v>
      </c>
      <c r="H403" s="945" t="s">
        <v>3036</v>
      </c>
      <c r="I403" s="940">
        <v>19931000</v>
      </c>
      <c r="J403" s="718" t="s">
        <v>2480</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3012</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3" t="str">
        <f>IFERROR(VLOOKUP(E403,'liquidaciones '!$B$2:$I$1048576,8,0),"")</f>
        <v>MANUEL ROJAS</v>
      </c>
      <c r="AP403" s="342"/>
      <c r="AQ403" s="177" t="s">
        <v>390</v>
      </c>
      <c r="AR403" s="177" t="s">
        <v>981</v>
      </c>
      <c r="AS403" s="438"/>
      <c r="AT403" s="1003"/>
    </row>
    <row r="404" spans="3:46" ht="78.75" x14ac:dyDescent="0.25">
      <c r="C404" s="442">
        <v>227</v>
      </c>
      <c r="D404" s="442" t="str">
        <f t="shared" si="78"/>
        <v>2016227</v>
      </c>
      <c r="E404" s="895" t="s">
        <v>2513</v>
      </c>
      <c r="F404" s="283" t="s">
        <v>2011</v>
      </c>
      <c r="G404" s="934" t="s">
        <v>2483</v>
      </c>
      <c r="H404" s="945" t="s">
        <v>3037</v>
      </c>
      <c r="I404" s="940">
        <v>108906000</v>
      </c>
      <c r="J404" s="718" t="s">
        <v>2482</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3" t="str">
        <f>IFERROR(VLOOKUP(E404,'liquidaciones '!$B$2:$I$1048576,8,0),"")</f>
        <v>JULIETH ANGARITA</v>
      </c>
      <c r="AP404" s="342"/>
      <c r="AQ404" s="177" t="s">
        <v>390</v>
      </c>
      <c r="AR404" s="177" t="s">
        <v>981</v>
      </c>
      <c r="AS404" s="438"/>
      <c r="AT404" s="1003"/>
    </row>
    <row r="405" spans="3:46" ht="45" x14ac:dyDescent="0.25">
      <c r="C405" s="442">
        <v>131</v>
      </c>
      <c r="D405" s="442" t="str">
        <f t="shared" si="78"/>
        <v>2016131</v>
      </c>
      <c r="E405" s="309" t="s">
        <v>2484</v>
      </c>
      <c r="F405" s="283" t="s">
        <v>1988</v>
      </c>
      <c r="G405" s="934">
        <v>1016042559</v>
      </c>
      <c r="H405" s="945" t="s">
        <v>3038</v>
      </c>
      <c r="I405" s="940">
        <v>14400000</v>
      </c>
      <c r="J405" s="718" t="s">
        <v>2484</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2469</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3" t="str">
        <f>IFERROR(VLOOKUP(E405,'liquidaciones '!$B$2:$I$1048576,8,0),"")</f>
        <v>EDWARD MORENO</v>
      </c>
      <c r="AP405" s="342"/>
      <c r="AQ405" s="177" t="s">
        <v>390</v>
      </c>
      <c r="AR405" s="177" t="s">
        <v>1511</v>
      </c>
      <c r="AS405" s="438"/>
      <c r="AT405" s="1003"/>
    </row>
    <row r="406" spans="3:46" ht="45" x14ac:dyDescent="0.25">
      <c r="C406" s="442">
        <v>121</v>
      </c>
      <c r="D406" s="442" t="str">
        <f t="shared" si="78"/>
        <v>2016121</v>
      </c>
      <c r="E406" s="895" t="s">
        <v>2485</v>
      </c>
      <c r="F406" s="283" t="s">
        <v>2486</v>
      </c>
      <c r="G406" s="934">
        <v>52935693</v>
      </c>
      <c r="H406" s="945" t="s">
        <v>3039</v>
      </c>
      <c r="I406" s="940">
        <v>44000000</v>
      </c>
      <c r="J406" s="718" t="s">
        <v>2485</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2487</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3" t="str">
        <f>IFERROR(VLOOKUP(E406,'liquidaciones '!$B$2:$I$1048576,8,0),"")</f>
        <v>JAVIER QUINTERO</v>
      </c>
      <c r="AP406" s="342"/>
      <c r="AQ406" s="177" t="s">
        <v>390</v>
      </c>
      <c r="AR406" s="177" t="s">
        <v>2609</v>
      </c>
      <c r="AS406" s="438"/>
      <c r="AT406" s="1003"/>
    </row>
    <row r="407" spans="3:46" ht="56.25" customHeight="1" x14ac:dyDescent="0.25">
      <c r="C407" s="442"/>
      <c r="D407" s="442"/>
      <c r="E407" s="895" t="s">
        <v>2488</v>
      </c>
      <c r="F407" s="283" t="s">
        <v>22</v>
      </c>
      <c r="G407" s="934">
        <v>830112518</v>
      </c>
      <c r="H407" s="945" t="s">
        <v>1160</v>
      </c>
      <c r="I407" s="940">
        <v>45008000</v>
      </c>
      <c r="J407" s="718" t="s">
        <v>2488</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2489</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3" t="str">
        <f>IFERROR(VLOOKUP(E407,'liquidaciones '!$B$2:$I$1048576,8,0),"")</f>
        <v>GIOVANNI SUAREZ</v>
      </c>
      <c r="AP407" s="342"/>
      <c r="AQ407" s="177" t="s">
        <v>390</v>
      </c>
      <c r="AR407" s="177" t="s">
        <v>2924</v>
      </c>
      <c r="AS407" s="438"/>
      <c r="AT407" s="1003"/>
    </row>
    <row r="408" spans="3:46" ht="45" customHeight="1" x14ac:dyDescent="0.25">
      <c r="C408" s="442">
        <v>120</v>
      </c>
      <c r="D408" s="442"/>
      <c r="E408" s="895" t="s">
        <v>2490</v>
      </c>
      <c r="F408" s="283" t="s">
        <v>2491</v>
      </c>
      <c r="G408" s="934">
        <v>1136882557</v>
      </c>
      <c r="H408" s="945" t="s">
        <v>2492</v>
      </c>
      <c r="I408" s="940">
        <v>19600000</v>
      </c>
      <c r="J408" s="718" t="s">
        <v>2490</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3" t="str">
        <f>IFERROR(VLOOKUP(E408,'liquidaciones '!$B$2:$I$1048576,8,0),"")</f>
        <v>MANUEL ROJAS</v>
      </c>
      <c r="AP408" s="342"/>
      <c r="AQ408" s="177" t="s">
        <v>390</v>
      </c>
      <c r="AR408" s="177" t="s">
        <v>1511</v>
      </c>
      <c r="AS408" s="438"/>
      <c r="AT408" s="1003"/>
    </row>
    <row r="409" spans="3:46" ht="45" x14ac:dyDescent="0.25">
      <c r="C409" s="442">
        <v>263</v>
      </c>
      <c r="D409" s="442" t="str">
        <f>K409&amp;C409</f>
        <v>2016263</v>
      </c>
      <c r="E409" s="895" t="s">
        <v>2493</v>
      </c>
      <c r="F409" s="283" t="s">
        <v>2494</v>
      </c>
      <c r="G409" s="934">
        <v>79646061</v>
      </c>
      <c r="H409" s="945" t="s">
        <v>3040</v>
      </c>
      <c r="I409" s="940">
        <v>44000000</v>
      </c>
      <c r="J409" s="718" t="s">
        <v>2499</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2495</v>
      </c>
      <c r="AG409" s="173"/>
      <c r="AH409" s="284" t="s">
        <v>562</v>
      </c>
      <c r="AI409" s="308"/>
      <c r="AJ409" s="308" t="s">
        <v>600</v>
      </c>
      <c r="AK409" s="181" t="str">
        <f t="shared" ca="1" si="86"/>
        <v>TERMINO</v>
      </c>
      <c r="AL409" s="313" t="s">
        <v>582</v>
      </c>
      <c r="AM409" s="176" t="s">
        <v>391</v>
      </c>
      <c r="AN409" s="875" t="str">
        <f>IFERROR(VLOOKUP(E409,'liquidaciones '!$B$2:$C$1048576,2,0),"NO")</f>
        <v>LIQUIDADO</v>
      </c>
      <c r="AO409" s="983" t="str">
        <f>IFERROR(VLOOKUP(E409,'liquidaciones '!$B$2:$I$1048576,8,0),"")</f>
        <v>JAVIER QUINTERO</v>
      </c>
      <c r="AP409" s="342"/>
      <c r="AQ409" s="177" t="str">
        <f ca="1">IF((TODAY()-T409&lt;900),"SI","NO")</f>
        <v>SI</v>
      </c>
      <c r="AR409" s="177" t="s">
        <v>2609</v>
      </c>
      <c r="AS409" s="438"/>
      <c r="AT409" s="1003"/>
    </row>
    <row r="410" spans="3:46" ht="45" x14ac:dyDescent="0.25">
      <c r="C410" s="442">
        <v>265</v>
      </c>
      <c r="D410" s="442" t="str">
        <f>K410&amp;C410</f>
        <v>2016265</v>
      </c>
      <c r="E410" s="895" t="s">
        <v>2496</v>
      </c>
      <c r="F410" s="283" t="s">
        <v>2654</v>
      </c>
      <c r="G410" s="934">
        <v>52499785</v>
      </c>
      <c r="H410" s="945" t="s">
        <v>2497</v>
      </c>
      <c r="I410" s="940">
        <v>44000000</v>
      </c>
      <c r="J410" s="718" t="s">
        <v>2496</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2498</v>
      </c>
      <c r="AG410" s="173"/>
      <c r="AH410" s="284"/>
      <c r="AI410" s="308"/>
      <c r="AJ410" s="308" t="s">
        <v>600</v>
      </c>
      <c r="AK410" s="181" t="str">
        <f t="shared" ca="1" si="86"/>
        <v>TERMINO</v>
      </c>
      <c r="AL410" s="313" t="s">
        <v>582</v>
      </c>
      <c r="AM410" s="176" t="s">
        <v>391</v>
      </c>
      <c r="AN410" s="875" t="str">
        <f>IFERROR(VLOOKUP(E410,'liquidaciones '!$B$2:$C$1048576,2,0),"NO")</f>
        <v>LIQUIDADO</v>
      </c>
      <c r="AO410" s="983" t="str">
        <f>IFERROR(VLOOKUP(E410,'liquidaciones '!$B$2:$I$1048576,8,0),"")</f>
        <v>ANDREA CASAS</v>
      </c>
      <c r="AP410" s="342"/>
      <c r="AQ410" s="177" t="str">
        <f ca="1">IF((TODAY()-T410&lt;900),"SI","NO")</f>
        <v>SI</v>
      </c>
      <c r="AR410" s="177" t="s">
        <v>981</v>
      </c>
      <c r="AS410" s="438"/>
      <c r="AT410" s="1003"/>
    </row>
    <row r="411" spans="3:46" ht="33.75" x14ac:dyDescent="0.25">
      <c r="C411" s="442">
        <v>127</v>
      </c>
      <c r="D411" s="442"/>
      <c r="E411" s="895" t="s">
        <v>2500</v>
      </c>
      <c r="F411" s="283" t="s">
        <v>2731</v>
      </c>
      <c r="G411" s="934">
        <v>32853319</v>
      </c>
      <c r="H411" s="945" t="s">
        <v>3041</v>
      </c>
      <c r="I411" s="940">
        <v>44000000</v>
      </c>
      <c r="J411" s="718" t="s">
        <v>2500</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2501</v>
      </c>
      <c r="AG411" s="173" t="s">
        <v>2508</v>
      </c>
      <c r="AH411" s="284" t="s">
        <v>565</v>
      </c>
      <c r="AI411" s="308"/>
      <c r="AJ411" s="308" t="s">
        <v>600</v>
      </c>
      <c r="AK411" s="181" t="str">
        <f t="shared" ca="1" si="86"/>
        <v>TERMINO</v>
      </c>
      <c r="AL411" s="313" t="s">
        <v>582</v>
      </c>
      <c r="AM411" s="176" t="s">
        <v>391</v>
      </c>
      <c r="AN411" s="875" t="str">
        <f>IFERROR(VLOOKUP(E411,'liquidaciones '!$B$2:$C$1048576,2,0),"NO")</f>
        <v>LIQUIDADO</v>
      </c>
      <c r="AO411" s="983" t="str">
        <f>IFERROR(VLOOKUP(E411,'liquidaciones '!$B$2:$I$1048576,8,0),"")</f>
        <v>EDWARD MORENO</v>
      </c>
      <c r="AP411" s="342"/>
      <c r="AQ411" s="177" t="s">
        <v>390</v>
      </c>
      <c r="AR411" s="177" t="s">
        <v>1511</v>
      </c>
      <c r="AS411" s="438"/>
      <c r="AT411" s="1003"/>
    </row>
    <row r="412" spans="3:46" ht="33.75" x14ac:dyDescent="0.25">
      <c r="C412" s="442">
        <v>264</v>
      </c>
      <c r="D412" s="442"/>
      <c r="E412" s="895" t="s">
        <v>2502</v>
      </c>
      <c r="F412" s="283" t="s">
        <v>2503</v>
      </c>
      <c r="G412" s="934">
        <v>63548489</v>
      </c>
      <c r="H412" s="945" t="s">
        <v>3042</v>
      </c>
      <c r="I412" s="940">
        <v>44000000</v>
      </c>
      <c r="J412" s="718" t="s">
        <v>2502</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2504</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3" t="str">
        <f>IFERROR(VLOOKUP(E412,'liquidaciones '!$B$2:$I$1048576,8,0),"")</f>
        <v>EDWARD MORENO</v>
      </c>
      <c r="AP412" s="342"/>
      <c r="AQ412" s="177" t="s">
        <v>390</v>
      </c>
      <c r="AR412" s="177" t="s">
        <v>981</v>
      </c>
      <c r="AS412" s="438"/>
      <c r="AT412" s="1003"/>
    </row>
    <row r="413" spans="3:46" ht="28.5" customHeight="1" x14ac:dyDescent="0.25">
      <c r="C413" s="442"/>
      <c r="D413" s="442"/>
      <c r="E413" s="309" t="s">
        <v>2505</v>
      </c>
      <c r="F413" s="283" t="s">
        <v>203</v>
      </c>
      <c r="G413" s="934">
        <v>860049921</v>
      </c>
      <c r="H413" s="945" t="s">
        <v>3043</v>
      </c>
      <c r="I413" s="940">
        <v>5086020</v>
      </c>
      <c r="J413" s="718" t="s">
        <v>2505</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LIQUIDADO</v>
      </c>
      <c r="AO413" s="983" t="str">
        <f>IFERROR(VLOOKUP(E413,'liquidaciones '!$B$2:$I$1048576,8,0),"")</f>
        <v>JULIETH ANGARITA</v>
      </c>
      <c r="AP413" s="342"/>
      <c r="AQ413" s="177" t="s">
        <v>390</v>
      </c>
      <c r="AR413" s="177" t="s">
        <v>2610</v>
      </c>
      <c r="AS413" s="438"/>
      <c r="AT413" s="1003"/>
    </row>
    <row r="414" spans="3:46" ht="67.5" x14ac:dyDescent="0.25">
      <c r="C414" s="442">
        <v>262</v>
      </c>
      <c r="D414" s="442"/>
      <c r="E414" s="309" t="s">
        <v>2506</v>
      </c>
      <c r="F414" s="283" t="s">
        <v>2507</v>
      </c>
      <c r="G414" s="934">
        <v>79951750</v>
      </c>
      <c r="H414" s="945" t="s">
        <v>2954</v>
      </c>
      <c r="I414" s="940">
        <v>36000000</v>
      </c>
      <c r="J414" s="718" t="s">
        <v>2506</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2600</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3" t="str">
        <f>IFERROR(VLOOKUP(E414,'liquidaciones '!$B$2:$I$1048576,8,0),"")</f>
        <v>JAVIER QUINTERO</v>
      </c>
      <c r="AP414" s="342"/>
      <c r="AQ414" s="177" t="s">
        <v>390</v>
      </c>
      <c r="AR414" s="177" t="s">
        <v>2609</v>
      </c>
      <c r="AS414" s="438"/>
      <c r="AT414" s="1003"/>
    </row>
    <row r="415" spans="3:46" ht="69" customHeight="1" x14ac:dyDescent="0.25">
      <c r="C415" s="442">
        <v>215</v>
      </c>
      <c r="D415" s="442"/>
      <c r="E415" s="895" t="s">
        <v>2509</v>
      </c>
      <c r="F415" s="283" t="s">
        <v>1017</v>
      </c>
      <c r="G415" s="934" t="s">
        <v>2884</v>
      </c>
      <c r="H415" s="945" t="s">
        <v>3044</v>
      </c>
      <c r="I415" s="940">
        <v>8110000</v>
      </c>
      <c r="J415" s="718" t="s">
        <v>2519</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2520</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3" t="str">
        <f>IFERROR(VLOOKUP(E415,'liquidaciones '!$B$2:$I$1048576,8,0),"")</f>
        <v>MANUEL ROJAS</v>
      </c>
      <c r="AP415" s="342"/>
      <c r="AQ415" s="177" t="s">
        <v>390</v>
      </c>
      <c r="AR415" s="177" t="s">
        <v>2609</v>
      </c>
      <c r="AS415" s="438"/>
      <c r="AT415" s="1003"/>
    </row>
    <row r="416" spans="3:46" ht="45" x14ac:dyDescent="0.25">
      <c r="C416" s="442">
        <v>261</v>
      </c>
      <c r="D416" s="442"/>
      <c r="E416" s="309" t="s">
        <v>2510</v>
      </c>
      <c r="F416" s="283" t="s">
        <v>1968</v>
      </c>
      <c r="G416" s="934">
        <v>51647190</v>
      </c>
      <c r="H416" s="945" t="s">
        <v>2511</v>
      </c>
      <c r="I416" s="940">
        <v>44000000</v>
      </c>
      <c r="J416" s="718" t="s">
        <v>2510</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3" t="str">
        <f>IFERROR(VLOOKUP(E416,'liquidaciones '!$B$2:$I$1048576,8,0),"")</f>
        <v>EDWARD MORENO</v>
      </c>
      <c r="AP416" s="342"/>
      <c r="AQ416" s="177" t="s">
        <v>390</v>
      </c>
      <c r="AR416" s="177" t="s">
        <v>1511</v>
      </c>
      <c r="AS416" s="438"/>
      <c r="AT416" s="1003"/>
    </row>
    <row r="417" spans="3:46" ht="22.5" x14ac:dyDescent="0.25">
      <c r="C417" s="442">
        <v>196</v>
      </c>
      <c r="D417" s="442"/>
      <c r="E417" s="309" t="s">
        <v>2514</v>
      </c>
      <c r="F417" s="283" t="s">
        <v>2515</v>
      </c>
      <c r="G417" s="934" t="s">
        <v>2516</v>
      </c>
      <c r="H417" s="945" t="s">
        <v>2518</v>
      </c>
      <c r="I417" s="940">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2517</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LIQUIDADO</v>
      </c>
      <c r="AO417" s="983" t="str">
        <f>IFERROR(VLOOKUP(E417,'liquidaciones '!$B$2:$I$1048576,8,0),"")</f>
        <v>JULIETH ANGARITA</v>
      </c>
      <c r="AP417" s="342"/>
      <c r="AQ417" s="177" t="s">
        <v>390</v>
      </c>
      <c r="AR417" s="177"/>
      <c r="AS417" s="438"/>
      <c r="AT417" s="1003"/>
    </row>
    <row r="418" spans="3:46" ht="45" x14ac:dyDescent="0.25">
      <c r="C418" s="442">
        <v>218</v>
      </c>
      <c r="D418" s="442"/>
      <c r="E418" s="309" t="s">
        <v>2521</v>
      </c>
      <c r="F418" s="283" t="s">
        <v>2522</v>
      </c>
      <c r="G418" s="934">
        <v>900048718</v>
      </c>
      <c r="H418" s="945" t="s">
        <v>3045</v>
      </c>
      <c r="I418" s="940">
        <v>23000000</v>
      </c>
      <c r="J418" s="718" t="s">
        <v>2523</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2524</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3" t="str">
        <f>IFERROR(VLOOKUP(E418,'liquidaciones '!$B$2:$I$1048576,8,0),"")</f>
        <v>DORA PINILLA</v>
      </c>
      <c r="AP418" s="342"/>
      <c r="AQ418" s="177" t="s">
        <v>390</v>
      </c>
      <c r="AR418" s="177" t="s">
        <v>2612</v>
      </c>
      <c r="AS418" s="438"/>
      <c r="AT418" s="1003"/>
    </row>
    <row r="419" spans="3:46" ht="33.75" x14ac:dyDescent="0.25">
      <c r="C419" s="442">
        <v>146</v>
      </c>
      <c r="D419" s="442"/>
      <c r="E419" s="309" t="s">
        <v>2525</v>
      </c>
      <c r="F419" s="283" t="s">
        <v>1909</v>
      </c>
      <c r="G419" s="934">
        <v>860019063</v>
      </c>
      <c r="H419" s="945" t="s">
        <v>3046</v>
      </c>
      <c r="I419" s="940">
        <v>15000000</v>
      </c>
      <c r="J419" s="718" t="s">
        <v>2525</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2526</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3" t="str">
        <f>IFERROR(VLOOKUP(E419,'liquidaciones '!$B$2:$I$1048576,8,0),"")</f>
        <v>MANUEL ROJAS</v>
      </c>
      <c r="AP419" s="342"/>
      <c r="AQ419" s="177" t="s">
        <v>390</v>
      </c>
      <c r="AR419" s="177" t="s">
        <v>2609</v>
      </c>
      <c r="AS419" s="438"/>
      <c r="AT419" s="1003"/>
    </row>
    <row r="420" spans="3:46" ht="45" x14ac:dyDescent="0.25">
      <c r="C420" s="442">
        <v>231</v>
      </c>
      <c r="D420" s="442"/>
      <c r="E420" s="309" t="s">
        <v>2528</v>
      </c>
      <c r="F420" s="893" t="s">
        <v>41</v>
      </c>
      <c r="G420" s="934">
        <v>830034865</v>
      </c>
      <c r="H420" s="945" t="s">
        <v>3047</v>
      </c>
      <c r="I420" s="940">
        <v>53964000</v>
      </c>
      <c r="J420" s="718" t="s">
        <v>2554</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2529</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LIQUIDADO</v>
      </c>
      <c r="AO420" s="983" t="str">
        <f>IFERROR(VLOOKUP(E420,'liquidaciones '!$B$2:$I$1048576,8,0),"")</f>
        <v>MANUEL ROJAS</v>
      </c>
      <c r="AP420" s="342"/>
      <c r="AQ420" s="177" t="s">
        <v>390</v>
      </c>
      <c r="AR420" s="177" t="s">
        <v>981</v>
      </c>
      <c r="AS420" s="438"/>
      <c r="AT420" s="1003"/>
    </row>
    <row r="421" spans="3:46" ht="45" x14ac:dyDescent="0.25">
      <c r="C421" s="442">
        <v>223</v>
      </c>
      <c r="D421" s="442" t="str">
        <f>K421&amp;C421</f>
        <v>2016223</v>
      </c>
      <c r="E421" s="883" t="s">
        <v>2530</v>
      </c>
      <c r="F421" s="882" t="s">
        <v>2531</v>
      </c>
      <c r="G421" s="934">
        <v>4831</v>
      </c>
      <c r="H421" s="945" t="s">
        <v>3048</v>
      </c>
      <c r="I421" s="941">
        <v>23707000</v>
      </c>
      <c r="J421" s="718" t="s">
        <v>2536</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DEVUELTO</v>
      </c>
      <c r="AO421" s="983">
        <f>IFERROR(VLOOKUP(E421,'liquidaciones '!$B$2:$I$1048576,8,0),"")</f>
        <v>0</v>
      </c>
      <c r="AP421" s="342"/>
      <c r="AQ421" s="177" t="s">
        <v>390</v>
      </c>
      <c r="AR421" s="177" t="s">
        <v>2982</v>
      </c>
      <c r="AS421" s="438"/>
      <c r="AT421" s="1003"/>
    </row>
    <row r="422" spans="3:46" ht="33.75" x14ac:dyDescent="0.25">
      <c r="C422" s="442">
        <v>84</v>
      </c>
      <c r="D422" s="442" t="str">
        <f>K422&amp;C422</f>
        <v>201684</v>
      </c>
      <c r="E422" s="766" t="s">
        <v>2532</v>
      </c>
      <c r="F422" s="882" t="s">
        <v>2047</v>
      </c>
      <c r="G422" s="934">
        <v>35493364</v>
      </c>
      <c r="H422" s="945" t="s">
        <v>2533</v>
      </c>
      <c r="I422" s="940">
        <v>38500000</v>
      </c>
      <c r="J422" s="718" t="s">
        <v>2532</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2535</v>
      </c>
      <c r="Y422" s="881">
        <f t="shared" si="82"/>
        <v>1</v>
      </c>
      <c r="Z422" s="42">
        <f t="shared" ca="1" si="83"/>
        <v>1</v>
      </c>
      <c r="AA422" s="43">
        <f t="shared" ca="1" si="84"/>
        <v>0</v>
      </c>
      <c r="AB422" s="202" t="str">
        <f t="shared" ca="1" si="85"/>
        <v/>
      </c>
      <c r="AC422" s="44" t="str">
        <f t="shared" si="87"/>
        <v>SI</v>
      </c>
      <c r="AD422" s="765" t="s">
        <v>1714</v>
      </c>
      <c r="AE422" s="173" t="s">
        <v>1257</v>
      </c>
      <c r="AF422" s="173" t="s">
        <v>2534</v>
      </c>
      <c r="AG422" s="173"/>
      <c r="AH422" s="284" t="s">
        <v>560</v>
      </c>
      <c r="AI422" s="308"/>
      <c r="AJ422" s="308" t="s">
        <v>600</v>
      </c>
      <c r="AK422" s="181" t="str">
        <f t="shared" ca="1" si="86"/>
        <v>TERMINO</v>
      </c>
      <c r="AL422" s="181" t="s">
        <v>576</v>
      </c>
      <c r="AM422" s="176" t="s">
        <v>391</v>
      </c>
      <c r="AN422" s="875" t="str">
        <f>IFERROR(VLOOKUP(E422,'liquidaciones '!$B$2:$C$1048576,2,0),"NO")</f>
        <v>LIQUIDADO</v>
      </c>
      <c r="AO422" s="983" t="str">
        <f>IFERROR(VLOOKUP(E422,'liquidaciones '!$B$2:$I$1048576,8,0),"")</f>
        <v>JAVIER QUINTERO</v>
      </c>
      <c r="AP422" s="342"/>
      <c r="AQ422" s="177" t="s">
        <v>390</v>
      </c>
      <c r="AR422" s="177" t="s">
        <v>2609</v>
      </c>
      <c r="AS422" s="438"/>
      <c r="AT422" s="1003"/>
    </row>
    <row r="423" spans="3:46" ht="69.75" customHeight="1" x14ac:dyDescent="0.25">
      <c r="C423" s="442">
        <v>97</v>
      </c>
      <c r="D423" s="442"/>
      <c r="E423" s="766" t="s">
        <v>2537</v>
      </c>
      <c r="F423" s="893" t="s">
        <v>2538</v>
      </c>
      <c r="G423" s="934" t="s">
        <v>2539</v>
      </c>
      <c r="H423" s="945" t="s">
        <v>2540</v>
      </c>
      <c r="I423" s="940">
        <v>3712000</v>
      </c>
      <c r="J423" s="718" t="s">
        <v>2541</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2545</v>
      </c>
      <c r="Y423" s="881">
        <f t="shared" si="82"/>
        <v>1</v>
      </c>
      <c r="Z423" s="42">
        <f t="shared" ca="1" si="83"/>
        <v>1</v>
      </c>
      <c r="AA423" s="43">
        <f t="shared" ca="1" si="84"/>
        <v>0</v>
      </c>
      <c r="AB423" s="202" t="str">
        <f t="shared" ca="1" si="85"/>
        <v/>
      </c>
      <c r="AC423" s="44" t="str">
        <f t="shared" si="87"/>
        <v>SI</v>
      </c>
      <c r="AD423" s="765" t="s">
        <v>1713</v>
      </c>
      <c r="AE423" s="173" t="s">
        <v>1257</v>
      </c>
      <c r="AF423" s="173" t="s">
        <v>2546</v>
      </c>
      <c r="AG423" s="886"/>
      <c r="AH423" s="284"/>
      <c r="AI423" s="308"/>
      <c r="AJ423" s="308" t="s">
        <v>600</v>
      </c>
      <c r="AK423" s="181" t="str">
        <f t="shared" ca="1" si="86"/>
        <v>TERMINO</v>
      </c>
      <c r="AL423" s="181" t="s">
        <v>576</v>
      </c>
      <c r="AM423" s="176" t="s">
        <v>391</v>
      </c>
      <c r="AN423" s="875" t="str">
        <f>IFERROR(VLOOKUP(E423,'liquidaciones '!$B$2:$C$1048576,2,0),"NO")</f>
        <v>LIQUIDADO</v>
      </c>
      <c r="AO423" s="983" t="str">
        <f>IFERROR(VLOOKUP(E423,'liquidaciones '!$B$2:$I$1048576,8,0),"")</f>
        <v>DORA PINILLA</v>
      </c>
      <c r="AP423" s="342"/>
      <c r="AQ423" s="177" t="s">
        <v>390</v>
      </c>
      <c r="AR423" s="177" t="s">
        <v>2613</v>
      </c>
      <c r="AS423" s="438"/>
      <c r="AT423" s="1003"/>
    </row>
    <row r="424" spans="3:46" ht="33.75" x14ac:dyDescent="0.25">
      <c r="C424" s="442"/>
      <c r="D424" s="442"/>
      <c r="E424" s="766" t="s">
        <v>2542</v>
      </c>
      <c r="F424" s="283" t="s">
        <v>2543</v>
      </c>
      <c r="G424" s="934">
        <v>53097050</v>
      </c>
      <c r="H424" s="945" t="s">
        <v>2544</v>
      </c>
      <c r="I424" s="940">
        <v>38500000</v>
      </c>
      <c r="J424" s="718" t="s">
        <v>2542</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2600</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3" t="str">
        <f>IFERROR(VLOOKUP(E424,'liquidaciones '!$B$2:$I$1048576,8,0),"")</f>
        <v>JAVIER QUINTERO</v>
      </c>
      <c r="AP424" s="342"/>
      <c r="AQ424" s="177" t="s">
        <v>390</v>
      </c>
      <c r="AR424" s="177" t="s">
        <v>1511</v>
      </c>
      <c r="AS424" s="438"/>
      <c r="AT424" s="1003"/>
    </row>
    <row r="425" spans="3:46" ht="78.75" x14ac:dyDescent="0.25">
      <c r="C425" s="442">
        <v>198</v>
      </c>
      <c r="D425" s="442" t="str">
        <f>K425&amp;C425</f>
        <v>2016198</v>
      </c>
      <c r="E425" s="766" t="s">
        <v>2547</v>
      </c>
      <c r="F425" s="283" t="s">
        <v>2548</v>
      </c>
      <c r="G425" s="934">
        <v>900986082</v>
      </c>
      <c r="H425" s="945" t="s">
        <v>3049</v>
      </c>
      <c r="I425" s="940">
        <v>485820000</v>
      </c>
      <c r="J425" s="718" t="s">
        <v>2549</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NO</v>
      </c>
      <c r="AO425" s="983" t="str">
        <f>IFERROR(VLOOKUP(E425,'liquidaciones '!$B$2:$I$1048576,8,0),"")</f>
        <v>MANUEL ROJAS</v>
      </c>
      <c r="AP425" s="342"/>
      <c r="AQ425" s="177" t="s">
        <v>390</v>
      </c>
      <c r="AR425" s="438" t="s">
        <v>3074</v>
      </c>
      <c r="AS425" s="108"/>
      <c r="AT425" s="1003"/>
    </row>
    <row r="426" spans="3:46" ht="45" x14ac:dyDescent="0.25">
      <c r="C426" s="442">
        <v>124</v>
      </c>
      <c r="D426" s="442" t="str">
        <f>K426&amp;C426</f>
        <v>2016124</v>
      </c>
      <c r="E426" s="766" t="s">
        <v>2550</v>
      </c>
      <c r="F426" s="283" t="s">
        <v>2551</v>
      </c>
      <c r="G426" s="934">
        <v>80766038</v>
      </c>
      <c r="H426" s="945" t="s">
        <v>2552</v>
      </c>
      <c r="I426" s="940">
        <v>38500000</v>
      </c>
      <c r="J426" s="718" t="s">
        <v>2550</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3" t="str">
        <f>IFERROR(VLOOKUP(E426,'liquidaciones '!$B$2:$I$1048576,8,0),"")</f>
        <v>JAVIER QUINTERO</v>
      </c>
      <c r="AP426" s="342"/>
      <c r="AQ426" s="177" t="s">
        <v>390</v>
      </c>
      <c r="AR426" s="177" t="s">
        <v>2609</v>
      </c>
      <c r="AS426" s="438"/>
      <c r="AT426" s="1003"/>
    </row>
    <row r="427" spans="3:46" ht="22.5" x14ac:dyDescent="0.25">
      <c r="C427" s="442">
        <v>87</v>
      </c>
      <c r="D427" s="442"/>
      <c r="E427" s="766" t="s">
        <v>2556</v>
      </c>
      <c r="F427" s="283" t="s">
        <v>2027</v>
      </c>
      <c r="G427" s="934">
        <v>800198591</v>
      </c>
      <c r="H427" s="945" t="s">
        <v>2557</v>
      </c>
      <c r="I427" s="940">
        <v>219700000</v>
      </c>
      <c r="J427" s="718" t="s">
        <v>2556</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3" t="str">
        <f>IFERROR(VLOOKUP(E427,'liquidaciones '!$B$2:$I$1048576,8,0),"")</f>
        <v/>
      </c>
      <c r="AP427" s="342"/>
      <c r="AQ427" s="177" t="s">
        <v>390</v>
      </c>
      <c r="AR427" s="177" t="s">
        <v>2924</v>
      </c>
      <c r="AS427" s="438"/>
      <c r="AT427" s="1003"/>
    </row>
    <row r="428" spans="3:46" ht="30" x14ac:dyDescent="0.25">
      <c r="C428" s="442">
        <v>133</v>
      </c>
      <c r="D428" s="442"/>
      <c r="E428" s="766" t="s">
        <v>2558</v>
      </c>
      <c r="F428" s="283" t="s">
        <v>2559</v>
      </c>
      <c r="G428" s="934">
        <v>805006014</v>
      </c>
      <c r="H428" s="945" t="s">
        <v>3050</v>
      </c>
      <c r="I428" s="940">
        <v>1769832</v>
      </c>
      <c r="J428" s="718" t="s">
        <v>2560</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3" t="str">
        <f>IFERROR(VLOOKUP(E428,'liquidaciones '!$B$2:$I$1048576,8,0),"")</f>
        <v>MANUEL ROJAS</v>
      </c>
      <c r="AP428" s="342"/>
      <c r="AQ428" s="177" t="s">
        <v>390</v>
      </c>
      <c r="AR428" s="177" t="s">
        <v>2996</v>
      </c>
      <c r="AS428" s="1009"/>
      <c r="AT428" s="1003"/>
    </row>
    <row r="429" spans="3:46" ht="87" customHeight="1" x14ac:dyDescent="0.25">
      <c r="C429" s="442">
        <v>142</v>
      </c>
      <c r="D429" s="442" t="str">
        <f>K429&amp;C429</f>
        <v>2016142</v>
      </c>
      <c r="E429" s="766" t="s">
        <v>2561</v>
      </c>
      <c r="F429" s="283" t="s">
        <v>2562</v>
      </c>
      <c r="G429" s="934" t="s">
        <v>2563</v>
      </c>
      <c r="H429" s="945" t="s">
        <v>3051</v>
      </c>
      <c r="I429" s="940">
        <v>12650000</v>
      </c>
      <c r="J429" s="718" t="s">
        <v>2565</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2566</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2564</v>
      </c>
      <c r="AG429" s="173"/>
      <c r="AH429" s="284"/>
      <c r="AI429" s="308" t="s">
        <v>1381</v>
      </c>
      <c r="AJ429" s="308" t="s">
        <v>600</v>
      </c>
      <c r="AK429" s="181" t="str">
        <f t="shared" ca="1" si="86"/>
        <v>TERMINO</v>
      </c>
      <c r="AL429" s="313" t="s">
        <v>574</v>
      </c>
      <c r="AM429" s="176" t="s">
        <v>390</v>
      </c>
      <c r="AN429" s="875" t="str">
        <f>IFERROR(VLOOKUP(E429,'liquidaciones '!$B$2:$C$1048576,2,0),"NO")</f>
        <v>NO</v>
      </c>
      <c r="AO429" s="983" t="str">
        <f>IFERROR(VLOOKUP(E429,'liquidaciones '!$B$2:$I$1048576,8,0),"")</f>
        <v/>
      </c>
      <c r="AP429" s="342"/>
      <c r="AQ429" s="177" t="s">
        <v>390</v>
      </c>
      <c r="AR429" s="438" t="s">
        <v>3539</v>
      </c>
      <c r="AS429" s="438"/>
      <c r="AT429" s="1003"/>
    </row>
    <row r="430" spans="3:46" ht="33.75" customHeight="1" x14ac:dyDescent="0.25">
      <c r="C430" s="442">
        <v>211</v>
      </c>
      <c r="D430" s="442" t="str">
        <f>K430&amp;C430</f>
        <v>2016211</v>
      </c>
      <c r="E430" s="766" t="s">
        <v>2567</v>
      </c>
      <c r="F430" s="283" t="s">
        <v>2568</v>
      </c>
      <c r="G430" s="934" t="s">
        <v>2569</v>
      </c>
      <c r="H430" s="945" t="s">
        <v>2570</v>
      </c>
      <c r="I430" s="940">
        <v>12928000</v>
      </c>
      <c r="J430" s="718" t="s">
        <v>2571</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5702500</v>
      </c>
      <c r="W430" s="93">
        <f t="shared" si="77"/>
        <v>7225500</v>
      </c>
      <c r="X430" s="318" t="s">
        <v>1188</v>
      </c>
      <c r="Y430" s="881">
        <f t="shared" si="82"/>
        <v>0.44109684405940597</v>
      </c>
      <c r="Z430" s="42">
        <f t="shared" ca="1" si="83"/>
        <v>1</v>
      </c>
      <c r="AA430" s="43">
        <f t="shared" ca="1" si="84"/>
        <v>0.55890315594059403</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EN TRÁMITE</v>
      </c>
      <c r="AO430" s="983">
        <f>IFERROR(VLOOKUP(E430,'liquidaciones '!$B$2:$I$1048576,8,0),"")</f>
        <v>0</v>
      </c>
      <c r="AP430" s="342"/>
      <c r="AQ430" s="177" t="s">
        <v>390</v>
      </c>
      <c r="AR430" s="438"/>
      <c r="AS430" s="108"/>
      <c r="AT430" s="1003"/>
    </row>
    <row r="431" spans="3:46" ht="22.5" x14ac:dyDescent="0.25">
      <c r="C431" s="442">
        <v>151</v>
      </c>
      <c r="D431" s="442"/>
      <c r="E431" s="766" t="s">
        <v>2572</v>
      </c>
      <c r="F431" s="283" t="s">
        <v>144</v>
      </c>
      <c r="G431" s="934">
        <v>900450570</v>
      </c>
      <c r="H431" s="945" t="s">
        <v>2573</v>
      </c>
      <c r="I431" s="940">
        <v>230623200</v>
      </c>
      <c r="J431" s="718" t="s">
        <v>2572</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3" t="str">
        <f>IFERROR(VLOOKUP(E431,'liquidaciones '!$B$2:$I$1048576,8,0),"")</f>
        <v>MANUEL ROJAS</v>
      </c>
      <c r="AP431" s="342"/>
      <c r="AQ431" s="177" t="s">
        <v>390</v>
      </c>
      <c r="AR431" s="438" t="s">
        <v>3540</v>
      </c>
      <c r="AS431" s="438"/>
      <c r="AT431" s="1003"/>
    </row>
    <row r="432" spans="3:46" ht="66.75" customHeight="1" x14ac:dyDescent="0.25">
      <c r="C432" s="442">
        <v>130</v>
      </c>
      <c r="D432" s="442"/>
      <c r="E432" s="766" t="s">
        <v>2574</v>
      </c>
      <c r="F432" s="283" t="s">
        <v>203</v>
      </c>
      <c r="G432" s="934">
        <v>860049921</v>
      </c>
      <c r="H432" s="945" t="s">
        <v>2575</v>
      </c>
      <c r="I432" s="940">
        <v>9280000</v>
      </c>
      <c r="J432" s="718" t="s">
        <v>2576</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2577</v>
      </c>
      <c r="Y432" s="881">
        <f t="shared" si="82"/>
        <v>1</v>
      </c>
      <c r="Z432" s="42">
        <f t="shared" ca="1" si="83"/>
        <v>1</v>
      </c>
      <c r="AA432" s="43">
        <f t="shared" ca="1" si="84"/>
        <v>0</v>
      </c>
      <c r="AB432" s="202" t="str">
        <f t="shared" ca="1" si="85"/>
        <v/>
      </c>
      <c r="AC432" s="44" t="str">
        <f t="shared" si="87"/>
        <v>SI</v>
      </c>
      <c r="AD432" s="765" t="s">
        <v>2578</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3" t="str">
        <f>IFERROR(VLOOKUP(E432,'liquidaciones '!$B$2:$I$1048576,8,0),"")</f>
        <v>CLAUDIA VANEGAS</v>
      </c>
      <c r="AP432" s="342"/>
      <c r="AQ432" s="177" t="s">
        <v>390</v>
      </c>
      <c r="AR432" s="177" t="s">
        <v>2610</v>
      </c>
      <c r="AS432" s="1010"/>
      <c r="AT432" s="1003"/>
    </row>
    <row r="433" spans="3:46" ht="56.25" x14ac:dyDescent="0.25">
      <c r="C433" s="442">
        <v>221</v>
      </c>
      <c r="D433" s="442" t="str">
        <f t="shared" ref="D433:D449" si="88">K433&amp;C433</f>
        <v>2016221</v>
      </c>
      <c r="E433" s="766" t="s">
        <v>2579</v>
      </c>
      <c r="F433" s="283" t="s">
        <v>233</v>
      </c>
      <c r="G433" s="934">
        <v>860536079</v>
      </c>
      <c r="H433" s="945" t="s">
        <v>2580</v>
      </c>
      <c r="I433" s="940">
        <v>2605500</v>
      </c>
      <c r="J433" s="718" t="s">
        <v>2581</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2582</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3" t="str">
        <f>IFERROR(VLOOKUP(E433,'liquidaciones '!$B$2:$I$1048576,8,0),"")</f>
        <v>MANUEL ROJAS</v>
      </c>
      <c r="AP433" s="342"/>
      <c r="AQ433" s="177" t="s">
        <v>390</v>
      </c>
      <c r="AR433" s="177" t="s">
        <v>2612</v>
      </c>
      <c r="AS433" s="438"/>
      <c r="AT433" s="1003"/>
    </row>
    <row r="434" spans="3:46" ht="45" x14ac:dyDescent="0.25">
      <c r="C434" s="442">
        <v>147</v>
      </c>
      <c r="D434" s="442" t="str">
        <f t="shared" si="88"/>
        <v>2016147</v>
      </c>
      <c r="E434" s="766" t="s">
        <v>2583</v>
      </c>
      <c r="F434" s="283" t="s">
        <v>1997</v>
      </c>
      <c r="G434" s="934">
        <v>860053195</v>
      </c>
      <c r="H434" s="945" t="s">
        <v>2584</v>
      </c>
      <c r="I434" s="940">
        <v>53583000</v>
      </c>
      <c r="J434" s="718" t="s">
        <v>2585</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3" t="str">
        <f>IFERROR(VLOOKUP(E434,'liquidaciones '!$B$2:$I$1048576,8,0),"")</f>
        <v>MANUEL ROJAS</v>
      </c>
      <c r="AP434" s="342"/>
      <c r="AQ434" s="177" t="s">
        <v>390</v>
      </c>
      <c r="AR434" s="177" t="s">
        <v>2609</v>
      </c>
      <c r="AS434" s="1009"/>
      <c r="AT434" s="1003"/>
    </row>
    <row r="435" spans="3:46" ht="78.75" x14ac:dyDescent="0.25">
      <c r="C435" s="442">
        <v>218</v>
      </c>
      <c r="D435" s="442" t="str">
        <f t="shared" si="88"/>
        <v>2016218</v>
      </c>
      <c r="E435" s="766" t="s">
        <v>2586</v>
      </c>
      <c r="F435" s="882" t="s">
        <v>2587</v>
      </c>
      <c r="G435" s="934">
        <v>900987382</v>
      </c>
      <c r="H435" s="945" t="s">
        <v>3052</v>
      </c>
      <c r="I435" s="940">
        <v>221382000</v>
      </c>
      <c r="J435" s="718" t="s">
        <v>2589</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2588</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2564</v>
      </c>
      <c r="AG435" s="173"/>
      <c r="AH435" s="284"/>
      <c r="AI435" s="308" t="s">
        <v>1381</v>
      </c>
      <c r="AJ435" s="308" t="s">
        <v>600</v>
      </c>
      <c r="AK435" s="181" t="str">
        <f t="shared" ca="1" si="86"/>
        <v>TERMINO</v>
      </c>
      <c r="AL435" s="313" t="s">
        <v>574</v>
      </c>
      <c r="AM435" s="176" t="s">
        <v>390</v>
      </c>
      <c r="AN435" s="875" t="str">
        <f>IFERROR(VLOOKUP(E435,'liquidaciones '!$B$2:$C$1048576,2,0),"NO")</f>
        <v>DEVUELTO</v>
      </c>
      <c r="AO435" s="983">
        <f>IFERROR(VLOOKUP(E435,'liquidaciones '!$B$2:$I$1048576,8,0),"")</f>
        <v>0</v>
      </c>
      <c r="AP435" s="342"/>
      <c r="AQ435" s="177" t="s">
        <v>390</v>
      </c>
      <c r="AR435" s="438" t="s">
        <v>3537</v>
      </c>
      <c r="AS435" s="438"/>
      <c r="AT435" s="1003"/>
    </row>
    <row r="436" spans="3:46" ht="62.25" customHeight="1" x14ac:dyDescent="0.25">
      <c r="C436" s="442">
        <v>214</v>
      </c>
      <c r="D436" s="442" t="str">
        <f t="shared" si="88"/>
        <v>2016214</v>
      </c>
      <c r="E436" s="883" t="s">
        <v>2590</v>
      </c>
      <c r="F436" s="882" t="s">
        <v>38</v>
      </c>
      <c r="G436" s="934">
        <v>830053669</v>
      </c>
      <c r="H436" s="945" t="s">
        <v>2591</v>
      </c>
      <c r="I436" s="940">
        <v>26540000</v>
      </c>
      <c r="J436" s="718" t="s">
        <v>2598</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34624047</v>
      </c>
      <c r="W436" s="93">
        <f t="shared" si="77"/>
        <v>1015953</v>
      </c>
      <c r="X436" s="312" t="s">
        <v>1966</v>
      </c>
      <c r="Y436" s="881">
        <f t="shared" si="82"/>
        <v>0.97149402356902359</v>
      </c>
      <c r="Z436" s="42">
        <f t="shared" ca="1" si="83"/>
        <v>1</v>
      </c>
      <c r="AA436" s="43">
        <f t="shared" ca="1" si="84"/>
        <v>2.850597643097641E-2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NO</v>
      </c>
      <c r="AO436" s="983" t="str">
        <f>IFERROR(VLOOKUP(E436,'liquidaciones '!$B$2:$I$1048576,8,0),"")</f>
        <v/>
      </c>
      <c r="AP436" s="342"/>
      <c r="AQ436" s="177" t="s">
        <v>390</v>
      </c>
      <c r="AR436" s="438" t="s">
        <v>3074</v>
      </c>
      <c r="AS436" s="438"/>
      <c r="AT436" s="1003"/>
    </row>
    <row r="437" spans="3:46" ht="50.25" customHeight="1" x14ac:dyDescent="0.25">
      <c r="C437" s="442">
        <v>230</v>
      </c>
      <c r="D437" s="442" t="str">
        <f t="shared" si="88"/>
        <v>2016230</v>
      </c>
      <c r="E437" s="883" t="s">
        <v>3421</v>
      </c>
      <c r="F437" s="882" t="s">
        <v>2221</v>
      </c>
      <c r="G437" s="934">
        <v>890900267</v>
      </c>
      <c r="H437" s="945" t="s">
        <v>2223</v>
      </c>
      <c r="I437" s="940">
        <v>6180000</v>
      </c>
      <c r="J437" s="718" t="s">
        <v>2592</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LIQUIDADO</v>
      </c>
      <c r="AO437" s="983" t="str">
        <f>IFERROR(VLOOKUP(E437,'liquidaciones '!$B$2:$I$1048576,8,0),"")</f>
        <v>JULIETH ANGARITA</v>
      </c>
      <c r="AP437" s="342"/>
      <c r="AQ437" s="177" t="s">
        <v>390</v>
      </c>
      <c r="AR437" s="177" t="s">
        <v>2610</v>
      </c>
      <c r="AS437" s="1010"/>
      <c r="AT437" s="1003"/>
    </row>
    <row r="438" spans="3:46" ht="56.25" x14ac:dyDescent="0.25">
      <c r="C438" s="442">
        <v>224</v>
      </c>
      <c r="D438" s="442" t="str">
        <f t="shared" si="88"/>
        <v>2016224</v>
      </c>
      <c r="E438" s="883" t="s">
        <v>2593</v>
      </c>
      <c r="F438" s="882" t="s">
        <v>2594</v>
      </c>
      <c r="G438" s="934" t="s">
        <v>2595</v>
      </c>
      <c r="H438" s="945" t="s">
        <v>3053</v>
      </c>
      <c r="I438" s="940">
        <v>4429000</v>
      </c>
      <c r="J438" s="718" t="s">
        <v>2599</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2596</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3" t="str">
        <f>IFERROR(VLOOKUP(E438,'liquidaciones '!$B$2:$I$1048576,8,0),"")</f>
        <v>JULIETH ANGARITA</v>
      </c>
      <c r="AP438" s="342"/>
      <c r="AQ438" s="177" t="s">
        <v>390</v>
      </c>
      <c r="AR438" s="177" t="s">
        <v>2609</v>
      </c>
      <c r="AS438" s="438"/>
      <c r="AT438" s="1003"/>
    </row>
    <row r="439" spans="3:46" ht="30" x14ac:dyDescent="0.25">
      <c r="C439" s="443">
        <v>229</v>
      </c>
      <c r="D439" s="442" t="str">
        <f t="shared" si="88"/>
        <v>2016229</v>
      </c>
      <c r="E439" s="883" t="s">
        <v>2601</v>
      </c>
      <c r="F439" s="882" t="s">
        <v>2602</v>
      </c>
      <c r="G439" s="934" t="s">
        <v>2603</v>
      </c>
      <c r="H439" s="945" t="s">
        <v>3054</v>
      </c>
      <c r="I439" s="940">
        <v>20806000</v>
      </c>
      <c r="J439" s="718" t="s">
        <v>2604</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LIQUIDADO</v>
      </c>
      <c r="AO439" s="983" t="str">
        <f>IFERROR(VLOOKUP(E439,'liquidaciones '!$B$2:$I$1048576,8,0),"")</f>
        <v>MANUEL ROJAS</v>
      </c>
      <c r="AP439" s="342"/>
      <c r="AQ439" s="177" t="s">
        <v>390</v>
      </c>
      <c r="AR439" s="177" t="s">
        <v>2611</v>
      </c>
      <c r="AS439" s="438"/>
      <c r="AT439" s="1003"/>
    </row>
    <row r="440" spans="3:46" ht="33.75" x14ac:dyDescent="0.25">
      <c r="C440" s="442">
        <v>220</v>
      </c>
      <c r="D440" s="442" t="str">
        <f t="shared" si="88"/>
        <v>2016220</v>
      </c>
      <c r="E440" s="883" t="s">
        <v>2605</v>
      </c>
      <c r="F440" s="882" t="s">
        <v>2606</v>
      </c>
      <c r="G440" s="934" t="s">
        <v>2607</v>
      </c>
      <c r="H440" s="945" t="s">
        <v>3055</v>
      </c>
      <c r="I440" s="940">
        <v>6973000</v>
      </c>
      <c r="J440" s="718" t="s">
        <v>2608</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DEVUELTO</v>
      </c>
      <c r="AO440" s="983">
        <f>IFERROR(VLOOKUP(E440,'liquidaciones '!$B$2:$I$1048576,8,0),"")</f>
        <v>0</v>
      </c>
      <c r="AP440" s="342"/>
      <c r="AQ440" s="177" t="s">
        <v>390</v>
      </c>
      <c r="AR440" s="177" t="s">
        <v>981</v>
      </c>
      <c r="AS440" s="438"/>
      <c r="AT440" s="1003"/>
    </row>
    <row r="441" spans="3:46" ht="101.25" customHeight="1" x14ac:dyDescent="0.25">
      <c r="C441" s="443">
        <v>134</v>
      </c>
      <c r="D441" s="442" t="str">
        <f t="shared" si="88"/>
        <v>2016134</v>
      </c>
      <c r="E441" s="883" t="s">
        <v>2614</v>
      </c>
      <c r="F441" s="882" t="s">
        <v>90</v>
      </c>
      <c r="G441" s="934" t="s">
        <v>2615</v>
      </c>
      <c r="H441" s="945" t="s">
        <v>3056</v>
      </c>
      <c r="I441" s="940">
        <v>1132400</v>
      </c>
      <c r="J441" s="718" t="s">
        <v>2616</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3">
        <f>IFERROR(VLOOKUP(E441,'liquidaciones '!$B$2:$I$1048576,8,0),"")</f>
        <v>0</v>
      </c>
      <c r="AP441" s="342"/>
      <c r="AQ441" s="177" t="s">
        <v>390</v>
      </c>
      <c r="AR441" s="177" t="s">
        <v>2924</v>
      </c>
      <c r="AS441" s="438"/>
      <c r="AT441" s="1003"/>
    </row>
    <row r="442" spans="3:46" ht="25.5" customHeight="1" x14ac:dyDescent="0.25">
      <c r="C442" s="443">
        <v>90</v>
      </c>
      <c r="D442" s="442" t="str">
        <f t="shared" si="88"/>
        <v>201690</v>
      </c>
      <c r="E442" s="883" t="s">
        <v>2617</v>
      </c>
      <c r="F442" s="882" t="s">
        <v>2618</v>
      </c>
      <c r="G442" s="934" t="s">
        <v>2619</v>
      </c>
      <c r="H442" s="945" t="s">
        <v>2620</v>
      </c>
      <c r="I442" s="940">
        <v>12000000</v>
      </c>
      <c r="J442" s="718" t="s">
        <v>2622</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12000000</v>
      </c>
      <c r="W442" s="93">
        <f t="shared" ref="W442:W505" si="90">U442-V442</f>
        <v>0</v>
      </c>
      <c r="X442" s="312" t="s">
        <v>2621</v>
      </c>
      <c r="Y442" s="881">
        <f t="shared" si="82"/>
        <v>1</v>
      </c>
      <c r="Z442" s="42">
        <f t="shared" ca="1" si="83"/>
        <v>1</v>
      </c>
      <c r="AA442" s="43">
        <f t="shared" ca="1" si="84"/>
        <v>0</v>
      </c>
      <c r="AB442" s="202" t="str">
        <f t="shared" ca="1" si="85"/>
        <v/>
      </c>
      <c r="AC442" s="44" t="str">
        <f t="shared" si="89"/>
        <v>SI</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3" t="str">
        <f>IFERROR(VLOOKUP(E442,'liquidaciones '!$B$2:$I$1048576,8,0),"")</f>
        <v/>
      </c>
      <c r="AP442" s="342"/>
      <c r="AQ442" s="177" t="s">
        <v>390</v>
      </c>
      <c r="AR442" s="438" t="s">
        <v>3541</v>
      </c>
      <c r="AS442" s="438"/>
      <c r="AT442" s="1003"/>
    </row>
    <row r="443" spans="3:46" ht="39" customHeight="1" x14ac:dyDescent="0.25">
      <c r="C443" s="442">
        <v>145</v>
      </c>
      <c r="D443" s="442" t="str">
        <f t="shared" si="88"/>
        <v>2016145</v>
      </c>
      <c r="E443" s="883" t="s">
        <v>2636</v>
      </c>
      <c r="F443" s="882" t="s">
        <v>2637</v>
      </c>
      <c r="G443" s="934">
        <v>900699012</v>
      </c>
      <c r="H443" s="945" t="s">
        <v>2638</v>
      </c>
      <c r="I443" s="940">
        <v>4999000</v>
      </c>
      <c r="J443" s="718" t="s">
        <v>2639</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3" t="str">
        <f>IFERROR(VLOOKUP(E443,'liquidaciones '!$B$2:$I$1048576,8,0),"")</f>
        <v>MANUEL ROJAS</v>
      </c>
      <c r="AP443" s="342"/>
      <c r="AQ443" s="177" t="s">
        <v>390</v>
      </c>
      <c r="AR443" s="438" t="s">
        <v>2982</v>
      </c>
      <c r="AS443" s="438"/>
      <c r="AT443" s="1003"/>
    </row>
    <row r="444" spans="3:46" ht="23.25" customHeight="1" x14ac:dyDescent="0.25">
      <c r="C444" s="442">
        <v>141</v>
      </c>
      <c r="D444" s="442" t="str">
        <f t="shared" si="88"/>
        <v>2016141</v>
      </c>
      <c r="E444" s="883" t="s">
        <v>2640</v>
      </c>
      <c r="F444" s="882" t="s">
        <v>33</v>
      </c>
      <c r="G444" s="934">
        <v>860509265</v>
      </c>
      <c r="H444" s="945" t="s">
        <v>2641</v>
      </c>
      <c r="I444" s="940">
        <v>825000</v>
      </c>
      <c r="J444" s="718" t="s">
        <v>2640</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3" t="str">
        <f>IFERROR(VLOOKUP(E444,'liquidaciones '!$B$2:$I$1048576,8,0),"")</f>
        <v/>
      </c>
      <c r="AP444" s="342"/>
      <c r="AQ444" s="177" t="s">
        <v>390</v>
      </c>
      <c r="AR444" s="438" t="s">
        <v>2982</v>
      </c>
      <c r="AS444" s="438"/>
      <c r="AT444" s="1003"/>
    </row>
    <row r="445" spans="3:46" ht="57" customHeight="1" x14ac:dyDescent="0.25">
      <c r="C445" s="442"/>
      <c r="D445" s="442" t="str">
        <f t="shared" si="88"/>
        <v>2016</v>
      </c>
      <c r="E445" s="883" t="s">
        <v>2642</v>
      </c>
      <c r="F445" s="882" t="s">
        <v>2643</v>
      </c>
      <c r="G445" s="934">
        <v>85473477</v>
      </c>
      <c r="H445" s="945" t="s">
        <v>2644</v>
      </c>
      <c r="I445" s="940">
        <v>9000000</v>
      </c>
      <c r="J445" s="718" t="s">
        <v>2642</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2621</v>
      </c>
      <c r="Y445" s="881">
        <f t="shared" si="82"/>
        <v>1</v>
      </c>
      <c r="Z445" s="42">
        <f t="shared" ca="1" si="83"/>
        <v>1</v>
      </c>
      <c r="AA445" s="43">
        <f t="shared" ca="1" si="84"/>
        <v>0</v>
      </c>
      <c r="AB445" s="202" t="str">
        <f t="shared" ca="1" si="85"/>
        <v/>
      </c>
      <c r="AC445" s="44" t="str">
        <f t="shared" si="89"/>
        <v>SI</v>
      </c>
      <c r="AD445" s="765" t="s">
        <v>1714</v>
      </c>
      <c r="AE445" s="173" t="s">
        <v>1257</v>
      </c>
      <c r="AF445" s="284" t="s">
        <v>2645</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3" t="str">
        <f>IFERROR(VLOOKUP(E445,'liquidaciones '!$B$2:$I$1048576,8,0),"")</f>
        <v>JAVIER QUINTERO</v>
      </c>
      <c r="AP445" s="342"/>
      <c r="AQ445" s="177" t="s">
        <v>390</v>
      </c>
      <c r="AR445" s="177" t="s">
        <v>2609</v>
      </c>
      <c r="AS445" s="438"/>
      <c r="AT445" s="1003"/>
    </row>
    <row r="446" spans="3:46" ht="48" customHeight="1" x14ac:dyDescent="0.25">
      <c r="C446" s="442"/>
      <c r="D446" s="442" t="str">
        <f t="shared" si="88"/>
        <v>2016</v>
      </c>
      <c r="E446" s="895" t="s">
        <v>2646</v>
      </c>
      <c r="F446" s="882" t="s">
        <v>2647</v>
      </c>
      <c r="G446" s="934">
        <v>1090442018</v>
      </c>
      <c r="H446" s="945" t="s">
        <v>2648</v>
      </c>
      <c r="I446" s="940">
        <v>7500000</v>
      </c>
      <c r="J446" s="718" t="s">
        <v>2646</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2621</v>
      </c>
      <c r="Y446" s="881">
        <f t="shared" si="82"/>
        <v>1</v>
      </c>
      <c r="Z446" s="42">
        <f t="shared" ca="1" si="83"/>
        <v>1</v>
      </c>
      <c r="AA446" s="43">
        <f t="shared" ca="1" si="84"/>
        <v>0</v>
      </c>
      <c r="AB446" s="202" t="str">
        <f t="shared" ca="1" si="85"/>
        <v/>
      </c>
      <c r="AC446" s="44" t="str">
        <f t="shared" si="89"/>
        <v>SI</v>
      </c>
      <c r="AD446" s="765" t="s">
        <v>1714</v>
      </c>
      <c r="AE446" s="173" t="s">
        <v>1257</v>
      </c>
      <c r="AF446" s="284" t="s">
        <v>2649</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3" t="str">
        <f>IFERROR(VLOOKUP(E446,'liquidaciones '!$B$2:$I$1048576,8,0),"")</f>
        <v>JAVIER QUINTERO</v>
      </c>
      <c r="AP446" s="342"/>
      <c r="AQ446" s="177" t="s">
        <v>390</v>
      </c>
      <c r="AR446" s="177" t="s">
        <v>2610</v>
      </c>
      <c r="AS446" s="438"/>
      <c r="AT446" s="1003"/>
    </row>
    <row r="447" spans="3:46" ht="22.5" x14ac:dyDescent="0.25">
      <c r="C447" s="442">
        <v>86</v>
      </c>
      <c r="D447" s="442" t="str">
        <f t="shared" si="88"/>
        <v>201686</v>
      </c>
      <c r="E447" s="883" t="s">
        <v>2650</v>
      </c>
      <c r="F447" s="882" t="s">
        <v>2100</v>
      </c>
      <c r="G447" s="934">
        <v>830099766</v>
      </c>
      <c r="H447" s="945" t="s">
        <v>2651</v>
      </c>
      <c r="I447" s="940">
        <v>50871139</v>
      </c>
      <c r="J447" s="718" t="s">
        <v>2653</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2652</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NO</v>
      </c>
      <c r="AO447" s="983" t="str">
        <f>IFERROR(VLOOKUP(E447,'liquidaciones '!$B$2:$I$1048576,8,0),"")</f>
        <v>GIOVANNI SUAREZ</v>
      </c>
      <c r="AP447" s="342"/>
      <c r="AQ447" s="177" t="s">
        <v>390</v>
      </c>
      <c r="AR447" s="177" t="s">
        <v>2924</v>
      </c>
      <c r="AS447" s="438"/>
      <c r="AT447" s="1003"/>
    </row>
    <row r="448" spans="3:46" ht="22.5" x14ac:dyDescent="0.25">
      <c r="C448" s="442">
        <v>139</v>
      </c>
      <c r="D448" s="442" t="str">
        <f t="shared" si="88"/>
        <v>2016139</v>
      </c>
      <c r="E448" s="883" t="s">
        <v>2655</v>
      </c>
      <c r="F448" s="882" t="s">
        <v>2656</v>
      </c>
      <c r="G448" s="934">
        <v>860007590</v>
      </c>
      <c r="H448" s="945" t="s">
        <v>2657</v>
      </c>
      <c r="I448" s="940">
        <v>974160</v>
      </c>
      <c r="J448" s="718" t="s">
        <v>2655</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DEVUELTO</v>
      </c>
      <c r="AO448" s="983">
        <f>IFERROR(VLOOKUP(E448,'liquidaciones '!$B$2:$I$1048576,8,0),"")</f>
        <v>0</v>
      </c>
      <c r="AP448" s="342"/>
      <c r="AQ448" s="177" t="s">
        <v>390</v>
      </c>
      <c r="AR448" s="438" t="s">
        <v>3074</v>
      </c>
      <c r="AS448" s="438"/>
      <c r="AT448" s="1003"/>
    </row>
    <row r="449" spans="3:46" ht="33.75" x14ac:dyDescent="0.25">
      <c r="C449" s="442">
        <v>208</v>
      </c>
      <c r="D449" s="442" t="str">
        <f t="shared" si="88"/>
        <v>2016208</v>
      </c>
      <c r="E449" s="895" t="s">
        <v>2658</v>
      </c>
      <c r="F449" s="882" t="s">
        <v>2659</v>
      </c>
      <c r="G449" s="934">
        <v>830113914</v>
      </c>
      <c r="H449" s="945" t="s">
        <v>2660</v>
      </c>
      <c r="I449" s="940">
        <v>71482000</v>
      </c>
      <c r="J449" s="718" t="s">
        <v>2661</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DEVUELTO</v>
      </c>
      <c r="AO449" s="983">
        <f>IFERROR(VLOOKUP(E449,'liquidaciones '!$B$2:$I$1048576,8,0),"")</f>
        <v>0</v>
      </c>
      <c r="AP449" s="342"/>
      <c r="AQ449" s="177" t="s">
        <v>390</v>
      </c>
      <c r="AR449" s="177" t="s">
        <v>2982</v>
      </c>
      <c r="AS449" s="438"/>
      <c r="AT449" s="1003"/>
    </row>
    <row r="450" spans="3:46" ht="33.75" x14ac:dyDescent="0.25">
      <c r="C450" s="442"/>
      <c r="D450" s="442"/>
      <c r="E450" s="883" t="s">
        <v>2663</v>
      </c>
      <c r="F450" s="882" t="s">
        <v>2664</v>
      </c>
      <c r="G450" s="934">
        <v>74185457</v>
      </c>
      <c r="H450" s="945" t="s">
        <v>3057</v>
      </c>
      <c r="I450" s="940">
        <v>22000000</v>
      </c>
      <c r="J450" s="718" t="s">
        <v>2663</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2621</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3" t="str">
        <f>IFERROR(VLOOKUP(E450,'liquidaciones '!$B$2:$I$1048576,8,0),"")</f>
        <v>JULIETH ANGARITA</v>
      </c>
      <c r="AP450" s="342"/>
      <c r="AQ450" s="177" t="s">
        <v>390</v>
      </c>
      <c r="AR450" s="438" t="s">
        <v>1511</v>
      </c>
      <c r="AS450" s="438"/>
      <c r="AT450" s="1003"/>
    </row>
    <row r="451" spans="3:46" ht="78.75" x14ac:dyDescent="0.25">
      <c r="C451" s="442">
        <v>84</v>
      </c>
      <c r="D451" s="442" t="str">
        <f>K451&amp;C451</f>
        <v>201684</v>
      </c>
      <c r="E451" s="883" t="s">
        <v>2665</v>
      </c>
      <c r="F451" s="882" t="s">
        <v>2130</v>
      </c>
      <c r="G451" s="934">
        <v>830083523</v>
      </c>
      <c r="H451" s="945" t="s">
        <v>2666</v>
      </c>
      <c r="I451" s="940">
        <v>8000000</v>
      </c>
      <c r="J451" s="718" t="s">
        <v>2665</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8000000</v>
      </c>
      <c r="W451" s="93">
        <f t="shared" si="90"/>
        <v>0</v>
      </c>
      <c r="X451" s="447" t="s">
        <v>2667</v>
      </c>
      <c r="Y451" s="881">
        <f t="shared" si="82"/>
        <v>1</v>
      </c>
      <c r="Z451" s="42">
        <f t="shared" ca="1" si="83"/>
        <v>1</v>
      </c>
      <c r="AA451" s="43">
        <f t="shared" ca="1" si="84"/>
        <v>0</v>
      </c>
      <c r="AB451" s="202" t="str">
        <f t="shared" ca="1" si="85"/>
        <v/>
      </c>
      <c r="AC451" s="44" t="str">
        <f t="shared" si="89"/>
        <v>SI</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3" t="str">
        <f>IFERROR(VLOOKUP(E451,'liquidaciones '!$B$2:$I$1048576,8,0),"")</f>
        <v>GIOVANNI SUAREZ</v>
      </c>
      <c r="AP451" s="342"/>
      <c r="AQ451" s="177" t="s">
        <v>390</v>
      </c>
      <c r="AR451" s="177" t="s">
        <v>2924</v>
      </c>
      <c r="AS451" s="438"/>
      <c r="AT451" s="1003"/>
    </row>
    <row r="452" spans="3:46" ht="33.75" customHeight="1" x14ac:dyDescent="0.25">
      <c r="C452" s="442">
        <v>199</v>
      </c>
      <c r="D452" s="442" t="str">
        <f>K452&amp;C452</f>
        <v>2016199</v>
      </c>
      <c r="E452" s="883" t="s">
        <v>2668</v>
      </c>
      <c r="F452" s="882" t="s">
        <v>2675</v>
      </c>
      <c r="G452" s="934" t="s">
        <v>2669</v>
      </c>
      <c r="H452" s="945" t="s">
        <v>2670</v>
      </c>
      <c r="I452" s="940">
        <v>669493245</v>
      </c>
      <c r="J452" s="718" t="s">
        <v>2671</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2672</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NO</v>
      </c>
      <c r="AO452" s="983" t="str">
        <f>IFERROR(VLOOKUP(E452,'liquidaciones '!$B$2:$I$1048576,8,0),"")</f>
        <v/>
      </c>
      <c r="AP452" s="342"/>
      <c r="AQ452" s="177" t="s">
        <v>390</v>
      </c>
      <c r="AR452" s="438" t="s">
        <v>1511</v>
      </c>
      <c r="AS452" s="438"/>
      <c r="AT452" s="1003"/>
    </row>
    <row r="453" spans="3:46" ht="33.75" x14ac:dyDescent="0.25">
      <c r="C453" s="442">
        <v>140</v>
      </c>
      <c r="D453" s="442" t="str">
        <f>K453&amp;C453</f>
        <v>2016140</v>
      </c>
      <c r="E453" s="883" t="s">
        <v>2673</v>
      </c>
      <c r="F453" s="882" t="s">
        <v>2151</v>
      </c>
      <c r="G453" s="934">
        <v>860536029</v>
      </c>
      <c r="H453" s="945" t="s">
        <v>2674</v>
      </c>
      <c r="I453" s="940">
        <v>930000</v>
      </c>
      <c r="J453" s="718" t="s">
        <v>2673</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3" t="str">
        <f>IFERROR(VLOOKUP(E453,'liquidaciones '!$B$2:$I$1048576,8,0),"")</f>
        <v/>
      </c>
      <c r="AP453" s="342"/>
      <c r="AQ453" s="177" t="s">
        <v>390</v>
      </c>
      <c r="AR453" s="438" t="s">
        <v>1511</v>
      </c>
      <c r="AS453" s="438"/>
      <c r="AT453" s="1003"/>
    </row>
    <row r="454" spans="3:46" ht="48" customHeight="1" x14ac:dyDescent="0.25">
      <c r="C454" s="442"/>
      <c r="D454" s="442" t="str">
        <f>K454&amp;C454</f>
        <v>2016</v>
      </c>
      <c r="E454" s="883" t="s">
        <v>2682</v>
      </c>
      <c r="F454" s="882" t="s">
        <v>2685</v>
      </c>
      <c r="G454" s="934">
        <v>52505397</v>
      </c>
      <c r="H454" s="945" t="s">
        <v>2683</v>
      </c>
      <c r="I454" s="940">
        <v>4800000</v>
      </c>
      <c r="J454" s="718" t="s">
        <v>2682</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2621</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2684</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3" t="str">
        <f>IFERROR(VLOOKUP(E454,'liquidaciones '!$B$2:$I$1048576,8,0),"")</f>
        <v>MANUEL ROJAS</v>
      </c>
      <c r="AP454" s="342"/>
      <c r="AQ454" s="177" t="s">
        <v>390</v>
      </c>
      <c r="AR454" s="177" t="s">
        <v>2610</v>
      </c>
      <c r="AS454" s="438"/>
      <c r="AT454" s="1003"/>
    </row>
    <row r="455" spans="3:46" ht="33.75" x14ac:dyDescent="0.25">
      <c r="C455" s="442"/>
      <c r="D455" s="442"/>
      <c r="E455" s="893" t="s">
        <v>2686</v>
      </c>
      <c r="F455" s="882" t="s">
        <v>2687</v>
      </c>
      <c r="G455" s="935">
        <v>1030642892</v>
      </c>
      <c r="H455" s="946" t="s">
        <v>2688</v>
      </c>
      <c r="I455" s="940">
        <v>4800000</v>
      </c>
      <c r="J455" s="718" t="s">
        <v>2686</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2689</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3" t="str">
        <f>IFERROR(VLOOKUP(E455,'liquidaciones '!$B$2:$I$1048576,8,0),"")</f>
        <v>EDWARD MORENO</v>
      </c>
      <c r="AP455" s="342"/>
      <c r="AQ455" s="177" t="s">
        <v>390</v>
      </c>
      <c r="AR455" s="177" t="s">
        <v>1511</v>
      </c>
      <c r="AS455" s="438"/>
      <c r="AT455" s="1003"/>
    </row>
    <row r="456" spans="3:46" ht="33.75" x14ac:dyDescent="0.25">
      <c r="C456" s="442">
        <v>222</v>
      </c>
      <c r="D456" s="442"/>
      <c r="E456" s="883" t="s">
        <v>2691</v>
      </c>
      <c r="F456" s="882" t="s">
        <v>2692</v>
      </c>
      <c r="G456" s="934" t="s">
        <v>2693</v>
      </c>
      <c r="H456" s="945" t="s">
        <v>2711</v>
      </c>
      <c r="I456" s="940">
        <v>5150000</v>
      </c>
      <c r="J456" s="718" t="s">
        <v>2694</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NO</v>
      </c>
      <c r="AO456" s="983" t="str">
        <f>IFERROR(VLOOKUP(E456,'liquidaciones '!$B$2:$I$1048576,8,0),"")</f>
        <v>JULIETH ANGARITA</v>
      </c>
      <c r="AP456" s="342"/>
      <c r="AQ456" s="177" t="s">
        <v>390</v>
      </c>
      <c r="AR456" s="177" t="s">
        <v>2982</v>
      </c>
      <c r="AS456" s="438"/>
      <c r="AT456" s="1003"/>
    </row>
    <row r="457" spans="3:46" ht="22.5" x14ac:dyDescent="0.25">
      <c r="C457" s="442">
        <v>138</v>
      </c>
      <c r="D457" s="442" t="str">
        <f>K457&amp;C457</f>
        <v>2016138</v>
      </c>
      <c r="E457" s="883" t="s">
        <v>2695</v>
      </c>
      <c r="F457" s="882" t="s">
        <v>2226</v>
      </c>
      <c r="G457" s="934">
        <v>860009759</v>
      </c>
      <c r="H457" s="945" t="s">
        <v>2227</v>
      </c>
      <c r="I457" s="940">
        <v>817587</v>
      </c>
      <c r="J457" s="718" t="s">
        <v>2695</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NO</v>
      </c>
      <c r="AO457" s="983" t="str">
        <f>IFERROR(VLOOKUP(E457,'liquidaciones '!$B$2:$I$1048576,8,0),"")</f>
        <v/>
      </c>
      <c r="AP457" s="342"/>
      <c r="AQ457" s="177" t="s">
        <v>390</v>
      </c>
      <c r="AR457" s="177" t="s">
        <v>2982</v>
      </c>
      <c r="AS457" s="438"/>
      <c r="AT457" s="1003"/>
    </row>
    <row r="458" spans="3:46" ht="45" x14ac:dyDescent="0.25">
      <c r="C458" s="442"/>
      <c r="D458" s="442" t="str">
        <f>K458&amp;C458</f>
        <v>2016</v>
      </c>
      <c r="E458" s="883" t="s">
        <v>2698</v>
      </c>
      <c r="F458" s="882" t="s">
        <v>2701</v>
      </c>
      <c r="G458" s="934">
        <v>51908487</v>
      </c>
      <c r="H458" s="945" t="s">
        <v>2699</v>
      </c>
      <c r="I458" s="940">
        <v>22000000</v>
      </c>
      <c r="J458" s="718" t="s">
        <v>2698</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2487</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3" t="str">
        <f>IFERROR(VLOOKUP(E458,'liquidaciones '!$B$2:$I$1048576,8,0),"")</f>
        <v>ANDREA CASAS</v>
      </c>
      <c r="AP458" s="342"/>
      <c r="AQ458" s="177" t="s">
        <v>390</v>
      </c>
      <c r="AR458" s="177" t="s">
        <v>981</v>
      </c>
      <c r="AS458" s="438"/>
      <c r="AT458" s="1003"/>
    </row>
    <row r="459" spans="3:46" ht="45" x14ac:dyDescent="0.25">
      <c r="C459" s="442"/>
      <c r="D459" s="442"/>
      <c r="E459" s="883" t="s">
        <v>2700</v>
      </c>
      <c r="F459" s="882" t="s">
        <v>2702</v>
      </c>
      <c r="G459" s="934">
        <v>79615371</v>
      </c>
      <c r="H459" s="945" t="s">
        <v>2699</v>
      </c>
      <c r="I459" s="940">
        <v>22000000</v>
      </c>
      <c r="J459" s="718" t="s">
        <v>2700</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2487</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3" t="str">
        <f>IFERROR(VLOOKUP(E459,'liquidaciones '!$B$2:$I$1048576,8,0),"")</f>
        <v>ANDREA CASAS</v>
      </c>
      <c r="AP459" s="342"/>
      <c r="AQ459" s="177" t="s">
        <v>390</v>
      </c>
      <c r="AR459" s="177" t="s">
        <v>981</v>
      </c>
      <c r="AS459" s="438"/>
      <c r="AT459" s="1003"/>
    </row>
    <row r="460" spans="3:46" ht="45" x14ac:dyDescent="0.25">
      <c r="C460" s="442"/>
      <c r="D460" s="442" t="str">
        <f t="shared" ref="D460:D485" si="98">K460&amp;C460</f>
        <v>2016</v>
      </c>
      <c r="E460" s="895" t="s">
        <v>2703</v>
      </c>
      <c r="F460" s="893" t="s">
        <v>2704</v>
      </c>
      <c r="G460" s="935">
        <v>51976235</v>
      </c>
      <c r="H460" s="945" t="s">
        <v>2699</v>
      </c>
      <c r="I460" s="940">
        <v>22000000</v>
      </c>
      <c r="J460" s="892" t="s">
        <v>2703</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2487</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3" t="str">
        <f>IFERROR(VLOOKUP(E460,'liquidaciones '!$B$2:$I$1048576,8,0),"")</f>
        <v>ANDREA CASAS</v>
      </c>
      <c r="AP460" s="342"/>
      <c r="AQ460" s="177" t="s">
        <v>390</v>
      </c>
      <c r="AR460" s="177" t="s">
        <v>981</v>
      </c>
      <c r="AS460" s="438"/>
      <c r="AT460" s="1003"/>
    </row>
    <row r="461" spans="3:46" ht="45" x14ac:dyDescent="0.25">
      <c r="C461" s="442">
        <v>201</v>
      </c>
      <c r="D461" s="442" t="str">
        <f t="shared" si="98"/>
        <v>2016201</v>
      </c>
      <c r="E461" s="883" t="s">
        <v>2705</v>
      </c>
      <c r="F461" s="882" t="s">
        <v>1865</v>
      </c>
      <c r="G461" s="934">
        <v>830124848</v>
      </c>
      <c r="H461" s="945" t="s">
        <v>3058</v>
      </c>
      <c r="I461" s="940">
        <v>17275885</v>
      </c>
      <c r="J461" s="718" t="s">
        <v>2706</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3" t="str">
        <f>IFERROR(VLOOKUP(E461,'liquidaciones '!$B$2:$I$1048576,8,0),"")</f>
        <v>GIOVANNI SUAREZ</v>
      </c>
      <c r="AP461" s="342"/>
      <c r="AQ461" s="177" t="s">
        <v>390</v>
      </c>
      <c r="AR461" s="177" t="s">
        <v>2924</v>
      </c>
      <c r="AS461" s="438"/>
      <c r="AT461" s="1003"/>
    </row>
    <row r="462" spans="3:46" ht="30" x14ac:dyDescent="0.25">
      <c r="C462" s="442">
        <v>91</v>
      </c>
      <c r="D462" s="442" t="str">
        <f t="shared" si="98"/>
        <v>201691</v>
      </c>
      <c r="E462" s="883" t="s">
        <v>2707</v>
      </c>
      <c r="F462" s="882" t="s">
        <v>2708</v>
      </c>
      <c r="G462" s="934" t="s">
        <v>2127</v>
      </c>
      <c r="H462" s="945" t="s">
        <v>2709</v>
      </c>
      <c r="I462" s="940">
        <v>46980000</v>
      </c>
      <c r="J462" s="718" t="s">
        <v>2710</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3" t="str">
        <f>IFERROR(VLOOKUP(E462,'liquidaciones '!$B$2:$I$1048576,8,0),"")</f>
        <v>GIOVANNI SUAREZ</v>
      </c>
      <c r="AP462" s="342"/>
      <c r="AQ462" s="177" t="s">
        <v>390</v>
      </c>
      <c r="AR462" s="177" t="s">
        <v>2609</v>
      </c>
      <c r="AS462" s="438"/>
      <c r="AT462" s="1003"/>
    </row>
    <row r="463" spans="3:46" ht="45" x14ac:dyDescent="0.25">
      <c r="C463" s="442"/>
      <c r="D463" s="442" t="str">
        <f t="shared" si="98"/>
        <v>2016</v>
      </c>
      <c r="E463" s="883" t="s">
        <v>2714</v>
      </c>
      <c r="F463" s="882" t="s">
        <v>186</v>
      </c>
      <c r="G463" s="934">
        <v>800039398</v>
      </c>
      <c r="H463" s="945" t="s">
        <v>2722</v>
      </c>
      <c r="I463" s="940">
        <v>132050000</v>
      </c>
      <c r="J463" s="718" t="s">
        <v>2715</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3" t="str">
        <f>IFERROR(VLOOKUP(E463,'liquidaciones '!$B$2:$I$1048576,8,0),"")</f>
        <v/>
      </c>
      <c r="AP463" s="342"/>
      <c r="AQ463" s="177" t="s">
        <v>390</v>
      </c>
      <c r="AR463" s="438" t="s">
        <v>3541</v>
      </c>
      <c r="AS463" s="438" t="s">
        <v>3817</v>
      </c>
      <c r="AT463" s="1006" t="s">
        <v>3835</v>
      </c>
    </row>
    <row r="464" spans="3:46" ht="45" x14ac:dyDescent="0.25">
      <c r="C464" s="442">
        <v>92</v>
      </c>
      <c r="D464" s="442" t="str">
        <f t="shared" si="98"/>
        <v>201692</v>
      </c>
      <c r="E464" s="883" t="s">
        <v>2716</v>
      </c>
      <c r="F464" s="882" t="s">
        <v>2717</v>
      </c>
      <c r="G464" s="934" t="s">
        <v>2718</v>
      </c>
      <c r="H464" s="945" t="s">
        <v>2719</v>
      </c>
      <c r="I464" s="940">
        <v>173000000</v>
      </c>
      <c r="J464" s="718" t="s">
        <v>2721</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4">
        <f t="shared" si="91"/>
        <v>43159</v>
      </c>
      <c r="U464" s="62">
        <f t="shared" si="92"/>
        <v>173000000</v>
      </c>
      <c r="V464" s="172">
        <f>VLOOKUP(E464,Modificaciones!$B$7:$AU$464,46,0)</f>
        <v>110397396</v>
      </c>
      <c r="W464" s="93">
        <f t="shared" si="90"/>
        <v>62602604</v>
      </c>
      <c r="X464" s="312" t="s">
        <v>2720</v>
      </c>
      <c r="Y464" s="881">
        <f t="shared" si="93"/>
        <v>0.6381352369942197</v>
      </c>
      <c r="Z464" s="42">
        <f t="shared" ca="1" si="94"/>
        <v>1</v>
      </c>
      <c r="AA464" s="43">
        <f t="shared" ca="1" si="95"/>
        <v>0.3618647630057803</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3" t="str">
        <f>IFERROR(VLOOKUP(E464,'liquidaciones '!$B$2:$I$1048576,8,0),"")</f>
        <v/>
      </c>
      <c r="AP464" s="342"/>
      <c r="AQ464" s="177" t="s">
        <v>390</v>
      </c>
      <c r="AR464" s="438" t="s">
        <v>3541</v>
      </c>
      <c r="AS464" s="438" t="s">
        <v>3817</v>
      </c>
      <c r="AT464" s="1006" t="s">
        <v>3835</v>
      </c>
    </row>
    <row r="465" spans="3:46" ht="30" x14ac:dyDescent="0.25">
      <c r="C465" s="442"/>
      <c r="D465" s="442" t="str">
        <f t="shared" si="98"/>
        <v>2016</v>
      </c>
      <c r="E465" s="883" t="s">
        <v>2724</v>
      </c>
      <c r="F465" s="882" t="s">
        <v>2725</v>
      </c>
      <c r="G465" s="934" t="s">
        <v>2726</v>
      </c>
      <c r="H465" s="945" t="s">
        <v>2727</v>
      </c>
      <c r="I465" s="940">
        <v>14583984</v>
      </c>
      <c r="J465" s="718" t="s">
        <v>2728</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2729</v>
      </c>
      <c r="Y465" s="881">
        <f t="shared" si="93"/>
        <v>1</v>
      </c>
      <c r="Z465" s="42">
        <f t="shared" ca="1" si="94"/>
        <v>1</v>
      </c>
      <c r="AA465" s="43">
        <f t="shared" ca="1" si="95"/>
        <v>0</v>
      </c>
      <c r="AB465" s="202" t="str">
        <f t="shared" ca="1" si="96"/>
        <v/>
      </c>
      <c r="AC465" s="44" t="str">
        <f t="shared" si="89"/>
        <v>SI</v>
      </c>
      <c r="AD465" s="765" t="s">
        <v>1715</v>
      </c>
      <c r="AE465" s="173" t="s">
        <v>1257</v>
      </c>
      <c r="AF465" s="284" t="s">
        <v>2730</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3" t="str">
        <f>IFERROR(VLOOKUP(E465,'liquidaciones '!$B$2:$I$1048576,8,0),"")</f>
        <v>MANUEL ROJAS</v>
      </c>
      <c r="AP465" s="342"/>
      <c r="AQ465" s="177" t="s">
        <v>390</v>
      </c>
      <c r="AR465" s="177" t="s">
        <v>1511</v>
      </c>
      <c r="AS465" s="438"/>
      <c r="AT465" s="1003"/>
    </row>
    <row r="466" spans="3:46" ht="45" x14ac:dyDescent="0.25">
      <c r="C466" s="442">
        <v>203</v>
      </c>
      <c r="D466" s="442" t="str">
        <f t="shared" si="98"/>
        <v>2016203</v>
      </c>
      <c r="E466" s="883" t="s">
        <v>2732</v>
      </c>
      <c r="F466" s="882" t="s">
        <v>1339</v>
      </c>
      <c r="G466" s="934" t="s">
        <v>2733</v>
      </c>
      <c r="H466" s="945" t="s">
        <v>2734</v>
      </c>
      <c r="I466" s="940">
        <v>103330468</v>
      </c>
      <c r="J466" s="718" t="s">
        <v>2732</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116386336</v>
      </c>
      <c r="W466" s="93">
        <f t="shared" si="90"/>
        <v>35880050</v>
      </c>
      <c r="X466" s="312" t="s">
        <v>2188</v>
      </c>
      <c r="Y466" s="881">
        <f t="shared" si="93"/>
        <v>0.76436000786148561</v>
      </c>
      <c r="Z466" s="42">
        <f t="shared" ca="1" si="94"/>
        <v>1</v>
      </c>
      <c r="AA466" s="43">
        <f t="shared" ca="1" si="95"/>
        <v>0.23563999213851439</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3" t="str">
        <f>IFERROR(VLOOKUP(E466,'liquidaciones '!$B$2:$I$1048576,8,0),"")</f>
        <v>GIOVANNI SUAREZ</v>
      </c>
      <c r="AP466" s="342"/>
      <c r="AQ466" s="177" t="str">
        <f ca="1">IF((TODAY()-T466&lt;900),"SI","NO")</f>
        <v>SI</v>
      </c>
      <c r="AR466" s="177" t="s">
        <v>2609</v>
      </c>
      <c r="AS466" s="438"/>
      <c r="AT466" s="1003"/>
    </row>
    <row r="467" spans="3:46" ht="45" x14ac:dyDescent="0.25">
      <c r="C467" s="442">
        <v>234</v>
      </c>
      <c r="D467" s="442" t="str">
        <f t="shared" si="98"/>
        <v>2016234</v>
      </c>
      <c r="E467" s="883" t="s">
        <v>2735</v>
      </c>
      <c r="F467" s="882" t="s">
        <v>244</v>
      </c>
      <c r="G467" s="934">
        <v>800058607</v>
      </c>
      <c r="H467" s="945" t="s">
        <v>3059</v>
      </c>
      <c r="I467" s="940">
        <v>112554160</v>
      </c>
      <c r="J467" s="718" t="s">
        <v>2738</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2736</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2737</v>
      </c>
      <c r="AM467" s="176"/>
      <c r="AN467" s="875" t="str">
        <f>IFERROR(VLOOKUP(E467,'liquidaciones '!$B$2:$C$1048576,2,0),"NO")</f>
        <v>LIQUIDADO</v>
      </c>
      <c r="AO467" s="983" t="str">
        <f>IFERROR(VLOOKUP(E467,'liquidaciones '!$B$2:$I$1048576,8,0),"")</f>
        <v>GIOVANNI SUAREZ</v>
      </c>
      <c r="AP467" s="342"/>
      <c r="AQ467" s="177"/>
      <c r="AR467" s="177" t="s">
        <v>2613</v>
      </c>
      <c r="AS467" s="438"/>
      <c r="AT467" s="1003"/>
    </row>
    <row r="468" spans="3:46" ht="56.25" x14ac:dyDescent="0.25">
      <c r="C468" s="442"/>
      <c r="D468" s="442" t="str">
        <f t="shared" si="98"/>
        <v>2016</v>
      </c>
      <c r="E468" s="883" t="s">
        <v>2742</v>
      </c>
      <c r="F468" s="882" t="s">
        <v>2740</v>
      </c>
      <c r="G468" s="934">
        <v>900699012</v>
      </c>
      <c r="H468" s="945" t="s">
        <v>2741</v>
      </c>
      <c r="I468" s="940">
        <v>15999901</v>
      </c>
      <c r="J468" s="718" t="s">
        <v>2739</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DEVUELTO</v>
      </c>
      <c r="AO468" s="983" t="str">
        <f>IFERROR(VLOOKUP(E468,'liquidaciones '!$B$2:$I$1048576,8,0),"")</f>
        <v>MANUEL ROJAS</v>
      </c>
      <c r="AP468" s="342"/>
      <c r="AQ468" s="177" t="s">
        <v>390</v>
      </c>
      <c r="AR468" s="177" t="s">
        <v>981</v>
      </c>
      <c r="AS468" s="438"/>
      <c r="AT468" s="1003"/>
    </row>
    <row r="469" spans="3:46" ht="33.75" x14ac:dyDescent="0.25">
      <c r="C469" s="442"/>
      <c r="D469" s="442" t="str">
        <f t="shared" si="98"/>
        <v>2016</v>
      </c>
      <c r="E469" s="883" t="s">
        <v>2743</v>
      </c>
      <c r="F469" s="882" t="s">
        <v>1339</v>
      </c>
      <c r="G469" s="934" t="s">
        <v>2733</v>
      </c>
      <c r="H469" s="945" t="s">
        <v>2744</v>
      </c>
      <c r="I469" s="940">
        <v>12706080</v>
      </c>
      <c r="J469" s="718" t="s">
        <v>2743</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2745</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DEVUELTO</v>
      </c>
      <c r="AO469" s="983" t="str">
        <f>IFERROR(VLOOKUP(E469,'liquidaciones '!$B$2:$I$1048576,8,0),"")</f>
        <v>DORA PINILLA</v>
      </c>
      <c r="AP469" s="342"/>
      <c r="AQ469" s="177"/>
      <c r="AR469" s="177" t="s">
        <v>2613</v>
      </c>
      <c r="AS469" s="438"/>
      <c r="AT469" s="1003"/>
    </row>
    <row r="470" spans="3:46" ht="33.75" x14ac:dyDescent="0.25">
      <c r="C470" s="442">
        <v>216</v>
      </c>
      <c r="D470" s="442" t="str">
        <f t="shared" si="98"/>
        <v>2016216</v>
      </c>
      <c r="E470" s="883" t="s">
        <v>2749</v>
      </c>
      <c r="F470" s="895" t="s">
        <v>2748</v>
      </c>
      <c r="G470" s="934">
        <v>890900608</v>
      </c>
      <c r="H470" s="945" t="s">
        <v>2750</v>
      </c>
      <c r="I470" s="940">
        <v>35851660</v>
      </c>
      <c r="J470" s="718" t="s">
        <v>2752</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2751</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3" t="str">
        <f>IFERROR(VLOOKUP(E470,'liquidaciones '!$B$2:$I$1048576,8,0),"")</f>
        <v>JULIETH ANGARITA</v>
      </c>
      <c r="AP470" s="342"/>
      <c r="AQ470" s="177" t="s">
        <v>390</v>
      </c>
      <c r="AR470" s="177" t="s">
        <v>981</v>
      </c>
      <c r="AS470" s="438"/>
      <c r="AT470" s="1003"/>
    </row>
    <row r="471" spans="3:46" ht="33.75" x14ac:dyDescent="0.25">
      <c r="C471" s="442">
        <v>128</v>
      </c>
      <c r="D471" s="442" t="str">
        <f t="shared" si="98"/>
        <v>2016128</v>
      </c>
      <c r="E471" s="895" t="s">
        <v>2755</v>
      </c>
      <c r="F471" s="893" t="s">
        <v>2756</v>
      </c>
      <c r="G471" s="934">
        <v>1032431625</v>
      </c>
      <c r="H471" s="945" t="s">
        <v>2231</v>
      </c>
      <c r="I471" s="940">
        <v>6860000</v>
      </c>
      <c r="J471" s="718" t="s">
        <v>2755</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DEVUELTO</v>
      </c>
      <c r="AO471" s="983" t="str">
        <f>IFERROR(VLOOKUP(E471,'liquidaciones '!$B$2:$I$1048576,8,0),"")</f>
        <v>JULIETH ANGARITA</v>
      </c>
      <c r="AP471" s="342"/>
      <c r="AQ471" s="177" t="s">
        <v>390</v>
      </c>
      <c r="AR471" s="177" t="s">
        <v>981</v>
      </c>
      <c r="AS471" s="438"/>
      <c r="AT471" s="1003"/>
    </row>
    <row r="472" spans="3:46" ht="30" x14ac:dyDescent="0.25">
      <c r="C472" s="442"/>
      <c r="D472" s="442" t="str">
        <f t="shared" si="98"/>
        <v>2016</v>
      </c>
      <c r="E472" s="883" t="s">
        <v>2757</v>
      </c>
      <c r="F472" s="882" t="s">
        <v>2515</v>
      </c>
      <c r="G472" s="934">
        <v>890900943</v>
      </c>
      <c r="H472" s="945" t="s">
        <v>3060</v>
      </c>
      <c r="I472" s="940">
        <v>21312104</v>
      </c>
      <c r="J472" s="718" t="s">
        <v>2758</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2745</v>
      </c>
      <c r="Y472" s="881">
        <f t="shared" si="93"/>
        <v>1</v>
      </c>
      <c r="Z472" s="42">
        <f t="shared" ca="1" si="94"/>
        <v>1</v>
      </c>
      <c r="AA472" s="43">
        <f t="shared" ca="1" si="95"/>
        <v>0</v>
      </c>
      <c r="AB472" s="202" t="str">
        <f t="shared" ca="1" si="96"/>
        <v/>
      </c>
      <c r="AC472" s="44" t="str">
        <f t="shared" si="99"/>
        <v>SI</v>
      </c>
      <c r="AD472" s="765"/>
      <c r="AE472" s="173"/>
      <c r="AF472" s="284" t="s">
        <v>2759</v>
      </c>
      <c r="AG472" s="173"/>
      <c r="AH472" s="284"/>
      <c r="AI472" s="308"/>
      <c r="AJ472" s="308" t="s">
        <v>600</v>
      </c>
      <c r="AK472" s="181" t="str">
        <f t="shared" ca="1" si="97"/>
        <v>TERMINO</v>
      </c>
      <c r="AL472" s="313" t="s">
        <v>2737</v>
      </c>
      <c r="AM472" s="176"/>
      <c r="AN472" s="875" t="str">
        <f>IFERROR(VLOOKUP(E472,'liquidaciones '!$B$2:$C$1048576,2,0),"NO")</f>
        <v>LIQUIDADO</v>
      </c>
      <c r="AO472" s="983" t="str">
        <f>IFERROR(VLOOKUP(E472,'liquidaciones '!$B$2:$I$1048576,8,0),"")</f>
        <v>DORA PINILLA</v>
      </c>
      <c r="AP472" s="342"/>
      <c r="AQ472" s="177"/>
      <c r="AR472" s="177" t="s">
        <v>2613</v>
      </c>
      <c r="AS472" s="438"/>
      <c r="AT472" s="1003"/>
    </row>
    <row r="473" spans="3:46" ht="33.75" x14ac:dyDescent="0.25">
      <c r="C473" s="442"/>
      <c r="D473" s="442" t="str">
        <f t="shared" si="98"/>
        <v>2016</v>
      </c>
      <c r="E473" s="883" t="s">
        <v>2760</v>
      </c>
      <c r="F473" s="882" t="s">
        <v>2761</v>
      </c>
      <c r="G473" s="934">
        <v>1014236408</v>
      </c>
      <c r="H473" s="945" t="s">
        <v>2762</v>
      </c>
      <c r="I473" s="940">
        <v>1800000</v>
      </c>
      <c r="J473" s="718" t="s">
        <v>2760</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2763</v>
      </c>
      <c r="Y473" s="881">
        <f t="shared" si="93"/>
        <v>1</v>
      </c>
      <c r="Z473" s="42">
        <f t="shared" ca="1" si="94"/>
        <v>1</v>
      </c>
      <c r="AA473" s="43">
        <f t="shared" ca="1" si="95"/>
        <v>0</v>
      </c>
      <c r="AB473" s="202" t="str">
        <f t="shared" ca="1" si="96"/>
        <v/>
      </c>
      <c r="AC473" s="44" t="str">
        <f t="shared" si="99"/>
        <v>SI</v>
      </c>
      <c r="AD473" s="765" t="s">
        <v>1714</v>
      </c>
      <c r="AE473" s="173" t="s">
        <v>1257</v>
      </c>
      <c r="AF473" s="284" t="s">
        <v>2764</v>
      </c>
      <c r="AG473" s="173"/>
      <c r="AH473" s="284" t="s">
        <v>559</v>
      </c>
      <c r="AI473" s="308"/>
      <c r="AJ473" s="308" t="s">
        <v>600</v>
      </c>
      <c r="AK473" s="181" t="str">
        <f t="shared" ca="1" si="97"/>
        <v>TERMINO</v>
      </c>
      <c r="AL473" s="313" t="s">
        <v>582</v>
      </c>
      <c r="AM473" s="176" t="s">
        <v>391</v>
      </c>
      <c r="AN473" s="875" t="str">
        <f>IFERROR(VLOOKUP(E473,'liquidaciones '!$B$2:$C$1048576,2,0),"NO")</f>
        <v>LIQUIDADO</v>
      </c>
      <c r="AO473" s="983" t="str">
        <f>IFERROR(VLOOKUP(E473,'liquidaciones '!$B$2:$I$1048576,8,0),"")</f>
        <v>CLAUDIA VANEGAS</v>
      </c>
      <c r="AP473" s="342"/>
      <c r="AQ473" s="177" t="s">
        <v>390</v>
      </c>
      <c r="AR473" s="177" t="s">
        <v>2612</v>
      </c>
      <c r="AS473" s="438"/>
      <c r="AT473" s="1003"/>
    </row>
    <row r="474" spans="3:46" ht="33.75" x14ac:dyDescent="0.25">
      <c r="C474" s="442">
        <v>209</v>
      </c>
      <c r="D474" s="442" t="str">
        <f t="shared" si="98"/>
        <v>2016209</v>
      </c>
      <c r="E474" s="895" t="s">
        <v>2765</v>
      </c>
      <c r="F474" s="893" t="s">
        <v>1346</v>
      </c>
      <c r="G474" s="985">
        <v>830120684</v>
      </c>
      <c r="H474" s="945" t="s">
        <v>2766</v>
      </c>
      <c r="I474" s="940">
        <v>3000000</v>
      </c>
      <c r="J474" s="901" t="s">
        <v>2768</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2767</v>
      </c>
      <c r="AJ474" s="308" t="s">
        <v>600</v>
      </c>
      <c r="AK474" s="181" t="str">
        <f t="shared" ca="1" si="97"/>
        <v>TERMINO</v>
      </c>
      <c r="AL474" s="313" t="s">
        <v>576</v>
      </c>
      <c r="AM474" s="176" t="s">
        <v>390</v>
      </c>
      <c r="AN474" s="875" t="str">
        <f>IFERROR(VLOOKUP(E474,'liquidaciones '!$B$2:$C$1048576,2,0),"NO")</f>
        <v>EN TRÁMITE</v>
      </c>
      <c r="AO474" s="983" t="str">
        <f>IFERROR(VLOOKUP(E474,'liquidaciones '!$B$2:$I$1048576,8,0),"")</f>
        <v>MANUEL ROJAS</v>
      </c>
      <c r="AP474" s="342"/>
      <c r="AQ474" s="177" t="s">
        <v>390</v>
      </c>
      <c r="AR474" s="177" t="s">
        <v>981</v>
      </c>
      <c r="AS474" s="438"/>
      <c r="AT474" s="1003"/>
    </row>
    <row r="475" spans="3:46" ht="33.75" x14ac:dyDescent="0.25">
      <c r="C475" s="442">
        <v>207</v>
      </c>
      <c r="D475" s="442" t="str">
        <f t="shared" si="98"/>
        <v>2016207</v>
      </c>
      <c r="E475" s="883" t="s">
        <v>2769</v>
      </c>
      <c r="F475" s="882" t="s">
        <v>2770</v>
      </c>
      <c r="G475" s="934" t="s">
        <v>2771</v>
      </c>
      <c r="H475" s="945" t="s">
        <v>2772</v>
      </c>
      <c r="I475" s="940">
        <v>64285000</v>
      </c>
      <c r="J475" s="718" t="s">
        <v>2774</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2773</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NO</v>
      </c>
      <c r="AO475" s="983">
        <f>IFERROR(VLOOKUP(E475,'liquidaciones '!$B$2:$I$1048576,8,0),"")</f>
        <v>0</v>
      </c>
      <c r="AP475" s="342"/>
      <c r="AQ475" s="177" t="s">
        <v>390</v>
      </c>
      <c r="AR475" s="177" t="s">
        <v>2924</v>
      </c>
      <c r="AS475" s="438"/>
      <c r="AT475" s="1003"/>
    </row>
    <row r="476" spans="3:46" ht="67.5" x14ac:dyDescent="0.25">
      <c r="C476" s="442">
        <v>154</v>
      </c>
      <c r="D476" s="442" t="str">
        <f t="shared" si="98"/>
        <v>2016154</v>
      </c>
      <c r="E476" s="883" t="s">
        <v>2775</v>
      </c>
      <c r="F476" s="882" t="s">
        <v>2776</v>
      </c>
      <c r="G476" s="934">
        <v>811028699</v>
      </c>
      <c r="H476" s="945" t="s">
        <v>522</v>
      </c>
      <c r="I476" s="940">
        <v>400000000</v>
      </c>
      <c r="J476" s="718" t="s">
        <v>2777</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2778</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LIQUIDADO</v>
      </c>
      <c r="AO476" s="983">
        <f>IFERROR(VLOOKUP(E476,'liquidaciones '!$B$2:$I$1048576,8,0),"")</f>
        <v>0</v>
      </c>
      <c r="AP476" s="342"/>
      <c r="AQ476" s="177" t="s">
        <v>390</v>
      </c>
      <c r="AR476" s="177" t="s">
        <v>2996</v>
      </c>
      <c r="AS476" s="438"/>
      <c r="AT476" s="1003"/>
    </row>
    <row r="477" spans="3:46" ht="30" x14ac:dyDescent="0.25">
      <c r="C477" s="442"/>
      <c r="D477" s="442" t="str">
        <f t="shared" si="98"/>
        <v>2016</v>
      </c>
      <c r="E477" s="883" t="s">
        <v>2779</v>
      </c>
      <c r="F477" s="882" t="s">
        <v>2780</v>
      </c>
      <c r="G477" s="934" t="s">
        <v>2781</v>
      </c>
      <c r="H477" s="945" t="s">
        <v>2782</v>
      </c>
      <c r="I477" s="940">
        <v>4499988</v>
      </c>
      <c r="J477" s="718" t="s">
        <v>2783</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2745</v>
      </c>
      <c r="Y477" s="881">
        <f t="shared" si="93"/>
        <v>1</v>
      </c>
      <c r="Z477" s="42">
        <f t="shared" ca="1" si="94"/>
        <v>1</v>
      </c>
      <c r="AA477" s="43">
        <f t="shared" ca="1" si="95"/>
        <v>0</v>
      </c>
      <c r="AB477" s="202" t="str">
        <f t="shared" ca="1" si="96"/>
        <v/>
      </c>
      <c r="AC477" s="44" t="str">
        <f t="shared" si="99"/>
        <v>SI</v>
      </c>
      <c r="AD477" s="765"/>
      <c r="AE477" s="173"/>
      <c r="AF477" s="284" t="s">
        <v>2784</v>
      </c>
      <c r="AG477" s="173"/>
      <c r="AH477" s="284"/>
      <c r="AI477" s="308"/>
      <c r="AJ477" s="308" t="s">
        <v>600</v>
      </c>
      <c r="AK477" s="181" t="str">
        <f t="shared" ca="1" si="97"/>
        <v>TERMINO</v>
      </c>
      <c r="AL477" s="313" t="s">
        <v>576</v>
      </c>
      <c r="AM477" s="176" t="s">
        <v>391</v>
      </c>
      <c r="AN477" s="875" t="str">
        <f>IFERROR(VLOOKUP(E477,'liquidaciones '!$B$2:$C$1048576,2,0),"NO")</f>
        <v>LIQUIDADO</v>
      </c>
      <c r="AO477" s="983" t="str">
        <f>IFERROR(VLOOKUP(E477,'liquidaciones '!$B$2:$I$1048576,8,0),"")</f>
        <v>MANUEL ROJAS</v>
      </c>
      <c r="AP477" s="342"/>
      <c r="AQ477" s="177" t="s">
        <v>390</v>
      </c>
      <c r="AR477" s="177" t="s">
        <v>2609</v>
      </c>
      <c r="AS477" s="438"/>
      <c r="AT477" s="1003"/>
    </row>
    <row r="478" spans="3:46" ht="33.75" x14ac:dyDescent="0.25">
      <c r="C478" s="442">
        <v>88</v>
      </c>
      <c r="D478" s="442" t="str">
        <f t="shared" si="98"/>
        <v>201688</v>
      </c>
      <c r="E478" s="883" t="s">
        <v>2785</v>
      </c>
      <c r="F478" s="882" t="s">
        <v>2786</v>
      </c>
      <c r="G478" s="934" t="s">
        <v>2787</v>
      </c>
      <c r="H478" s="945" t="s">
        <v>2788</v>
      </c>
      <c r="I478" s="940">
        <v>495119</v>
      </c>
      <c r="J478" s="718" t="s">
        <v>2785</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426827</v>
      </c>
      <c r="W478" s="93">
        <f t="shared" si="90"/>
        <v>68292</v>
      </c>
      <c r="X478" s="312" t="s">
        <v>2745</v>
      </c>
      <c r="Y478" s="881">
        <f t="shared" si="93"/>
        <v>0.86206952268040615</v>
      </c>
      <c r="Z478" s="42">
        <f t="shared" ca="1" si="94"/>
        <v>1</v>
      </c>
      <c r="AA478" s="43">
        <f t="shared" ca="1" si="95"/>
        <v>0.13793047731959385</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NO</v>
      </c>
      <c r="AO478" s="983" t="str">
        <f>IFERROR(VLOOKUP(E478,'liquidaciones '!$B$2:$I$1048576,8,0),"")</f>
        <v/>
      </c>
      <c r="AP478" s="342"/>
      <c r="AQ478" s="177" t="s">
        <v>390</v>
      </c>
      <c r="AR478" s="177" t="s">
        <v>2924</v>
      </c>
      <c r="AS478" s="438"/>
      <c r="AT478" s="1006" t="s">
        <v>3754</v>
      </c>
    </row>
    <row r="479" spans="3:46" ht="33.75" x14ac:dyDescent="0.25">
      <c r="C479" s="442"/>
      <c r="D479" s="442" t="str">
        <f t="shared" si="98"/>
        <v>2016</v>
      </c>
      <c r="E479" s="883" t="s">
        <v>2789</v>
      </c>
      <c r="F479" s="882" t="s">
        <v>2790</v>
      </c>
      <c r="G479" s="934" t="s">
        <v>2791</v>
      </c>
      <c r="H479" s="945" t="s">
        <v>2792</v>
      </c>
      <c r="I479" s="940">
        <v>94318804</v>
      </c>
      <c r="J479" s="718" t="s">
        <v>2795</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2793</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2794</v>
      </c>
      <c r="AG479" s="173"/>
      <c r="AH479" s="284"/>
      <c r="AI479" s="308"/>
      <c r="AJ479" s="308" t="s">
        <v>600</v>
      </c>
      <c r="AK479" s="181" t="str">
        <f t="shared" ca="1" si="97"/>
        <v>TERMINO</v>
      </c>
      <c r="AL479" s="313" t="s">
        <v>995</v>
      </c>
      <c r="AM479" s="176" t="s">
        <v>391</v>
      </c>
      <c r="AN479" s="875" t="str">
        <f>IFERROR(VLOOKUP(E479,'liquidaciones '!$B$2:$C$1048576,2,0),"NO")</f>
        <v>LIQUIDADO</v>
      </c>
      <c r="AO479" s="983" t="str">
        <f>IFERROR(VLOOKUP(E479,'liquidaciones '!$B$2:$I$1048576,8,0),"")</f>
        <v>MANUEL ROJAS</v>
      </c>
      <c r="AP479" s="342"/>
      <c r="AQ479" s="177" t="s">
        <v>390</v>
      </c>
      <c r="AR479" s="177" t="s">
        <v>2609</v>
      </c>
      <c r="AS479" s="438"/>
      <c r="AT479" s="1003"/>
    </row>
    <row r="480" spans="3:46" ht="57" customHeight="1" x14ac:dyDescent="0.25">
      <c r="C480" s="442">
        <v>89</v>
      </c>
      <c r="D480" s="442" t="str">
        <f t="shared" si="98"/>
        <v>201689</v>
      </c>
      <c r="E480" s="883" t="s">
        <v>2796</v>
      </c>
      <c r="F480" s="882" t="s">
        <v>2797</v>
      </c>
      <c r="G480" s="934" t="s">
        <v>2798</v>
      </c>
      <c r="H480" s="945" t="s">
        <v>2799</v>
      </c>
      <c r="I480" s="940">
        <v>12250000</v>
      </c>
      <c r="J480" s="718" t="s">
        <v>2802</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18" t="s">
        <v>2800</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2801</v>
      </c>
      <c r="AG480" s="173" t="s">
        <v>1440</v>
      </c>
      <c r="AH480" s="284" t="s">
        <v>560</v>
      </c>
      <c r="AI480" s="308" t="s">
        <v>1510</v>
      </c>
      <c r="AJ480" s="308" t="s">
        <v>600</v>
      </c>
      <c r="AK480" s="181" t="str">
        <f t="shared" ca="1" si="97"/>
        <v>TERMINO</v>
      </c>
      <c r="AL480" s="313" t="s">
        <v>576</v>
      </c>
      <c r="AM480" s="176" t="s">
        <v>390</v>
      </c>
      <c r="AN480" s="875" t="str">
        <f>IFERROR(VLOOKUP(E480,'liquidaciones '!$B$2:$C$1048576,2,0),"NO")</f>
        <v>NO</v>
      </c>
      <c r="AO480" s="983" t="str">
        <f>IFERROR(VLOOKUP(E480,'liquidaciones '!$B$2:$I$1048576,8,0),"")</f>
        <v>GIOVANNI SUAREZ</v>
      </c>
      <c r="AP480" s="342"/>
      <c r="AQ480" s="177" t="s">
        <v>390</v>
      </c>
      <c r="AR480" s="438" t="s">
        <v>3541</v>
      </c>
      <c r="AS480" s="438"/>
      <c r="AT480" s="1003"/>
    </row>
    <row r="481" spans="3:46" ht="30" x14ac:dyDescent="0.25">
      <c r="C481" s="442"/>
      <c r="D481" s="442" t="str">
        <f t="shared" si="98"/>
        <v>2016</v>
      </c>
      <c r="E481" s="883" t="s">
        <v>2803</v>
      </c>
      <c r="F481" s="882" t="s">
        <v>2804</v>
      </c>
      <c r="G481" s="934" t="s">
        <v>2805</v>
      </c>
      <c r="H481" s="945" t="s">
        <v>2806</v>
      </c>
      <c r="I481" s="940">
        <v>19667800</v>
      </c>
      <c r="J481" s="718" t="s">
        <v>2825</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2807</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3" t="str">
        <f>IFERROR(VLOOKUP(E481,'liquidaciones '!$B$2:$I$1048576,8,0),"")</f>
        <v>MANUEL ROJAS</v>
      </c>
      <c r="AP481" s="342"/>
      <c r="AQ481" s="177" t="s">
        <v>390</v>
      </c>
      <c r="AR481" s="177" t="s">
        <v>981</v>
      </c>
      <c r="AS481" s="438"/>
      <c r="AT481" s="1003"/>
    </row>
    <row r="482" spans="3:46" ht="30" x14ac:dyDescent="0.25">
      <c r="C482" s="442">
        <v>233</v>
      </c>
      <c r="D482" s="442" t="str">
        <f t="shared" si="98"/>
        <v>2016233</v>
      </c>
      <c r="E482" s="883" t="s">
        <v>2808</v>
      </c>
      <c r="F482" s="882" t="s">
        <v>2809</v>
      </c>
      <c r="G482" s="934">
        <v>830110570</v>
      </c>
      <c r="H482" s="945" t="s">
        <v>3061</v>
      </c>
      <c r="I482" s="940">
        <v>564700000</v>
      </c>
      <c r="J482" s="718" t="s">
        <v>2824</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2807</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2823</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3" t="str">
        <f>IFERROR(VLOOKUP(E482,'liquidaciones '!$B$2:$I$1048576,8,0),"")</f>
        <v>GIOVANNI SUAREZ</v>
      </c>
      <c r="AP482" s="342"/>
      <c r="AQ482" s="177"/>
      <c r="AR482" s="177" t="s">
        <v>2924</v>
      </c>
      <c r="AS482" s="438"/>
      <c r="AT482" s="1003"/>
    </row>
    <row r="483" spans="3:46" ht="67.5" x14ac:dyDescent="0.25">
      <c r="C483" s="896">
        <v>232</v>
      </c>
      <c r="D483" s="896" t="str">
        <f t="shared" si="98"/>
        <v>2016232</v>
      </c>
      <c r="E483" s="897" t="s">
        <v>2837</v>
      </c>
      <c r="F483" s="446" t="s">
        <v>2810</v>
      </c>
      <c r="G483" s="936" t="s">
        <v>2811</v>
      </c>
      <c r="H483" s="947" t="s">
        <v>3062</v>
      </c>
      <c r="I483" s="942">
        <v>46500000</v>
      </c>
      <c r="J483" s="902" t="s">
        <v>2821</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2812</v>
      </c>
      <c r="Y483" s="881">
        <f t="shared" si="93"/>
        <v>1</v>
      </c>
      <c r="Z483" s="42">
        <f t="shared" ca="1" si="94"/>
        <v>1</v>
      </c>
      <c r="AA483" s="43">
        <f t="shared" ca="1" si="95"/>
        <v>0</v>
      </c>
      <c r="AB483" s="202" t="str">
        <f t="shared" ca="1" si="96"/>
        <v/>
      </c>
      <c r="AC483" s="44" t="str">
        <f t="shared" si="99"/>
        <v>SI</v>
      </c>
      <c r="AD483" s="897" t="s">
        <v>1715</v>
      </c>
      <c r="AE483" s="900" t="s">
        <v>1258</v>
      </c>
      <c r="AF483" s="900" t="s">
        <v>2822</v>
      </c>
      <c r="AG483" s="173" t="s">
        <v>1440</v>
      </c>
      <c r="AH483" s="284" t="s">
        <v>560</v>
      </c>
      <c r="AI483" s="308" t="s">
        <v>1510</v>
      </c>
      <c r="AJ483" s="308" t="s">
        <v>600</v>
      </c>
      <c r="AK483" s="181" t="str">
        <f t="shared" ca="1" si="97"/>
        <v>TERMINO</v>
      </c>
      <c r="AL483" s="313" t="s">
        <v>995</v>
      </c>
      <c r="AM483" s="438" t="s">
        <v>390</v>
      </c>
      <c r="AN483" s="875" t="str">
        <f>IFERROR(VLOOKUP(E483,'liquidaciones '!$B$2:$C$1048576,2,0),"NO")</f>
        <v>NO</v>
      </c>
      <c r="AO483" s="983" t="str">
        <f>IFERROR(VLOOKUP(E483,'liquidaciones '!$B$2:$I$1048576,8,0),"")</f>
        <v>GIOVANNI SUAREZ</v>
      </c>
      <c r="AP483" s="438"/>
      <c r="AQ483" s="438" t="s">
        <v>390</v>
      </c>
      <c r="AR483" s="177" t="s">
        <v>2924</v>
      </c>
      <c r="AS483" s="438"/>
      <c r="AT483" s="1003"/>
    </row>
    <row r="484" spans="3:46" ht="83.25" customHeight="1" x14ac:dyDescent="0.25">
      <c r="C484" s="896">
        <v>95</v>
      </c>
      <c r="D484" s="896" t="str">
        <f t="shared" si="98"/>
        <v>201695</v>
      </c>
      <c r="E484" s="897" t="s">
        <v>2813</v>
      </c>
      <c r="F484" s="446" t="s">
        <v>152</v>
      </c>
      <c r="G484" s="936" t="s">
        <v>2814</v>
      </c>
      <c r="H484" s="947" t="s">
        <v>2827</v>
      </c>
      <c r="I484" s="942">
        <v>475686000</v>
      </c>
      <c r="J484" s="902" t="s">
        <v>2826</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440949524</v>
      </c>
      <c r="W484" s="93">
        <f t="shared" si="90"/>
        <v>44256476</v>
      </c>
      <c r="X484" s="318" t="s">
        <v>2815</v>
      </c>
      <c r="Y484" s="881">
        <f t="shared" si="93"/>
        <v>0.90878827549535657</v>
      </c>
      <c r="Z484" s="42">
        <f t="shared" ca="1" si="94"/>
        <v>1</v>
      </c>
      <c r="AA484" s="43">
        <f t="shared" ca="1" si="95"/>
        <v>9.1211724504643432E-2</v>
      </c>
      <c r="AB484" s="202" t="str">
        <f t="shared" ca="1" si="96"/>
        <v/>
      </c>
      <c r="AC484" s="44" t="str">
        <f t="shared" si="99"/>
        <v>NO</v>
      </c>
      <c r="AD484" s="897" t="s">
        <v>1715</v>
      </c>
      <c r="AE484" s="900" t="s">
        <v>1258</v>
      </c>
      <c r="AF484" s="900" t="s">
        <v>2828</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3">
        <f>IFERROR(VLOOKUP(E484,'liquidaciones '!$B$2:$I$1048576,8,0),"")</f>
        <v>0</v>
      </c>
      <c r="AP484" s="438"/>
      <c r="AQ484" s="177" t="str">
        <f ca="1">IF((TODAY()-T484&lt;900),"SI","NO")</f>
        <v>SI</v>
      </c>
      <c r="AR484" s="177" t="s">
        <v>2924</v>
      </c>
      <c r="AS484" s="438"/>
      <c r="AT484" s="1003"/>
    </row>
    <row r="485" spans="3:46" ht="67.5" x14ac:dyDescent="0.25">
      <c r="C485" s="896">
        <v>285</v>
      </c>
      <c r="D485" s="896" t="str">
        <f t="shared" si="98"/>
        <v>2016285</v>
      </c>
      <c r="E485" s="897" t="s">
        <v>2816</v>
      </c>
      <c r="F485" s="446" t="s">
        <v>2817</v>
      </c>
      <c r="G485" s="936" t="s">
        <v>2818</v>
      </c>
      <c r="H485" s="947" t="s">
        <v>2819</v>
      </c>
      <c r="I485" s="942">
        <v>108273000</v>
      </c>
      <c r="J485" s="902" t="s">
        <v>2829</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2820</v>
      </c>
      <c r="Y485" s="881">
        <f t="shared" si="93"/>
        <v>1</v>
      </c>
      <c r="Z485" s="42">
        <f t="shared" ca="1" si="94"/>
        <v>1</v>
      </c>
      <c r="AA485" s="43">
        <f t="shared" ca="1" si="95"/>
        <v>0</v>
      </c>
      <c r="AB485" s="202" t="str">
        <f t="shared" ca="1" si="96"/>
        <v/>
      </c>
      <c r="AC485" s="44" t="str">
        <f t="shared" si="99"/>
        <v>SI</v>
      </c>
      <c r="AD485" s="765" t="s">
        <v>1713</v>
      </c>
      <c r="AE485" s="900" t="s">
        <v>1257</v>
      </c>
      <c r="AF485" s="900" t="s">
        <v>2830</v>
      </c>
      <c r="AG485" s="897"/>
      <c r="AH485" s="897"/>
      <c r="AI485" s="897"/>
      <c r="AJ485" s="308" t="s">
        <v>600</v>
      </c>
      <c r="AK485" s="181" t="str">
        <f t="shared" ca="1" si="97"/>
        <v>TERMINO</v>
      </c>
      <c r="AL485" s="313" t="s">
        <v>574</v>
      </c>
      <c r="AM485" s="438" t="s">
        <v>390</v>
      </c>
      <c r="AN485" s="875" t="str">
        <f>IFERROR(VLOOKUP(E485,'liquidaciones '!$B$2:$C$1048576,2,0),"NO")</f>
        <v>NO</v>
      </c>
      <c r="AO485" s="983" t="str">
        <f>IFERROR(VLOOKUP(E485,'liquidaciones '!$B$2:$I$1048576,8,0),"")</f>
        <v/>
      </c>
      <c r="AP485" s="438"/>
      <c r="AQ485" s="438" t="s">
        <v>390</v>
      </c>
      <c r="AR485" s="177" t="s">
        <v>2996</v>
      </c>
      <c r="AS485" s="438"/>
      <c r="AT485" s="1003"/>
    </row>
    <row r="486" spans="3:46" ht="45" x14ac:dyDescent="0.25">
      <c r="C486" s="896"/>
      <c r="D486" s="896"/>
      <c r="E486" s="897" t="s">
        <v>2831</v>
      </c>
      <c r="F486" s="446" t="s">
        <v>2832</v>
      </c>
      <c r="G486" s="936" t="s">
        <v>2833</v>
      </c>
      <c r="H486" s="947" t="s">
        <v>2834</v>
      </c>
      <c r="I486" s="942">
        <v>700000</v>
      </c>
      <c r="J486" s="902" t="s">
        <v>2836</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2807</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NO</v>
      </c>
      <c r="AO486" s="983" t="str">
        <f>IFERROR(VLOOKUP(E486,'liquidaciones '!$B$2:$I$1048576,8,0),"")</f>
        <v/>
      </c>
      <c r="AP486" s="438"/>
      <c r="AQ486" s="438" t="s">
        <v>390</v>
      </c>
      <c r="AR486" s="177" t="s">
        <v>2982</v>
      </c>
      <c r="AS486" s="438"/>
      <c r="AT486" s="1003"/>
    </row>
    <row r="487" spans="3:46" ht="36" customHeight="1" x14ac:dyDescent="0.25">
      <c r="C487" s="909">
        <v>183</v>
      </c>
      <c r="D487" s="896"/>
      <c r="E487" s="897" t="s">
        <v>2835</v>
      </c>
      <c r="F487" s="446" t="s">
        <v>2422</v>
      </c>
      <c r="G487" s="934">
        <v>900459737</v>
      </c>
      <c r="H487" s="945" t="s">
        <v>402</v>
      </c>
      <c r="I487" s="942">
        <v>433000000</v>
      </c>
      <c r="J487" s="902" t="s">
        <v>2951</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4">
        <f t="shared" si="91"/>
        <v>43120</v>
      </c>
      <c r="U487" s="62">
        <f t="shared" si="92"/>
        <v>433000000</v>
      </c>
      <c r="V487" s="172">
        <f>VLOOKUP(E487,Modificaciones!$B$7:$AU$487,46,0)</f>
        <v>427915544</v>
      </c>
      <c r="W487" s="93">
        <f t="shared" si="90"/>
        <v>5084456</v>
      </c>
      <c r="X487" s="316"/>
      <c r="Y487" s="881">
        <f t="shared" si="93"/>
        <v>0.98825760739030022</v>
      </c>
      <c r="Z487" s="42">
        <f t="shared" ca="1" si="94"/>
        <v>1</v>
      </c>
      <c r="AA487" s="43">
        <f t="shared" ca="1" si="95"/>
        <v>1.1742392609699781E-2</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3" t="str">
        <f>IFERROR(VLOOKUP(E487,'liquidaciones '!$B$2:$I$1048576,8,0),"")</f>
        <v/>
      </c>
      <c r="AP487" s="438"/>
      <c r="AQ487" s="177" t="s">
        <v>390</v>
      </c>
      <c r="AR487" s="438" t="s">
        <v>1511</v>
      </c>
      <c r="AS487" s="438"/>
      <c r="AT487" s="1006" t="s">
        <v>3754</v>
      </c>
    </row>
    <row r="488" spans="3:46" ht="84" customHeight="1" x14ac:dyDescent="0.25">
      <c r="C488" s="896">
        <v>181</v>
      </c>
      <c r="D488" s="896"/>
      <c r="E488" s="897" t="s">
        <v>2838</v>
      </c>
      <c r="F488" s="446" t="s">
        <v>2441</v>
      </c>
      <c r="G488" s="934">
        <v>900475780</v>
      </c>
      <c r="H488" s="945" t="s">
        <v>1641</v>
      </c>
      <c r="I488" s="942">
        <v>4108908000</v>
      </c>
      <c r="J488" s="902" t="s">
        <v>2840</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4108908000</v>
      </c>
      <c r="W488" s="93">
        <f t="shared" si="90"/>
        <v>266119000</v>
      </c>
      <c r="X488" s="318" t="s">
        <v>2839</v>
      </c>
      <c r="Y488" s="881">
        <f t="shared" si="93"/>
        <v>0.93917317538840328</v>
      </c>
      <c r="Z488" s="42">
        <f t="shared" ca="1" si="94"/>
        <v>1</v>
      </c>
      <c r="AA488" s="43">
        <f t="shared" ca="1" si="95"/>
        <v>6.0826824611596719E-2</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3" t="str">
        <f>IFERROR(VLOOKUP(E488,'liquidaciones '!$B$2:$I$1048576,8,0),"")</f>
        <v/>
      </c>
      <c r="AP488" s="438"/>
      <c r="AQ488" s="177" t="s">
        <v>390</v>
      </c>
      <c r="AR488" s="177" t="s">
        <v>2995</v>
      </c>
      <c r="AS488" s="438"/>
      <c r="AT488" s="1006" t="s">
        <v>3754</v>
      </c>
    </row>
    <row r="489" spans="3:46" ht="67.5" x14ac:dyDescent="0.25">
      <c r="C489" s="896">
        <v>177</v>
      </c>
      <c r="D489" s="896"/>
      <c r="E489" s="897" t="s">
        <v>2841</v>
      </c>
      <c r="F489" s="446" t="s">
        <v>2842</v>
      </c>
      <c r="G489" s="936" t="s">
        <v>2843</v>
      </c>
      <c r="H489" s="947" t="s">
        <v>2844</v>
      </c>
      <c r="I489" s="942">
        <v>400000000</v>
      </c>
      <c r="J489" s="902" t="s">
        <v>2848</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1</v>
      </c>
      <c r="R489" s="130" t="str">
        <f>IF(Modificaciones!Z489=0,"",VLOOKUP(E489,Modificaciones!$B$7:$AA$500,25,0))</f>
        <v>4 meses</v>
      </c>
      <c r="S489" s="131">
        <f>IF(Modificaciones!AA489=0,"",VLOOKUP(E489,Modificaciones!$B$7:$AA$500,26,0))</f>
        <v>43166</v>
      </c>
      <c r="T489" s="884">
        <f t="shared" si="91"/>
        <v>43166</v>
      </c>
      <c r="U489" s="62">
        <f t="shared" si="92"/>
        <v>400000000</v>
      </c>
      <c r="V489" s="172">
        <f>VLOOKUP(E489,Modificaciones!$B$7:$AU$489,46,0)</f>
        <v>390146031</v>
      </c>
      <c r="W489" s="93">
        <f t="shared" si="90"/>
        <v>9853969</v>
      </c>
      <c r="X489" s="312" t="s">
        <v>2845</v>
      </c>
      <c r="Y489" s="881">
        <f t="shared" si="93"/>
        <v>0.97536507750000001</v>
      </c>
      <c r="Z489" s="42">
        <f t="shared" ca="1" si="94"/>
        <v>1</v>
      </c>
      <c r="AA489" s="43">
        <f t="shared" ca="1" si="95"/>
        <v>2.4634922499999989E-2</v>
      </c>
      <c r="AB489" s="202" t="str">
        <f t="shared" ca="1" si="96"/>
        <v/>
      </c>
      <c r="AC489" s="44" t="str">
        <f t="shared" si="99"/>
        <v>NO</v>
      </c>
      <c r="AD489" s="897"/>
      <c r="AE489" s="173" t="s">
        <v>1257</v>
      </c>
      <c r="AF489" s="284" t="s">
        <v>1534</v>
      </c>
      <c r="AG489" s="173" t="s">
        <v>1431</v>
      </c>
      <c r="AH489" s="284" t="s">
        <v>564</v>
      </c>
      <c r="AI489" s="308"/>
      <c r="AJ489" s="308" t="s">
        <v>600</v>
      </c>
      <c r="AK489" s="181" t="str">
        <f t="shared" ca="1" si="97"/>
        <v>TERMINO</v>
      </c>
      <c r="AL489" s="313" t="s">
        <v>575</v>
      </c>
      <c r="AM489" s="438" t="s">
        <v>390</v>
      </c>
      <c r="AN489" s="875" t="str">
        <f>IFERROR(VLOOKUP(E489,'liquidaciones '!$B$2:$C$1048576,2,0),"NO")</f>
        <v>NO</v>
      </c>
      <c r="AO489" s="983" t="str">
        <f>IFERROR(VLOOKUP(E489,'liquidaciones '!$B$2:$I$1048576,8,0),"")</f>
        <v/>
      </c>
      <c r="AP489" s="438"/>
      <c r="AQ489" s="177" t="s">
        <v>390</v>
      </c>
      <c r="AR489" s="177" t="s">
        <v>2996</v>
      </c>
      <c r="AS489" s="438"/>
      <c r="AT489" s="1006" t="s">
        <v>3753</v>
      </c>
    </row>
    <row r="490" spans="3:46" ht="45" x14ac:dyDescent="0.25">
      <c r="C490" s="896">
        <v>147</v>
      </c>
      <c r="D490" s="896"/>
      <c r="E490" s="897" t="s">
        <v>2846</v>
      </c>
      <c r="F490" s="446" t="s">
        <v>2034</v>
      </c>
      <c r="G490" s="934">
        <v>79246871</v>
      </c>
      <c r="H490" s="947" t="s">
        <v>2847</v>
      </c>
      <c r="I490" s="942">
        <v>3860000</v>
      </c>
      <c r="J490" s="902" t="s">
        <v>2846</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2736</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3" t="str">
        <f>IFERROR(VLOOKUP(E490,'liquidaciones '!$B$2:$I$1048576,8,0),"")</f>
        <v>JAVIER QUINTERO</v>
      </c>
      <c r="AP490" s="438"/>
      <c r="AQ490" s="177" t="s">
        <v>390</v>
      </c>
      <c r="AR490" s="177" t="s">
        <v>2609</v>
      </c>
      <c r="AS490" s="438"/>
      <c r="AT490" s="1006"/>
    </row>
    <row r="491" spans="3:46" ht="45" x14ac:dyDescent="0.25">
      <c r="C491" s="896">
        <v>141</v>
      </c>
      <c r="D491" s="896"/>
      <c r="E491" s="897" t="s">
        <v>2849</v>
      </c>
      <c r="F491" s="446" t="s">
        <v>2468</v>
      </c>
      <c r="G491" s="936">
        <v>52963023</v>
      </c>
      <c r="H491" s="947" t="s">
        <v>3063</v>
      </c>
      <c r="I491" s="942">
        <v>5700000</v>
      </c>
      <c r="J491" s="902" t="s">
        <v>2849</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2745</v>
      </c>
      <c r="Y491" s="881">
        <f t="shared" si="93"/>
        <v>1</v>
      </c>
      <c r="Z491" s="42">
        <f t="shared" ca="1" si="94"/>
        <v>1</v>
      </c>
      <c r="AA491" s="43">
        <f t="shared" ca="1" si="95"/>
        <v>0</v>
      </c>
      <c r="AB491" s="202" t="str">
        <f t="shared" ca="1" si="96"/>
        <v/>
      </c>
      <c r="AC491" s="44" t="str">
        <f t="shared" si="99"/>
        <v>SI</v>
      </c>
      <c r="AD491" s="765" t="s">
        <v>2469</v>
      </c>
      <c r="AE491" s="173" t="s">
        <v>1257</v>
      </c>
      <c r="AF491" s="284" t="s">
        <v>2470</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3" t="str">
        <f>IFERROR(VLOOKUP(E491,'liquidaciones '!$B$2:$I$1048576,8,0),"")</f>
        <v>JAVIER QUINTERO</v>
      </c>
      <c r="AP491" s="438"/>
      <c r="AQ491" s="177" t="s">
        <v>390</v>
      </c>
      <c r="AR491" s="177" t="s">
        <v>2609</v>
      </c>
      <c r="AS491" s="438"/>
      <c r="AT491" s="1006"/>
    </row>
    <row r="492" spans="3:46" ht="45" x14ac:dyDescent="0.25">
      <c r="C492" s="896">
        <v>81</v>
      </c>
      <c r="D492" s="896"/>
      <c r="E492" s="897" t="s">
        <v>2851</v>
      </c>
      <c r="F492" s="446" t="s">
        <v>2852</v>
      </c>
      <c r="G492" s="937" t="s">
        <v>2389</v>
      </c>
      <c r="H492" s="947" t="s">
        <v>2853</v>
      </c>
      <c r="I492" s="942">
        <v>65851149</v>
      </c>
      <c r="J492" s="902" t="s">
        <v>2855</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2854</v>
      </c>
      <c r="Y492" s="881">
        <f t="shared" si="93"/>
        <v>1</v>
      </c>
      <c r="Z492" s="42">
        <f t="shared" ca="1" si="94"/>
        <v>1</v>
      </c>
      <c r="AA492" s="43">
        <f t="shared" ca="1" si="95"/>
        <v>0</v>
      </c>
      <c r="AB492" s="202" t="str">
        <f t="shared" ca="1" si="96"/>
        <v/>
      </c>
      <c r="AC492" s="44" t="str">
        <f t="shared" si="99"/>
        <v>SI</v>
      </c>
      <c r="AD492" s="897"/>
      <c r="AE492" s="173" t="s">
        <v>1258</v>
      </c>
      <c r="AF492" s="284" t="s">
        <v>1468</v>
      </c>
      <c r="AG492" s="173" t="s">
        <v>1440</v>
      </c>
      <c r="AH492" s="284" t="s">
        <v>560</v>
      </c>
      <c r="AI492" s="308" t="s">
        <v>1510</v>
      </c>
      <c r="AJ492" s="308" t="s">
        <v>3834</v>
      </c>
      <c r="AK492" s="181" t="str">
        <f t="shared" ca="1" si="97"/>
        <v>TERMINO</v>
      </c>
      <c r="AL492" s="313" t="s">
        <v>576</v>
      </c>
      <c r="AM492" s="176" t="s">
        <v>390</v>
      </c>
      <c r="AN492" s="875" t="str">
        <f>IFERROR(VLOOKUP(E492,'liquidaciones '!$B$2:$C$1048576,2,0),"NO")</f>
        <v>NO</v>
      </c>
      <c r="AO492" s="983" t="str">
        <f>IFERROR(VLOOKUP(E492,'liquidaciones '!$B$2:$I$1048576,8,0),"")</f>
        <v/>
      </c>
      <c r="AP492" s="438"/>
      <c r="AQ492" s="177" t="s">
        <v>390</v>
      </c>
      <c r="AR492" s="438" t="s">
        <v>3541</v>
      </c>
      <c r="AS492" s="438" t="s">
        <v>3817</v>
      </c>
      <c r="AT492" s="1006" t="s">
        <v>3835</v>
      </c>
    </row>
    <row r="493" spans="3:46" ht="45" x14ac:dyDescent="0.25">
      <c r="C493" s="896">
        <v>84</v>
      </c>
      <c r="D493" s="896"/>
      <c r="E493" s="897" t="s">
        <v>2856</v>
      </c>
      <c r="F493" s="446" t="s">
        <v>1339</v>
      </c>
      <c r="G493" s="937" t="s">
        <v>2733</v>
      </c>
      <c r="H493" s="947" t="s">
        <v>3064</v>
      </c>
      <c r="I493" s="942">
        <v>195049000</v>
      </c>
      <c r="J493" s="902" t="s">
        <v>2856</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195049000</v>
      </c>
      <c r="W493" s="93">
        <f t="shared" si="90"/>
        <v>0</v>
      </c>
      <c r="X493" s="312" t="s">
        <v>2857</v>
      </c>
      <c r="Y493" s="881">
        <f t="shared" si="93"/>
        <v>1</v>
      </c>
      <c r="Z493" s="42">
        <f t="shared" ca="1" si="94"/>
        <v>1</v>
      </c>
      <c r="AA493" s="43">
        <f t="shared" ca="1" si="95"/>
        <v>0</v>
      </c>
      <c r="AB493" s="202" t="str">
        <f t="shared" ca="1" si="96"/>
        <v/>
      </c>
      <c r="AC493" s="44" t="str">
        <f t="shared" si="99"/>
        <v>SI</v>
      </c>
      <c r="AD493" s="765" t="s">
        <v>1713</v>
      </c>
      <c r="AE493" s="173" t="s">
        <v>1258</v>
      </c>
      <c r="AF493" s="284" t="s">
        <v>1609</v>
      </c>
      <c r="AG493" s="173" t="s">
        <v>1440</v>
      </c>
      <c r="AH493" s="284" t="s">
        <v>560</v>
      </c>
      <c r="AI493" s="308" t="s">
        <v>1510</v>
      </c>
      <c r="AJ493" s="308" t="s">
        <v>3834</v>
      </c>
      <c r="AK493" s="181" t="str">
        <f t="shared" ca="1" si="97"/>
        <v>TERMINO</v>
      </c>
      <c r="AL493" s="313" t="s">
        <v>582</v>
      </c>
      <c r="AM493" s="176" t="s">
        <v>390</v>
      </c>
      <c r="AN493" s="875" t="str">
        <f>IFERROR(VLOOKUP(E493,'liquidaciones '!$B$2:$C$1048576,2,0),"NO")</f>
        <v>NO</v>
      </c>
      <c r="AO493" s="983" t="str">
        <f>IFERROR(VLOOKUP(E493,'liquidaciones '!$B$2:$I$1048576,8,0),"")</f>
        <v/>
      </c>
      <c r="AP493" s="342"/>
      <c r="AQ493" s="177" t="s">
        <v>390</v>
      </c>
      <c r="AR493" s="438" t="s">
        <v>3541</v>
      </c>
      <c r="AS493" s="438" t="s">
        <v>3817</v>
      </c>
      <c r="AT493" s="1006" t="s">
        <v>3835</v>
      </c>
    </row>
    <row r="494" spans="3:46" ht="33.75" x14ac:dyDescent="0.25">
      <c r="C494" s="896">
        <v>186</v>
      </c>
      <c r="D494" s="896"/>
      <c r="E494" s="897" t="s">
        <v>2860</v>
      </c>
      <c r="F494" s="446" t="s">
        <v>1909</v>
      </c>
      <c r="G494" s="936">
        <v>860019063</v>
      </c>
      <c r="H494" s="947" t="s">
        <v>2861</v>
      </c>
      <c r="I494" s="942">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0</v>
      </c>
      <c r="R494" s="130" t="str">
        <f>IF(Modificaciones!Z494=0,"",VLOOKUP(E494,Modificaciones!$B$7:$AA$500,25,0))</f>
        <v/>
      </c>
      <c r="S494" s="131" t="str">
        <f>IF(Modificaciones!AA494=0,"",VLOOKUP(E494,Modificaciones!$B$7:$AA$500,26,0))</f>
        <v/>
      </c>
      <c r="T494" s="884">
        <f t="shared" si="91"/>
        <v>43175</v>
      </c>
      <c r="U494" s="62">
        <f t="shared" si="92"/>
        <v>28800000</v>
      </c>
      <c r="V494" s="172">
        <f>VLOOKUP(E494,Modificaciones!$B$7:$AU$494,46,0)</f>
        <v>9117100</v>
      </c>
      <c r="W494" s="93">
        <f t="shared" si="90"/>
        <v>19682900</v>
      </c>
      <c r="X494" s="312" t="s">
        <v>1912</v>
      </c>
      <c r="Y494" s="881">
        <f t="shared" si="93"/>
        <v>0.31656597222222221</v>
      </c>
      <c r="Z494" s="42">
        <f t="shared" ca="1" si="94"/>
        <v>1</v>
      </c>
      <c r="AA494" s="43">
        <f t="shared" ca="1" si="95"/>
        <v>0.68343402777777773</v>
      </c>
      <c r="AB494" s="202" t="str">
        <f t="shared" ca="1" si="96"/>
        <v/>
      </c>
      <c r="AC494" s="44" t="str">
        <f t="shared" si="99"/>
        <v>NO</v>
      </c>
      <c r="AD494" s="438" t="s">
        <v>1713</v>
      </c>
      <c r="AE494" s="900" t="s">
        <v>1257</v>
      </c>
      <c r="AF494" s="173" t="s">
        <v>2526</v>
      </c>
      <c r="AG494" s="173" t="s">
        <v>1443</v>
      </c>
      <c r="AH494" s="284" t="s">
        <v>560</v>
      </c>
      <c r="AI494" s="174" t="s">
        <v>1320</v>
      </c>
      <c r="AJ494" s="308" t="s">
        <v>2850</v>
      </c>
      <c r="AK494" s="181" t="str">
        <f t="shared" ca="1" si="97"/>
        <v>TERMINO</v>
      </c>
      <c r="AL494" s="313" t="s">
        <v>582</v>
      </c>
      <c r="AM494" s="438" t="s">
        <v>390</v>
      </c>
      <c r="AN494" s="875" t="str">
        <f>IFERROR(VLOOKUP(E494,'liquidaciones '!$B$2:$C$1048576,2,0),"NO")</f>
        <v>NO</v>
      </c>
      <c r="AO494" s="983" t="str">
        <f>IFERROR(VLOOKUP(E494,'liquidaciones '!$B$2:$I$1048576,8,0),"")</f>
        <v/>
      </c>
      <c r="AP494" s="438"/>
      <c r="AQ494" s="177" t="s">
        <v>390</v>
      </c>
      <c r="AR494" s="438" t="s">
        <v>1511</v>
      </c>
      <c r="AS494" s="438" t="s">
        <v>3819</v>
      </c>
      <c r="AT494" s="1006" t="s">
        <v>3754</v>
      </c>
    </row>
    <row r="495" spans="3:46" ht="45" x14ac:dyDescent="0.25">
      <c r="C495" s="896">
        <v>167</v>
      </c>
      <c r="D495" s="896"/>
      <c r="E495" s="897" t="s">
        <v>2864</v>
      </c>
      <c r="F495" s="446" t="s">
        <v>86</v>
      </c>
      <c r="G495" s="936">
        <v>860001022</v>
      </c>
      <c r="H495" s="947" t="s">
        <v>2865</v>
      </c>
      <c r="I495" s="942">
        <v>1317000</v>
      </c>
      <c r="J495" s="902" t="s">
        <v>2864</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2866</v>
      </c>
      <c r="Y495" s="881">
        <f t="shared" si="93"/>
        <v>1</v>
      </c>
      <c r="Z495" s="42">
        <f t="shared" ca="1" si="94"/>
        <v>1</v>
      </c>
      <c r="AA495" s="43">
        <f t="shared" ca="1" si="95"/>
        <v>0</v>
      </c>
      <c r="AB495" s="202" t="str">
        <f t="shared" ca="1" si="96"/>
        <v/>
      </c>
      <c r="AC495" s="44" t="str">
        <f t="shared" si="99"/>
        <v>SI</v>
      </c>
      <c r="AD495" s="438" t="s">
        <v>1713</v>
      </c>
      <c r="AE495" s="900" t="s">
        <v>1257</v>
      </c>
      <c r="AF495" s="900" t="s">
        <v>1126</v>
      </c>
      <c r="AG495" s="897"/>
      <c r="AH495" s="583" t="s">
        <v>564</v>
      </c>
      <c r="AI495" s="897"/>
      <c r="AJ495" s="308" t="s">
        <v>2850</v>
      </c>
      <c r="AK495" s="181" t="str">
        <f t="shared" ca="1" si="97"/>
        <v>TERMINO</v>
      </c>
      <c r="AL495" s="923" t="s">
        <v>582</v>
      </c>
      <c r="AM495" s="180" t="s">
        <v>390</v>
      </c>
      <c r="AN495" s="875" t="str">
        <f>IFERROR(VLOOKUP(E495,'liquidaciones '!$B$2:$C$1048576,2,0),"NO")</f>
        <v>NO</v>
      </c>
      <c r="AO495" s="983" t="str">
        <f>IFERROR(VLOOKUP(E495,'liquidaciones '!$B$2:$I$1048576,8,0),"")</f>
        <v/>
      </c>
      <c r="AP495" s="438"/>
      <c r="AQ495" s="438" t="s">
        <v>390</v>
      </c>
      <c r="AR495" s="177" t="s">
        <v>2982</v>
      </c>
      <c r="AS495" s="438"/>
      <c r="AT495" s="1006" t="s">
        <v>3753</v>
      </c>
    </row>
    <row r="496" spans="3:46" ht="45" x14ac:dyDescent="0.25">
      <c r="C496" s="926">
        <v>182</v>
      </c>
      <c r="D496" s="926"/>
      <c r="E496" s="927" t="s">
        <v>2873</v>
      </c>
      <c r="F496" s="928" t="s">
        <v>2867</v>
      </c>
      <c r="G496" s="937" t="s">
        <v>2868</v>
      </c>
      <c r="H496" s="947" t="s">
        <v>2869</v>
      </c>
      <c r="I496" s="942">
        <v>2585000</v>
      </c>
      <c r="J496" s="902" t="s">
        <v>2870</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0.95616438356164379</v>
      </c>
      <c r="AA496" s="43">
        <f t="shared" ca="1" si="95"/>
        <v>0.95616438356164379</v>
      </c>
      <c r="AB496" s="202">
        <f t="shared" ca="1" si="96"/>
        <v>16</v>
      </c>
      <c r="AC496" s="44" t="str">
        <f t="shared" si="99"/>
        <v>NO</v>
      </c>
      <c r="AD496" s="765" t="s">
        <v>1713</v>
      </c>
      <c r="AE496" s="173" t="s">
        <v>1257</v>
      </c>
      <c r="AF496" s="284" t="s">
        <v>1384</v>
      </c>
      <c r="AG496" s="173" t="s">
        <v>1443</v>
      </c>
      <c r="AH496" s="284" t="s">
        <v>560</v>
      </c>
      <c r="AI496" s="174" t="s">
        <v>1381</v>
      </c>
      <c r="AJ496" s="308" t="s">
        <v>3834</v>
      </c>
      <c r="AK496" s="181" t="str">
        <f t="shared" ca="1" si="97"/>
        <v>EN EJECUCIÓN</v>
      </c>
      <c r="AL496" s="181" t="s">
        <v>576</v>
      </c>
      <c r="AM496" s="176" t="s">
        <v>390</v>
      </c>
      <c r="AN496" s="875" t="str">
        <f>IFERROR(VLOOKUP(E496,'liquidaciones '!$B$2:$C$1048576,2,0),"NO")</f>
        <v>NO</v>
      </c>
      <c r="AO496" s="983" t="str">
        <f>IFERROR(VLOOKUP(E496,'liquidaciones '!$B$2:$I$1048576,8,0),"")</f>
        <v/>
      </c>
      <c r="AP496" s="438"/>
      <c r="AQ496" s="177" t="s">
        <v>390</v>
      </c>
      <c r="AR496" s="438" t="s">
        <v>1511</v>
      </c>
      <c r="AS496" s="438" t="s">
        <v>3813</v>
      </c>
      <c r="AT496" s="1006" t="s">
        <v>3835</v>
      </c>
    </row>
    <row r="497" spans="3:46" ht="45" x14ac:dyDescent="0.25">
      <c r="C497" s="896">
        <v>243</v>
      </c>
      <c r="D497" s="896"/>
      <c r="E497" s="897" t="s">
        <v>2871</v>
      </c>
      <c r="F497" s="446" t="s">
        <v>1537</v>
      </c>
      <c r="G497" s="938">
        <v>80100229</v>
      </c>
      <c r="H497" s="945" t="s">
        <v>3028</v>
      </c>
      <c r="I497" s="942">
        <v>70699200</v>
      </c>
      <c r="J497" s="902" t="s">
        <v>2871</v>
      </c>
      <c r="K497" s="298">
        <v>2017</v>
      </c>
      <c r="L497" s="551">
        <v>42818</v>
      </c>
      <c r="M497" s="899">
        <v>42821</v>
      </c>
      <c r="N497" s="899">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4">
        <f t="shared" si="91"/>
        <v>43280</v>
      </c>
      <c r="U497" s="62">
        <f t="shared" si="92"/>
        <v>88766773</v>
      </c>
      <c r="V497" s="172">
        <f>VLOOKUP(E497,Modificaciones!$B$7:$AU$497,46,0)</f>
        <v>65593147</v>
      </c>
      <c r="W497" s="93">
        <f t="shared" si="90"/>
        <v>23173626</v>
      </c>
      <c r="X497" s="312" t="s">
        <v>1533</v>
      </c>
      <c r="Y497" s="881">
        <f t="shared" si="93"/>
        <v>0.73893805962733372</v>
      </c>
      <c r="Z497" s="42">
        <f t="shared" ca="1" si="94"/>
        <v>0.81481481481481477</v>
      </c>
      <c r="AA497" s="43">
        <f t="shared" ca="1" si="95"/>
        <v>7.5876755187481049E-2</v>
      </c>
      <c r="AB497" s="202">
        <f t="shared" ca="1" si="96"/>
        <v>85</v>
      </c>
      <c r="AC497" s="44" t="str">
        <f t="shared" si="99"/>
        <v>NO</v>
      </c>
      <c r="AD497" s="765" t="s">
        <v>1714</v>
      </c>
      <c r="AE497" s="173" t="s">
        <v>1257</v>
      </c>
      <c r="AF497" s="284" t="s">
        <v>2195</v>
      </c>
      <c r="AG497" s="897"/>
      <c r="AH497" s="284" t="s">
        <v>559</v>
      </c>
      <c r="AI497" s="308" t="s">
        <v>2194</v>
      </c>
      <c r="AJ497" s="308" t="s">
        <v>3834</v>
      </c>
      <c r="AK497" s="181" t="str">
        <f t="shared" ca="1" si="97"/>
        <v>EN EJECUCIÓN</v>
      </c>
      <c r="AL497" s="313" t="s">
        <v>582</v>
      </c>
      <c r="AM497" s="438" t="s">
        <v>391</v>
      </c>
      <c r="AN497" s="875" t="str">
        <f>IFERROR(VLOOKUP(E497,'liquidaciones '!$B$2:$C$1048576,2,0),"NO")</f>
        <v>NO</v>
      </c>
      <c r="AO497" s="983" t="str">
        <f>IFERROR(VLOOKUP(E497,'liquidaciones '!$B$2:$I$1048576,8,0),"")</f>
        <v/>
      </c>
      <c r="AP497" s="438"/>
      <c r="AQ497" s="438" t="s">
        <v>390</v>
      </c>
      <c r="AR497" s="438" t="s">
        <v>1511</v>
      </c>
      <c r="AS497" s="438"/>
      <c r="AT497" s="1006" t="s">
        <v>3835</v>
      </c>
    </row>
    <row r="498" spans="3:46" ht="45" x14ac:dyDescent="0.25">
      <c r="C498" s="896">
        <v>195</v>
      </c>
      <c r="D498" s="896"/>
      <c r="E498" s="897" t="s">
        <v>2872</v>
      </c>
      <c r="F498" s="446" t="s">
        <v>2531</v>
      </c>
      <c r="G498" s="938">
        <v>4831</v>
      </c>
      <c r="H498" s="945" t="s">
        <v>3048</v>
      </c>
      <c r="I498" s="942">
        <v>34535000</v>
      </c>
      <c r="J498" s="902" t="s">
        <v>2874</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14914583</v>
      </c>
      <c r="W498" s="93">
        <f t="shared" si="90"/>
        <v>19620417</v>
      </c>
      <c r="X498" s="312" t="s">
        <v>1644</v>
      </c>
      <c r="Y498" s="881">
        <f t="shared" si="93"/>
        <v>0.43186862603156217</v>
      </c>
      <c r="Z498" s="42">
        <f t="shared" ca="1" si="94"/>
        <v>0.99726027397260275</v>
      </c>
      <c r="AA498" s="43">
        <f t="shared" ca="1" si="95"/>
        <v>0.56539164794104058</v>
      </c>
      <c r="AB498" s="202">
        <f t="shared" ca="1" si="96"/>
        <v>1</v>
      </c>
      <c r="AC498" s="44" t="str">
        <f t="shared" ref="AC498:AC529" si="100">IF(Y498&lt;=99.9%,"NO","SI")</f>
        <v>NO</v>
      </c>
      <c r="AD498" s="765" t="s">
        <v>1713</v>
      </c>
      <c r="AE498" s="173" t="s">
        <v>1257</v>
      </c>
      <c r="AF498" s="173" t="s">
        <v>1127</v>
      </c>
      <c r="AG498" s="173" t="s">
        <v>1443</v>
      </c>
      <c r="AH498" s="284" t="s">
        <v>560</v>
      </c>
      <c r="AI498" s="174" t="s">
        <v>1320</v>
      </c>
      <c r="AJ498" s="308" t="s">
        <v>2850</v>
      </c>
      <c r="AK498" s="181" t="str">
        <f t="shared" ca="1" si="97"/>
        <v>EN EJECUCIÓN</v>
      </c>
      <c r="AL498" s="181" t="s">
        <v>576</v>
      </c>
      <c r="AM498" s="176" t="s">
        <v>390</v>
      </c>
      <c r="AN498" s="875" t="str">
        <f>IFERROR(VLOOKUP(E498,'liquidaciones '!$B$2:$C$1048576,2,0),"NO")</f>
        <v>NO</v>
      </c>
      <c r="AO498" s="983" t="str">
        <f>IFERROR(VLOOKUP(E498,'liquidaciones '!$B$2:$I$1048576,8,0),"")</f>
        <v/>
      </c>
      <c r="AP498" s="438"/>
      <c r="AQ498" s="177" t="s">
        <v>390</v>
      </c>
      <c r="AR498" s="177" t="s">
        <v>2982</v>
      </c>
      <c r="AS498" s="438" t="s">
        <v>3819</v>
      </c>
      <c r="AT498" s="1006" t="s">
        <v>3754</v>
      </c>
    </row>
    <row r="499" spans="3:46" ht="45" x14ac:dyDescent="0.25">
      <c r="C499" s="896">
        <v>189</v>
      </c>
      <c r="D499" s="896"/>
      <c r="E499" s="897" t="s">
        <v>2875</v>
      </c>
      <c r="F499" s="446" t="s">
        <v>2876</v>
      </c>
      <c r="G499" s="937">
        <v>860067479</v>
      </c>
      <c r="H499" s="947" t="s">
        <v>3065</v>
      </c>
      <c r="I499" s="942">
        <v>270913000</v>
      </c>
      <c r="J499" s="902" t="s">
        <v>2880</v>
      </c>
      <c r="K499" s="298">
        <v>2017</v>
      </c>
      <c r="L499" s="551">
        <v>42825</v>
      </c>
      <c r="M499" s="899">
        <v>42829</v>
      </c>
      <c r="N499" s="899">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4">
        <f t="shared" si="91"/>
        <v>43251</v>
      </c>
      <c r="U499" s="62">
        <f t="shared" si="92"/>
        <v>407920500</v>
      </c>
      <c r="V499" s="172">
        <f>VLOOKUP(E499,Modificaciones!$B$7:$AU$499,46,0)</f>
        <v>250691365</v>
      </c>
      <c r="W499" s="93">
        <f t="shared" si="90"/>
        <v>157229135</v>
      </c>
      <c r="X499" s="312" t="s">
        <v>2773</v>
      </c>
      <c r="Y499" s="881">
        <f t="shared" si="93"/>
        <v>0.6145593687985772</v>
      </c>
      <c r="Z499" s="42">
        <f t="shared" ca="1" si="94"/>
        <v>0.86729857819905209</v>
      </c>
      <c r="AA499" s="43">
        <f t="shared" ca="1" si="95"/>
        <v>0.2527392094004749</v>
      </c>
      <c r="AB499" s="202">
        <f t="shared" ca="1" si="96"/>
        <v>56</v>
      </c>
      <c r="AC499" s="44" t="str">
        <f t="shared" si="100"/>
        <v>NO</v>
      </c>
      <c r="AD499" s="765" t="s">
        <v>1713</v>
      </c>
      <c r="AE499" s="173" t="s">
        <v>1257</v>
      </c>
      <c r="AF499" s="284" t="s">
        <v>1139</v>
      </c>
      <c r="AG499" s="173" t="s">
        <v>1443</v>
      </c>
      <c r="AH499" s="284" t="s">
        <v>560</v>
      </c>
      <c r="AI499" s="174" t="s">
        <v>1380</v>
      </c>
      <c r="AJ499" s="308" t="s">
        <v>3834</v>
      </c>
      <c r="AK499" s="181" t="str">
        <f t="shared" ca="1" si="97"/>
        <v>EN EJECUCIÓN</v>
      </c>
      <c r="AL499" s="181" t="s">
        <v>576</v>
      </c>
      <c r="AM499" s="438" t="s">
        <v>390</v>
      </c>
      <c r="AN499" s="875" t="str">
        <f>IFERROR(VLOOKUP(E499,'liquidaciones '!$B$2:$C$1048576,2,0),"NO")</f>
        <v>NO</v>
      </c>
      <c r="AO499" s="983" t="str">
        <f>IFERROR(VLOOKUP(E499,'liquidaciones '!$B$2:$I$1048576,8,0),"")</f>
        <v/>
      </c>
      <c r="AP499" s="438"/>
      <c r="AQ499" s="438" t="s">
        <v>390</v>
      </c>
      <c r="AR499" s="438" t="s">
        <v>1511</v>
      </c>
      <c r="AS499" s="438" t="s">
        <v>1380</v>
      </c>
      <c r="AT499" s="1006" t="s">
        <v>3835</v>
      </c>
    </row>
    <row r="500" spans="3:46" ht="56.25" x14ac:dyDescent="0.25">
      <c r="C500" s="896">
        <v>194</v>
      </c>
      <c r="D500" s="896"/>
      <c r="E500" s="897" t="s">
        <v>2877</v>
      </c>
      <c r="F500" s="446" t="s">
        <v>2881</v>
      </c>
      <c r="G500" s="937" t="s">
        <v>2878</v>
      </c>
      <c r="H500" s="947" t="s">
        <v>2879</v>
      </c>
      <c r="I500" s="942">
        <v>3725711</v>
      </c>
      <c r="J500" s="902" t="s">
        <v>2882</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2582</v>
      </c>
      <c r="Y500" s="881">
        <f t="shared" si="93"/>
        <v>7.6656509321308061E-2</v>
      </c>
      <c r="Z500" s="42">
        <f t="shared" ca="1" si="94"/>
        <v>0.99726027397260275</v>
      </c>
      <c r="AA500" s="43">
        <f t="shared" ca="1" si="95"/>
        <v>0.92060376465129468</v>
      </c>
      <c r="AB500" s="202">
        <f t="shared" ca="1" si="96"/>
        <v>1</v>
      </c>
      <c r="AC500" s="44" t="str">
        <f t="shared" si="100"/>
        <v>NO</v>
      </c>
      <c r="AD500" s="765" t="s">
        <v>1713</v>
      </c>
      <c r="AE500" s="173" t="s">
        <v>1257</v>
      </c>
      <c r="AF500" s="284" t="s">
        <v>1169</v>
      </c>
      <c r="AG500" s="173" t="s">
        <v>1443</v>
      </c>
      <c r="AH500" s="284" t="s">
        <v>560</v>
      </c>
      <c r="AI500" s="174" t="s">
        <v>1388</v>
      </c>
      <c r="AJ500" s="308" t="s">
        <v>2850</v>
      </c>
      <c r="AK500" s="181" t="str">
        <f t="shared" ca="1" si="97"/>
        <v>EN EJECUCIÓN</v>
      </c>
      <c r="AL500" s="181" t="s">
        <v>576</v>
      </c>
      <c r="AM500" s="438" t="s">
        <v>390</v>
      </c>
      <c r="AN500" s="875" t="str">
        <f>IFERROR(VLOOKUP(E500,'liquidaciones '!$B$2:$C$1048576,2,0),"NO")</f>
        <v>NO</v>
      </c>
      <c r="AO500" s="983" t="str">
        <f>IFERROR(VLOOKUP(E500,'liquidaciones '!$B$2:$I$1048576,8,0),"")</f>
        <v/>
      </c>
      <c r="AP500" s="438"/>
      <c r="AQ500" s="438" t="s">
        <v>390</v>
      </c>
      <c r="AR500" s="177" t="s">
        <v>1511</v>
      </c>
      <c r="AS500" s="438" t="s">
        <v>3855</v>
      </c>
      <c r="AT500" s="1006" t="s">
        <v>3754</v>
      </c>
    </row>
    <row r="501" spans="3:46" ht="120.75" customHeight="1" x14ac:dyDescent="0.25">
      <c r="C501" s="896">
        <v>198</v>
      </c>
      <c r="D501" s="896"/>
      <c r="E501" s="897" t="s">
        <v>2883</v>
      </c>
      <c r="F501" s="446" t="s">
        <v>1017</v>
      </c>
      <c r="G501" s="934" t="s">
        <v>2884</v>
      </c>
      <c r="H501" s="947" t="s">
        <v>2885</v>
      </c>
      <c r="I501" s="942">
        <v>10473600</v>
      </c>
      <c r="J501" s="902" t="s">
        <v>2886</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10467368</v>
      </c>
      <c r="W501" s="93">
        <f t="shared" si="90"/>
        <v>6232</v>
      </c>
      <c r="X501" s="318" t="s">
        <v>1233</v>
      </c>
      <c r="Y501" s="881">
        <f t="shared" si="93"/>
        <v>0.9994049801405438</v>
      </c>
      <c r="Z501" s="42">
        <f t="shared" ca="1" si="94"/>
        <v>1</v>
      </c>
      <c r="AA501" s="43">
        <f t="shared" ca="1" si="95"/>
        <v>5.9501985945620284E-4</v>
      </c>
      <c r="AB501" s="202" t="str">
        <f t="shared" ca="1" si="96"/>
        <v/>
      </c>
      <c r="AC501" s="44" t="str">
        <f t="shared" si="100"/>
        <v>SI</v>
      </c>
      <c r="AD501" s="765" t="s">
        <v>2520</v>
      </c>
      <c r="AE501" s="173" t="s">
        <v>1257</v>
      </c>
      <c r="AF501" s="304" t="s">
        <v>1145</v>
      </c>
      <c r="AG501" s="173" t="s">
        <v>1443</v>
      </c>
      <c r="AH501" s="284" t="s">
        <v>560</v>
      </c>
      <c r="AI501" s="174" t="s">
        <v>1381</v>
      </c>
      <c r="AJ501" s="308" t="s">
        <v>3834</v>
      </c>
      <c r="AK501" s="181" t="str">
        <f t="shared" ca="1" si="97"/>
        <v>TERMINO</v>
      </c>
      <c r="AL501" s="313" t="s">
        <v>576</v>
      </c>
      <c r="AM501" s="438" t="s">
        <v>390</v>
      </c>
      <c r="AN501" s="875" t="str">
        <f>IFERROR(VLOOKUP(E501,'liquidaciones '!$B$2:$C$1048576,2,0),"NO")</f>
        <v>NO</v>
      </c>
      <c r="AO501" s="983" t="str">
        <f>IFERROR(VLOOKUP(E501,'liquidaciones '!$B$2:$I$1048576,8,0),"")</f>
        <v/>
      </c>
      <c r="AP501" s="438"/>
      <c r="AQ501" s="438" t="s">
        <v>390</v>
      </c>
      <c r="AR501" s="438" t="s">
        <v>3856</v>
      </c>
      <c r="AS501" s="438" t="s">
        <v>3855</v>
      </c>
      <c r="AT501" s="1006" t="s">
        <v>3835</v>
      </c>
    </row>
    <row r="502" spans="3:46" ht="33.75" x14ac:dyDescent="0.25">
      <c r="C502" s="926">
        <v>169</v>
      </c>
      <c r="D502" s="926"/>
      <c r="E502" s="927" t="s">
        <v>2887</v>
      </c>
      <c r="F502" s="583" t="s">
        <v>2428</v>
      </c>
      <c r="G502" s="934">
        <v>800249557</v>
      </c>
      <c r="H502" s="947" t="s">
        <v>2888</v>
      </c>
      <c r="I502" s="942">
        <v>4300000</v>
      </c>
      <c r="J502" s="902" t="s">
        <v>2887</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2736</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2850</v>
      </c>
      <c r="AK502" s="181" t="str">
        <f t="shared" ca="1" si="97"/>
        <v>TERMINO</v>
      </c>
      <c r="AL502" s="313" t="s">
        <v>582</v>
      </c>
      <c r="AM502" s="438" t="s">
        <v>391</v>
      </c>
      <c r="AN502" s="875" t="str">
        <f>IFERROR(VLOOKUP(E502,'liquidaciones '!$B$2:$C$1048576,2,0),"NO")</f>
        <v>NO</v>
      </c>
      <c r="AO502" s="983" t="str">
        <f>IFERROR(VLOOKUP(E502,'liquidaciones '!$B$2:$I$1048576,8,0),"")</f>
        <v/>
      </c>
      <c r="AP502" s="438"/>
      <c r="AQ502" s="438" t="s">
        <v>390</v>
      </c>
      <c r="AR502" s="177" t="s">
        <v>2982</v>
      </c>
      <c r="AS502" s="438"/>
      <c r="AT502" s="1006" t="s">
        <v>3754</v>
      </c>
    </row>
    <row r="503" spans="3:46" ht="33.75" x14ac:dyDescent="0.25">
      <c r="C503" s="896">
        <v>152</v>
      </c>
      <c r="D503" s="896"/>
      <c r="E503" s="897" t="s">
        <v>2892</v>
      </c>
      <c r="F503" s="446" t="s">
        <v>2893</v>
      </c>
      <c r="G503" s="937">
        <v>86058835</v>
      </c>
      <c r="H503" s="947" t="s">
        <v>2894</v>
      </c>
      <c r="I503" s="942">
        <v>54000000</v>
      </c>
      <c r="J503" s="902" t="s">
        <v>2892</v>
      </c>
      <c r="K503" s="298">
        <v>2017</v>
      </c>
      <c r="L503" s="551">
        <v>42846</v>
      </c>
      <c r="M503" s="899">
        <v>42849</v>
      </c>
      <c r="N503" s="899">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4">
        <f t="shared" si="91"/>
        <v>43280</v>
      </c>
      <c r="U503" s="62">
        <f t="shared" si="92"/>
        <v>76500000</v>
      </c>
      <c r="V503" s="172">
        <f>VLOOKUP(E503,Modificaciones!$B$7:$AU$503,46,0)</f>
        <v>55260000</v>
      </c>
      <c r="W503" s="93">
        <f t="shared" si="90"/>
        <v>21240000</v>
      </c>
      <c r="X503" s="312" t="s">
        <v>1095</v>
      </c>
      <c r="Y503" s="881">
        <f t="shared" si="93"/>
        <v>0.72235294117647064</v>
      </c>
      <c r="Z503" s="42">
        <f t="shared" ca="1" si="94"/>
        <v>0.80278422273781902</v>
      </c>
      <c r="AA503" s="43">
        <f t="shared" ca="1" si="95"/>
        <v>8.0431281561348378E-2</v>
      </c>
      <c r="AB503" s="202">
        <f t="shared" ca="1" si="96"/>
        <v>85</v>
      </c>
      <c r="AC503" s="44" t="str">
        <f t="shared" si="100"/>
        <v>NO</v>
      </c>
      <c r="AD503" s="765" t="s">
        <v>1714</v>
      </c>
      <c r="AE503" s="173" t="s">
        <v>1257</v>
      </c>
      <c r="AF503" s="284" t="s">
        <v>2176</v>
      </c>
      <c r="AG503" s="173"/>
      <c r="AH503" s="284" t="s">
        <v>559</v>
      </c>
      <c r="AI503" s="308"/>
      <c r="AJ503" s="308" t="s">
        <v>2850</v>
      </c>
      <c r="AK503" s="181" t="str">
        <f t="shared" ca="1" si="97"/>
        <v>EN EJECUCIÓN</v>
      </c>
      <c r="AL503" s="313" t="s">
        <v>582</v>
      </c>
      <c r="AM503" s="438" t="s">
        <v>391</v>
      </c>
      <c r="AN503" s="875" t="str">
        <f>IFERROR(VLOOKUP(E503,'liquidaciones '!$B$2:$C$1048576,2,0),"NO")</f>
        <v>NO</v>
      </c>
      <c r="AO503" s="983" t="str">
        <f>IFERROR(VLOOKUP(E503,'liquidaciones '!$B$2:$I$1048576,8,0),"")</f>
        <v/>
      </c>
      <c r="AP503" s="438"/>
      <c r="AQ503" s="438" t="s">
        <v>390</v>
      </c>
      <c r="AR503" s="438" t="s">
        <v>1511</v>
      </c>
      <c r="AS503" s="438"/>
      <c r="AT503" s="1006" t="s">
        <v>3754</v>
      </c>
    </row>
    <row r="504" spans="3:46" ht="45" x14ac:dyDescent="0.25">
      <c r="C504" s="896">
        <v>158</v>
      </c>
      <c r="D504" s="896"/>
      <c r="E504" s="897" t="s">
        <v>2895</v>
      </c>
      <c r="F504" s="446" t="s">
        <v>2047</v>
      </c>
      <c r="G504" s="937">
        <v>35493364</v>
      </c>
      <c r="H504" s="947" t="s">
        <v>2896</v>
      </c>
      <c r="I504" s="942">
        <v>51300000</v>
      </c>
      <c r="J504" s="902" t="s">
        <v>2895</v>
      </c>
      <c r="K504" s="298">
        <v>2017</v>
      </c>
      <c r="L504" s="551">
        <v>42849</v>
      </c>
      <c r="M504" s="899">
        <v>42850</v>
      </c>
      <c r="N504" s="899">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4">
        <f t="shared" si="91"/>
        <v>43260</v>
      </c>
      <c r="U504" s="62">
        <f t="shared" si="92"/>
        <v>76950000</v>
      </c>
      <c r="V504" s="172">
        <f>VLOOKUP(E504,Modificaciones!$B$7:$AU$504,46,0)</f>
        <v>58140000</v>
      </c>
      <c r="W504" s="93">
        <f t="shared" si="90"/>
        <v>18810000</v>
      </c>
      <c r="X504" s="312" t="s">
        <v>2535</v>
      </c>
      <c r="Y504" s="881">
        <f t="shared" si="93"/>
        <v>0.75555555555555554</v>
      </c>
      <c r="Z504" s="42">
        <f t="shared" ca="1" si="94"/>
        <v>0.84146341463414631</v>
      </c>
      <c r="AA504" s="43">
        <f t="shared" ca="1" si="95"/>
        <v>8.5907859078590776E-2</v>
      </c>
      <c r="AB504" s="202">
        <f t="shared" ca="1" si="96"/>
        <v>65</v>
      </c>
      <c r="AC504" s="44" t="str">
        <f t="shared" si="100"/>
        <v>NO</v>
      </c>
      <c r="AD504" s="765" t="s">
        <v>1714</v>
      </c>
      <c r="AE504" s="173" t="s">
        <v>1257</v>
      </c>
      <c r="AF504" s="173" t="s">
        <v>2534</v>
      </c>
      <c r="AG504" s="173"/>
      <c r="AH504" s="284" t="s">
        <v>560</v>
      </c>
      <c r="AI504" s="897"/>
      <c r="AJ504" s="308" t="s">
        <v>2850</v>
      </c>
      <c r="AK504" s="181" t="str">
        <f t="shared" ca="1" si="97"/>
        <v>EN EJECUCIÓN</v>
      </c>
      <c r="AL504" s="181" t="s">
        <v>576</v>
      </c>
      <c r="AM504" s="176" t="s">
        <v>391</v>
      </c>
      <c r="AN504" s="875" t="str">
        <f>IFERROR(VLOOKUP(E504,'liquidaciones '!$B$2:$C$1048576,2,0),"NO")</f>
        <v>NO</v>
      </c>
      <c r="AO504" s="983" t="str">
        <f>IFERROR(VLOOKUP(E504,'liquidaciones '!$B$2:$I$1048576,8,0),"")</f>
        <v/>
      </c>
      <c r="AP504" s="438"/>
      <c r="AQ504" s="177" t="s">
        <v>390</v>
      </c>
      <c r="AR504" s="438" t="s">
        <v>3074</v>
      </c>
      <c r="AS504" s="438"/>
      <c r="AT504" s="1006" t="s">
        <v>3835</v>
      </c>
    </row>
    <row r="505" spans="3:46" ht="49.5" customHeight="1" x14ac:dyDescent="0.25">
      <c r="C505" s="896"/>
      <c r="D505" s="896"/>
      <c r="E505" s="897" t="s">
        <v>2897</v>
      </c>
      <c r="F505" s="446" t="s">
        <v>2367</v>
      </c>
      <c r="G505" s="937">
        <v>800103052</v>
      </c>
      <c r="H505" s="947" t="s">
        <v>2926</v>
      </c>
      <c r="I505" s="942">
        <v>208669579</v>
      </c>
      <c r="J505" s="902" t="s">
        <v>2927</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3834</v>
      </c>
      <c r="AK505" s="181" t="str">
        <f t="shared" ca="1" si="97"/>
        <v>TERMINO</v>
      </c>
      <c r="AL505" s="446" t="s">
        <v>2928</v>
      </c>
      <c r="AM505" s="438"/>
      <c r="AN505" s="875" t="str">
        <f>IFERROR(VLOOKUP(E505,'liquidaciones '!$B$2:$C$1048576,2,0),"NO")</f>
        <v>NO</v>
      </c>
      <c r="AO505" s="983" t="str">
        <f>IFERROR(VLOOKUP(E505,'liquidaciones '!$B$2:$I$1048576,8,0),"")</f>
        <v/>
      </c>
      <c r="AP505" s="438"/>
      <c r="AQ505" s="177" t="s">
        <v>390</v>
      </c>
      <c r="AR505" s="177" t="s">
        <v>2924</v>
      </c>
      <c r="AS505" s="438" t="s">
        <v>3817</v>
      </c>
      <c r="AT505" s="1006" t="s">
        <v>3835</v>
      </c>
    </row>
    <row r="506" spans="3:46" ht="45" x14ac:dyDescent="0.25">
      <c r="C506" s="896">
        <v>141</v>
      </c>
      <c r="D506" s="896"/>
      <c r="E506" s="897" t="s">
        <v>2898</v>
      </c>
      <c r="F506" s="446" t="s">
        <v>2899</v>
      </c>
      <c r="G506" s="937">
        <v>41782234</v>
      </c>
      <c r="H506" s="947" t="s">
        <v>2900</v>
      </c>
      <c r="I506" s="942">
        <v>57000000</v>
      </c>
      <c r="J506" s="902" t="s">
        <v>2898</v>
      </c>
      <c r="K506" s="298">
        <v>2017</v>
      </c>
      <c r="L506" s="551">
        <v>42844</v>
      </c>
      <c r="M506" s="899">
        <v>42846</v>
      </c>
      <c r="N506" s="899">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4">
        <f t="shared" si="91"/>
        <v>43280</v>
      </c>
      <c r="U506" s="62">
        <f t="shared" si="92"/>
        <v>81320000</v>
      </c>
      <c r="V506" s="172">
        <f>VLOOKUP(E506,Modificaciones!$B$7:$AU$506,46,0)</f>
        <v>58900000</v>
      </c>
      <c r="W506" s="93">
        <f t="shared" ref="W506:W569" si="101">U506-V506</f>
        <v>22420000</v>
      </c>
      <c r="X506" s="312" t="s">
        <v>1095</v>
      </c>
      <c r="Y506" s="881">
        <f t="shared" si="93"/>
        <v>0.72429906542056077</v>
      </c>
      <c r="Z506" s="42">
        <f t="shared" ca="1" si="94"/>
        <v>0.80414746543778803</v>
      </c>
      <c r="AA506" s="43">
        <f t="shared" ca="1" si="95"/>
        <v>7.9848400017227261E-2</v>
      </c>
      <c r="AB506" s="202">
        <f t="shared" ca="1" si="96"/>
        <v>85</v>
      </c>
      <c r="AC506" s="44" t="str">
        <f t="shared" si="100"/>
        <v>NO</v>
      </c>
      <c r="AD506" s="765" t="s">
        <v>2469</v>
      </c>
      <c r="AE506" s="173" t="s">
        <v>1257</v>
      </c>
      <c r="AF506" s="284" t="s">
        <v>2470</v>
      </c>
      <c r="AG506" s="173" t="s">
        <v>1438</v>
      </c>
      <c r="AH506" s="284" t="s">
        <v>561</v>
      </c>
      <c r="AI506" s="308"/>
      <c r="AJ506" s="308" t="s">
        <v>3836</v>
      </c>
      <c r="AK506" s="181" t="str">
        <f t="shared" ca="1" si="97"/>
        <v>EN EJECUCIÓN</v>
      </c>
      <c r="AL506" s="181" t="s">
        <v>582</v>
      </c>
      <c r="AM506" s="176" t="s">
        <v>391</v>
      </c>
      <c r="AN506" s="875" t="str">
        <f>IFERROR(VLOOKUP(E506,'liquidaciones '!$B$2:$C$1048576,2,0),"NO")</f>
        <v>NO</v>
      </c>
      <c r="AO506" s="983" t="str">
        <f>IFERROR(VLOOKUP(E506,'liquidaciones '!$B$2:$I$1048576,8,0),"")</f>
        <v/>
      </c>
      <c r="AP506" s="342"/>
      <c r="AQ506" s="177" t="str">
        <f ca="1">IF((TODAY()-T506&lt;900),"SI","NO")</f>
        <v>SI</v>
      </c>
      <c r="AR506" s="438" t="s">
        <v>1511</v>
      </c>
      <c r="AS506" s="438"/>
      <c r="AT506" s="1006" t="s">
        <v>3899</v>
      </c>
    </row>
    <row r="507" spans="3:46" ht="33.75" x14ac:dyDescent="0.25">
      <c r="C507" s="896">
        <v>184</v>
      </c>
      <c r="D507" s="896"/>
      <c r="E507" s="897" t="s">
        <v>2901</v>
      </c>
      <c r="F507" s="446" t="s">
        <v>2902</v>
      </c>
      <c r="G507" s="937">
        <v>800084124</v>
      </c>
      <c r="H507" s="947" t="s">
        <v>3066</v>
      </c>
      <c r="I507" s="942">
        <v>39000000</v>
      </c>
      <c r="J507" s="902" t="s">
        <v>2918</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0</v>
      </c>
      <c r="R507" s="130" t="str">
        <f>IF(Modificaciones!Z507=0,"",VLOOKUP(E507,Modificaciones!$B$7:$AA$500,25,0))</f>
        <v/>
      </c>
      <c r="S507" s="131" t="str">
        <f>IF(Modificaciones!AA507=0,"",VLOOKUP(E507,Modificaciones!$B$7:$AA$500,26,0))</f>
        <v/>
      </c>
      <c r="T507" s="884">
        <f t="shared" si="91"/>
        <v>43186</v>
      </c>
      <c r="U507" s="62">
        <f t="shared" si="92"/>
        <v>39000000</v>
      </c>
      <c r="V507" s="172">
        <f>VLOOKUP(E507,Modificaciones!$B$7:$AU$507,46,0)</f>
        <v>6631996</v>
      </c>
      <c r="W507" s="93">
        <f t="shared" si="101"/>
        <v>32368004</v>
      </c>
      <c r="X507" s="312" t="s">
        <v>1095</v>
      </c>
      <c r="Y507" s="881">
        <f t="shared" si="93"/>
        <v>0.17005117948717949</v>
      </c>
      <c r="Z507" s="42">
        <f t="shared" ca="1" si="94"/>
        <v>1</v>
      </c>
      <c r="AA507" s="43">
        <f t="shared" ca="1" si="95"/>
        <v>0.82994882051282048</v>
      </c>
      <c r="AB507" s="202" t="str">
        <f t="shared" ca="1" si="96"/>
        <v/>
      </c>
      <c r="AC507" s="44" t="str">
        <f t="shared" si="100"/>
        <v>NO</v>
      </c>
      <c r="AD507" s="765" t="s">
        <v>1713</v>
      </c>
      <c r="AE507" s="173" t="s">
        <v>1257</v>
      </c>
      <c r="AF507" s="284" t="s">
        <v>1127</v>
      </c>
      <c r="AG507" s="173" t="s">
        <v>1443</v>
      </c>
      <c r="AH507" s="284" t="s">
        <v>560</v>
      </c>
      <c r="AI507" s="174" t="s">
        <v>1320</v>
      </c>
      <c r="AJ507" s="308" t="s">
        <v>2850</v>
      </c>
      <c r="AK507" s="181" t="str">
        <f t="shared" ca="1" si="97"/>
        <v>TERMINO</v>
      </c>
      <c r="AL507" s="313" t="s">
        <v>576</v>
      </c>
      <c r="AM507" s="176" t="s">
        <v>390</v>
      </c>
      <c r="AN507" s="875" t="str">
        <f>IFERROR(VLOOKUP(E507,'liquidaciones '!$B$2:$C$1048576,2,0),"NO")</f>
        <v>NO</v>
      </c>
      <c r="AO507" s="983" t="str">
        <f>IFERROR(VLOOKUP(E507,'liquidaciones '!$B$2:$I$1048576,8,0),"")</f>
        <v/>
      </c>
      <c r="AP507" s="438"/>
      <c r="AQ507" s="177" t="str">
        <f ca="1">IF((TODAY()-T507&lt;900),"SI","NO")</f>
        <v>SI</v>
      </c>
      <c r="AR507" s="438" t="s">
        <v>1511</v>
      </c>
      <c r="AS507" s="438" t="s">
        <v>3819</v>
      </c>
      <c r="AT507" s="1006" t="s">
        <v>3754</v>
      </c>
    </row>
    <row r="508" spans="3:46" ht="33.75" x14ac:dyDescent="0.25">
      <c r="C508" s="896">
        <v>148</v>
      </c>
      <c r="D508" s="896"/>
      <c r="E508" s="897" t="s">
        <v>2903</v>
      </c>
      <c r="F508" s="446" t="s">
        <v>2458</v>
      </c>
      <c r="G508" s="937">
        <v>41758887</v>
      </c>
      <c r="H508" s="947" t="s">
        <v>3067</v>
      </c>
      <c r="I508" s="942">
        <v>51300000</v>
      </c>
      <c r="J508" s="902" t="s">
        <v>2903</v>
      </c>
      <c r="K508" s="298">
        <v>2017</v>
      </c>
      <c r="L508" s="551">
        <v>42846</v>
      </c>
      <c r="M508" s="899">
        <v>42850</v>
      </c>
      <c r="N508" s="899">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4">
        <f t="shared" si="91"/>
        <v>43260</v>
      </c>
      <c r="U508" s="62">
        <f t="shared" si="92"/>
        <v>76950000</v>
      </c>
      <c r="V508" s="172">
        <f>VLOOKUP(E508,Modificaciones!$B$7:$AU$508,46,0)</f>
        <v>58140000</v>
      </c>
      <c r="W508" s="93">
        <f t="shared" si="101"/>
        <v>18810000</v>
      </c>
      <c r="X508" s="312" t="s">
        <v>1095</v>
      </c>
      <c r="Y508" s="881">
        <f t="shared" si="93"/>
        <v>0.75555555555555554</v>
      </c>
      <c r="Z508" s="42">
        <f t="shared" ca="1" si="94"/>
        <v>0.84146341463414631</v>
      </c>
      <c r="AA508" s="43">
        <f t="shared" ca="1" si="95"/>
        <v>8.5907859078590776E-2</v>
      </c>
      <c r="AB508" s="202">
        <f t="shared" ca="1" si="96"/>
        <v>65</v>
      </c>
      <c r="AC508" s="44" t="str">
        <f t="shared" si="100"/>
        <v>NO</v>
      </c>
      <c r="AD508" s="765" t="s">
        <v>2469</v>
      </c>
      <c r="AE508" s="173" t="s">
        <v>1257</v>
      </c>
      <c r="AF508" s="284" t="s">
        <v>2060</v>
      </c>
      <c r="AG508" s="173" t="s">
        <v>1178</v>
      </c>
      <c r="AH508" s="284" t="s">
        <v>559</v>
      </c>
      <c r="AI508" s="308" t="s">
        <v>2173</v>
      </c>
      <c r="AJ508" s="308" t="s">
        <v>2850</v>
      </c>
      <c r="AK508" s="181" t="str">
        <f t="shared" ca="1" si="97"/>
        <v>EN EJECUCIÓN</v>
      </c>
      <c r="AL508" s="313" t="s">
        <v>582</v>
      </c>
      <c r="AM508" s="438" t="s">
        <v>391</v>
      </c>
      <c r="AN508" s="875" t="str">
        <f>IFERROR(VLOOKUP(E508,'liquidaciones '!$B$2:$C$1048576,2,0),"NO")</f>
        <v>NO</v>
      </c>
      <c r="AO508" s="983" t="str">
        <f>IFERROR(VLOOKUP(E508,'liquidaciones '!$B$2:$I$1048576,8,0),"")</f>
        <v/>
      </c>
      <c r="AP508" s="438"/>
      <c r="AQ508" s="177" t="str">
        <f ca="1">IF((TODAY()-T508&lt;900),"SI","NO")</f>
        <v>SI</v>
      </c>
      <c r="AR508" s="438" t="s">
        <v>3074</v>
      </c>
      <c r="AS508" s="438"/>
      <c r="AT508" s="1006" t="s">
        <v>3754</v>
      </c>
    </row>
    <row r="509" spans="3:46" ht="45" x14ac:dyDescent="0.25">
      <c r="C509" s="896">
        <v>157</v>
      </c>
      <c r="D509" s="896"/>
      <c r="E509" s="897" t="s">
        <v>2904</v>
      </c>
      <c r="F509" s="446" t="s">
        <v>2503</v>
      </c>
      <c r="G509" s="937">
        <v>63548489</v>
      </c>
      <c r="H509" s="947" t="s">
        <v>2905</v>
      </c>
      <c r="I509" s="942">
        <v>51300000</v>
      </c>
      <c r="J509" s="902" t="s">
        <v>2904</v>
      </c>
      <c r="K509" s="298">
        <v>2017</v>
      </c>
      <c r="L509" s="551">
        <v>42849</v>
      </c>
      <c r="M509" s="899">
        <v>42851</v>
      </c>
      <c r="N509" s="899">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4">
        <f t="shared" si="91"/>
        <v>43261</v>
      </c>
      <c r="U509" s="62">
        <f t="shared" si="92"/>
        <v>76950000</v>
      </c>
      <c r="V509" s="172">
        <f>VLOOKUP(E509,Modificaciones!$B$7:$AU$509,46,0)</f>
        <v>57950000</v>
      </c>
      <c r="W509" s="93">
        <f t="shared" si="101"/>
        <v>19000000</v>
      </c>
      <c r="X509" s="312" t="s">
        <v>1095</v>
      </c>
      <c r="Y509" s="881">
        <f t="shared" si="93"/>
        <v>0.75308641975308643</v>
      </c>
      <c r="Z509" s="42">
        <f t="shared" ca="1" si="94"/>
        <v>0.83902439024390241</v>
      </c>
      <c r="AA509" s="43">
        <f t="shared" ca="1" si="95"/>
        <v>8.5937970490815974E-2</v>
      </c>
      <c r="AB509" s="202">
        <f t="shared" ca="1" si="96"/>
        <v>66</v>
      </c>
      <c r="AC509" s="44" t="str">
        <f t="shared" si="100"/>
        <v>NO</v>
      </c>
      <c r="AD509" s="765" t="s">
        <v>2469</v>
      </c>
      <c r="AE509" s="173" t="s">
        <v>1257</v>
      </c>
      <c r="AF509" s="173" t="s">
        <v>2504</v>
      </c>
      <c r="AG509" s="173" t="s">
        <v>1431</v>
      </c>
      <c r="AH509" s="284" t="s">
        <v>564</v>
      </c>
      <c r="AI509" s="308"/>
      <c r="AJ509" s="308" t="s">
        <v>2850</v>
      </c>
      <c r="AK509" s="181" t="str">
        <f t="shared" ca="1" si="97"/>
        <v>EN EJECUCIÓN</v>
      </c>
      <c r="AL509" s="313" t="s">
        <v>582</v>
      </c>
      <c r="AM509" s="176" t="s">
        <v>391</v>
      </c>
      <c r="AN509" s="875" t="str">
        <f>IFERROR(VLOOKUP(E509,'liquidaciones '!$B$2:$C$1048576,2,0),"NO")</f>
        <v>NO</v>
      </c>
      <c r="AO509" s="983" t="str">
        <f>IFERROR(VLOOKUP(E509,'liquidaciones '!$B$2:$I$1048576,8,0),"")</f>
        <v/>
      </c>
      <c r="AP509" s="342"/>
      <c r="AQ509" s="177" t="str">
        <f ca="1">IF((TODAY()-T509&lt;900),"SI","NO")</f>
        <v>SI</v>
      </c>
      <c r="AR509" s="438" t="s">
        <v>3074</v>
      </c>
      <c r="AS509" s="438"/>
      <c r="AT509" s="1006" t="s">
        <v>3753</v>
      </c>
    </row>
    <row r="510" spans="3:46" ht="67.5" x14ac:dyDescent="0.25">
      <c r="C510" s="896">
        <v>219</v>
      </c>
      <c r="D510" s="896"/>
      <c r="E510" s="897" t="s">
        <v>2906</v>
      </c>
      <c r="F510" s="446" t="s">
        <v>2810</v>
      </c>
      <c r="G510" s="937">
        <v>830016004</v>
      </c>
      <c r="H510" s="947" t="s">
        <v>2907</v>
      </c>
      <c r="I510" s="942">
        <v>58228000</v>
      </c>
      <c r="J510" s="902" t="s">
        <v>2908</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2812</v>
      </c>
      <c r="Y510" s="881">
        <f t="shared" si="93"/>
        <v>1</v>
      </c>
      <c r="Z510" s="42">
        <f t="shared" ca="1" si="94"/>
        <v>1</v>
      </c>
      <c r="AA510" s="43">
        <f t="shared" ca="1" si="95"/>
        <v>0</v>
      </c>
      <c r="AB510" s="202" t="str">
        <f t="shared" ca="1" si="96"/>
        <v/>
      </c>
      <c r="AC510" s="44" t="str">
        <f t="shared" si="100"/>
        <v>SI</v>
      </c>
      <c r="AD510" s="897" t="s">
        <v>1715</v>
      </c>
      <c r="AE510" s="900" t="s">
        <v>1258</v>
      </c>
      <c r="AF510" s="900" t="s">
        <v>2822</v>
      </c>
      <c r="AG510" s="173" t="s">
        <v>1440</v>
      </c>
      <c r="AH510" s="284" t="s">
        <v>560</v>
      </c>
      <c r="AI510" s="308" t="s">
        <v>1510</v>
      </c>
      <c r="AJ510" s="308" t="s">
        <v>2850</v>
      </c>
      <c r="AK510" s="181" t="str">
        <f t="shared" ca="1" si="97"/>
        <v>TERMINO</v>
      </c>
      <c r="AL510" s="446" t="s">
        <v>2923</v>
      </c>
      <c r="AM510" s="438" t="s">
        <v>390</v>
      </c>
      <c r="AN510" s="875" t="str">
        <f>IFERROR(VLOOKUP(E510,'liquidaciones '!$B$2:$C$1048576,2,0),"NO")</f>
        <v>NO</v>
      </c>
      <c r="AO510" s="983" t="str">
        <f>IFERROR(VLOOKUP(E510,'liquidaciones '!$B$2:$I$1048576,8,0),"")</f>
        <v/>
      </c>
      <c r="AP510" s="438"/>
      <c r="AQ510" s="177" t="s">
        <v>390</v>
      </c>
      <c r="AR510" s="177" t="s">
        <v>2924</v>
      </c>
      <c r="AS510" s="438"/>
      <c r="AT510" s="1006"/>
    </row>
    <row r="511" spans="3:46" ht="45" x14ac:dyDescent="0.25">
      <c r="C511" s="896">
        <v>150</v>
      </c>
      <c r="D511" s="896"/>
      <c r="E511" s="897" t="s">
        <v>2909</v>
      </c>
      <c r="F511" s="446" t="s">
        <v>2654</v>
      </c>
      <c r="G511" s="937">
        <v>52499785</v>
      </c>
      <c r="H511" s="947" t="s">
        <v>2497</v>
      </c>
      <c r="I511" s="942">
        <v>51300000</v>
      </c>
      <c r="J511" s="902" t="s">
        <v>2909</v>
      </c>
      <c r="K511" s="298">
        <v>2017</v>
      </c>
      <c r="L511" s="551">
        <v>42850</v>
      </c>
      <c r="M511" s="899">
        <v>42857</v>
      </c>
      <c r="N511" s="899">
        <v>43222</v>
      </c>
      <c r="O511" s="127">
        <f>COUNTA(Modificaciones!I497,Modificaciones!K497,Modificaciones!M497,Modificaciones!O497)</f>
        <v>1</v>
      </c>
      <c r="P511" s="128">
        <f>VLOOKUP(E511,Modificaciones!$B$7:$Q$511,16,0)</f>
        <v>0</v>
      </c>
      <c r="Q511" s="129">
        <f>COUNTA(Modificaciones!S511,Modificaciones!U511,Modificaciones!W511,Modificaciones!Y511)</f>
        <v>0</v>
      </c>
      <c r="R511" s="130" t="str">
        <f>IF(Modificaciones!Z511=0,"",VLOOKUP(E511,Modificaciones!$B$7:$AA$1500,25,0))</f>
        <v/>
      </c>
      <c r="S511" s="131" t="str">
        <f>IF(Modificaciones!AA511=0,"",VLOOKUP(E511,Modificaciones!$B$7:$AA$500,26,0))</f>
        <v/>
      </c>
      <c r="T511" s="884">
        <f t="shared" si="91"/>
        <v>43222</v>
      </c>
      <c r="U511" s="62">
        <f t="shared" si="92"/>
        <v>51300000</v>
      </c>
      <c r="V511" s="172">
        <f>VLOOKUP(E511,Modificaciones!$B$7:$AU$511,46,0)</f>
        <v>39710000</v>
      </c>
      <c r="W511" s="93">
        <f t="shared" si="101"/>
        <v>11590000</v>
      </c>
      <c r="X511" s="312" t="s">
        <v>1095</v>
      </c>
      <c r="Y511" s="881">
        <f t="shared" si="93"/>
        <v>0.77407407407407403</v>
      </c>
      <c r="Z511" s="42">
        <f t="shared" ca="1" si="94"/>
        <v>0.92602739726027394</v>
      </c>
      <c r="AA511" s="43">
        <f t="shared" ca="1" si="95"/>
        <v>0.15195332318619992</v>
      </c>
      <c r="AB511" s="202">
        <f t="shared" ca="1" si="96"/>
        <v>27</v>
      </c>
      <c r="AC511" s="44" t="str">
        <f t="shared" si="100"/>
        <v>NO</v>
      </c>
      <c r="AD511" s="765" t="s">
        <v>2469</v>
      </c>
      <c r="AE511" s="173" t="s">
        <v>1257</v>
      </c>
      <c r="AF511" s="173" t="s">
        <v>2498</v>
      </c>
      <c r="AG511" s="173"/>
      <c r="AH511" s="284"/>
      <c r="AI511" s="308"/>
      <c r="AJ511" s="308" t="s">
        <v>2850</v>
      </c>
      <c r="AK511" s="181" t="str">
        <f t="shared" ca="1" si="97"/>
        <v>EN EJECUCIÓN</v>
      </c>
      <c r="AL511" s="313" t="s">
        <v>582</v>
      </c>
      <c r="AM511" s="176" t="s">
        <v>391</v>
      </c>
      <c r="AN511" s="875" t="str">
        <f>IFERROR(VLOOKUP(E511,'liquidaciones '!$B$2:$C$1048576,2,0),"NO")</f>
        <v>NO</v>
      </c>
      <c r="AO511" s="983" t="str">
        <f>IFERROR(VLOOKUP(E511,'liquidaciones '!$B$2:$I$1048576,8,0),"")</f>
        <v/>
      </c>
      <c r="AP511" s="438"/>
      <c r="AQ511" s="177" t="str">
        <f ca="1">IF((TODAY()-T511&lt;900),"SI","NO")</f>
        <v>SI</v>
      </c>
      <c r="AR511" s="438" t="s">
        <v>2996</v>
      </c>
      <c r="AS511" s="438"/>
      <c r="AT511" s="1006" t="s">
        <v>3753</v>
      </c>
    </row>
    <row r="512" spans="3:46" ht="45" x14ac:dyDescent="0.25">
      <c r="C512" s="896">
        <v>156</v>
      </c>
      <c r="D512" s="896"/>
      <c r="E512" s="897" t="s">
        <v>2910</v>
      </c>
      <c r="F512" s="446" t="s">
        <v>2494</v>
      </c>
      <c r="G512" s="937">
        <v>79646061</v>
      </c>
      <c r="H512" s="947" t="s">
        <v>3040</v>
      </c>
      <c r="I512" s="942">
        <v>57000000</v>
      </c>
      <c r="J512" s="902" t="s">
        <v>2910</v>
      </c>
      <c r="K512" s="298">
        <v>2017</v>
      </c>
      <c r="L512" s="551">
        <v>42850</v>
      </c>
      <c r="M512" s="899">
        <v>42857</v>
      </c>
      <c r="N512" s="899">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4">
        <f t="shared" ref="T512:T575" si="102">MAX(N512,S512)</f>
        <v>43280</v>
      </c>
      <c r="U512" s="62">
        <f t="shared" si="92"/>
        <v>79230000</v>
      </c>
      <c r="V512" s="172">
        <f>VLOOKUP(E512,Modificaciones!$B$7:$AU$512,46,0)</f>
        <v>51110000</v>
      </c>
      <c r="W512" s="93">
        <f t="shared" si="101"/>
        <v>28120000</v>
      </c>
      <c r="X512" s="312" t="s">
        <v>1095</v>
      </c>
      <c r="Y512" s="881">
        <f t="shared" si="93"/>
        <v>0.64508393285371701</v>
      </c>
      <c r="Z512" s="42">
        <f t="shared" ca="1" si="94"/>
        <v>0.79905437352245867</v>
      </c>
      <c r="AA512" s="43">
        <f t="shared" ca="1" si="95"/>
        <v>0.15397044066874166</v>
      </c>
      <c r="AB512" s="202">
        <f t="shared" ca="1" si="96"/>
        <v>85</v>
      </c>
      <c r="AC512" s="44" t="str">
        <f t="shared" si="100"/>
        <v>NO</v>
      </c>
      <c r="AD512" s="765" t="s">
        <v>2469</v>
      </c>
      <c r="AE512" s="173" t="s">
        <v>1257</v>
      </c>
      <c r="AF512" s="173" t="s">
        <v>2495</v>
      </c>
      <c r="AG512" s="173"/>
      <c r="AH512" s="284" t="s">
        <v>562</v>
      </c>
      <c r="AI512" s="308"/>
      <c r="AJ512" s="308" t="s">
        <v>3836</v>
      </c>
      <c r="AK512" s="181" t="str">
        <f t="shared" ca="1" si="97"/>
        <v>EN EJECUCIÓN</v>
      </c>
      <c r="AL512" s="313" t="s">
        <v>582</v>
      </c>
      <c r="AM512" s="176" t="s">
        <v>391</v>
      </c>
      <c r="AN512" s="875" t="str">
        <f>IFERROR(VLOOKUP(E512,'liquidaciones '!$B$2:$C$1048576,2,0),"NO")</f>
        <v>NO</v>
      </c>
      <c r="AO512" s="983" t="str">
        <f>IFERROR(VLOOKUP(E512,'liquidaciones '!$B$2:$I$1048576,8,0),"")</f>
        <v/>
      </c>
      <c r="AP512" s="438"/>
      <c r="AQ512" s="177" t="str">
        <f ca="1">IF((TODAY()-T512&lt;900),"SI","NO")</f>
        <v>SI</v>
      </c>
      <c r="AR512" s="438" t="s">
        <v>1511</v>
      </c>
      <c r="AS512" s="438"/>
      <c r="AT512" s="1006" t="s">
        <v>3757</v>
      </c>
    </row>
    <row r="513" spans="3:46" ht="45" x14ac:dyDescent="0.25">
      <c r="C513" s="896">
        <v>69</v>
      </c>
      <c r="D513" s="896"/>
      <c r="E513" s="897" t="s">
        <v>2911</v>
      </c>
      <c r="F513" s="446" t="s">
        <v>1516</v>
      </c>
      <c r="G513" s="937">
        <v>80117116</v>
      </c>
      <c r="H513" s="947" t="s">
        <v>2912</v>
      </c>
      <c r="I513" s="942">
        <v>38999997</v>
      </c>
      <c r="J513" s="902" t="s">
        <v>2911</v>
      </c>
      <c r="K513" s="298">
        <v>2017</v>
      </c>
      <c r="L513" s="551">
        <v>42851</v>
      </c>
      <c r="M513" s="899">
        <v>42858</v>
      </c>
      <c r="N513" s="899">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4">
        <f t="shared" si="102"/>
        <v>43268</v>
      </c>
      <c r="U513" s="62">
        <f t="shared" si="92"/>
        <v>58499996</v>
      </c>
      <c r="V513" s="172">
        <f>VLOOKUP(E513,Modificaciones!$B$7:$AU$513,46,0)</f>
        <v>42899997</v>
      </c>
      <c r="W513" s="93">
        <f t="shared" si="101"/>
        <v>15599999</v>
      </c>
      <c r="X513" s="312" t="s">
        <v>1095</v>
      </c>
      <c r="Y513" s="881">
        <f t="shared" si="93"/>
        <v>0.73333333219373209</v>
      </c>
      <c r="Z513" s="42">
        <f t="shared" ca="1" si="94"/>
        <v>0.82195121951219507</v>
      </c>
      <c r="AA513" s="43">
        <f t="shared" ca="1" si="95"/>
        <v>8.8617887318462985E-2</v>
      </c>
      <c r="AB513" s="202">
        <f t="shared" ca="1" si="96"/>
        <v>73</v>
      </c>
      <c r="AC513" s="44" t="str">
        <f t="shared" si="100"/>
        <v>NO</v>
      </c>
      <c r="AD513" s="765" t="s">
        <v>2469</v>
      </c>
      <c r="AE513" s="173" t="s">
        <v>1257</v>
      </c>
      <c r="AF513" s="173" t="s">
        <v>2178</v>
      </c>
      <c r="AG513" s="173" t="s">
        <v>1431</v>
      </c>
      <c r="AH513" s="284" t="s">
        <v>564</v>
      </c>
      <c r="AI513" s="308"/>
      <c r="AJ513" s="308" t="s">
        <v>2850</v>
      </c>
      <c r="AK513" s="181" t="str">
        <f t="shared" ca="1" si="97"/>
        <v>EN EJECUCIÓN</v>
      </c>
      <c r="AL513" s="181" t="s">
        <v>582</v>
      </c>
      <c r="AM513" s="176" t="s">
        <v>391</v>
      </c>
      <c r="AN513" s="875" t="str">
        <f>IFERROR(VLOOKUP(E513,'liquidaciones '!$B$2:$C$1048576,2,0),"NO")</f>
        <v>NO</v>
      </c>
      <c r="AO513" s="983" t="str">
        <f>IFERROR(VLOOKUP(E513,'liquidaciones '!$B$2:$I$1048576,8,0),"")</f>
        <v/>
      </c>
      <c r="AP513" s="438"/>
      <c r="AQ513" s="177" t="str">
        <f ca="1">IF((TODAY()-T513&lt;900),"SI","NO")</f>
        <v>SI</v>
      </c>
      <c r="AR513" s="438" t="s">
        <v>3074</v>
      </c>
      <c r="AS513" s="438"/>
      <c r="AT513" s="1006" t="s">
        <v>3753</v>
      </c>
    </row>
    <row r="514" spans="3:46" ht="33.75" x14ac:dyDescent="0.25">
      <c r="C514" s="896"/>
      <c r="D514" s="896"/>
      <c r="E514" s="897" t="s">
        <v>2913</v>
      </c>
      <c r="F514" s="446" t="s">
        <v>2914</v>
      </c>
      <c r="G514" s="937">
        <v>19244462</v>
      </c>
      <c r="H514" s="947" t="s">
        <v>2925</v>
      </c>
      <c r="I514" s="942">
        <v>57000000</v>
      </c>
      <c r="J514" s="902" t="s">
        <v>2913</v>
      </c>
      <c r="K514" s="298">
        <v>2017</v>
      </c>
      <c r="L514" s="551">
        <v>42850</v>
      </c>
      <c r="M514" s="899">
        <v>42857</v>
      </c>
      <c r="N514" s="899">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4">
        <f t="shared" si="102"/>
        <v>43280</v>
      </c>
      <c r="U514" s="62">
        <f t="shared" si="92"/>
        <v>79230000</v>
      </c>
      <c r="V514" s="172">
        <f>VLOOKUP(E514,Modificaciones!$B$7:$AU$514,46,0)</f>
        <v>51110000</v>
      </c>
      <c r="W514" s="93">
        <f t="shared" si="101"/>
        <v>28120000</v>
      </c>
      <c r="X514" s="312" t="s">
        <v>1095</v>
      </c>
      <c r="Y514" s="881">
        <f t="shared" si="93"/>
        <v>0.64508393285371701</v>
      </c>
      <c r="Z514" s="42">
        <f t="shared" ca="1" si="94"/>
        <v>0.79905437352245867</v>
      </c>
      <c r="AA514" s="43">
        <f t="shared" ca="1" si="95"/>
        <v>0.15397044066874166</v>
      </c>
      <c r="AB514" s="202">
        <f t="shared" ca="1" si="96"/>
        <v>85</v>
      </c>
      <c r="AC514" s="44" t="str">
        <f t="shared" si="100"/>
        <v>NO</v>
      </c>
      <c r="AD514" s="765" t="s">
        <v>2469</v>
      </c>
      <c r="AE514" s="173" t="s">
        <v>1257</v>
      </c>
      <c r="AF514" s="173" t="s">
        <v>2179</v>
      </c>
      <c r="AG514" s="173" t="s">
        <v>1178</v>
      </c>
      <c r="AH514" s="284" t="s">
        <v>559</v>
      </c>
      <c r="AI514" s="174"/>
      <c r="AJ514" s="308" t="s">
        <v>2850</v>
      </c>
      <c r="AK514" s="181" t="str">
        <f t="shared" ca="1" si="97"/>
        <v>EN EJECUCIÓN</v>
      </c>
      <c r="AL514" s="181" t="s">
        <v>582</v>
      </c>
      <c r="AM514" s="176" t="s">
        <v>391</v>
      </c>
      <c r="AN514" s="875" t="str">
        <f>IFERROR(VLOOKUP(E514,'liquidaciones '!$B$2:$C$1048576,2,0),"NO")</f>
        <v>NO</v>
      </c>
      <c r="AO514" s="983" t="str">
        <f>IFERROR(VLOOKUP(E514,'liquidaciones '!$B$2:$I$1048576,8,0),"")</f>
        <v/>
      </c>
      <c r="AP514" s="438"/>
      <c r="AQ514" s="177" t="str">
        <f ca="1">IF((TODAY()-T514&lt;900),"SI","NO")</f>
        <v>SI</v>
      </c>
      <c r="AR514" s="438" t="s">
        <v>1511</v>
      </c>
      <c r="AS514" s="438"/>
      <c r="AT514" s="1006" t="s">
        <v>3754</v>
      </c>
    </row>
    <row r="515" spans="3:46" ht="33.75" x14ac:dyDescent="0.25">
      <c r="C515" s="896">
        <v>246</v>
      </c>
      <c r="D515" s="896"/>
      <c r="E515" s="897" t="s">
        <v>2916</v>
      </c>
      <c r="F515" s="446" t="s">
        <v>3843</v>
      </c>
      <c r="G515" s="937">
        <v>79615371</v>
      </c>
      <c r="H515" s="947" t="s">
        <v>2917</v>
      </c>
      <c r="I515" s="942">
        <v>57000000</v>
      </c>
      <c r="J515" s="902" t="s">
        <v>2916</v>
      </c>
      <c r="K515" s="298">
        <v>2017</v>
      </c>
      <c r="L515" s="551">
        <v>42850</v>
      </c>
      <c r="M515" s="899">
        <v>42857</v>
      </c>
      <c r="N515" s="899">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4">
        <f t="shared" si="102"/>
        <v>43280</v>
      </c>
      <c r="U515" s="62">
        <f t="shared" si="92"/>
        <v>79230000</v>
      </c>
      <c r="V515" s="172">
        <f>VLOOKUP(E515,Modificaciones!$B$7:$AU$515,46,0)</f>
        <v>53960000</v>
      </c>
      <c r="W515" s="93">
        <f t="shared" si="101"/>
        <v>25270000</v>
      </c>
      <c r="X515" s="312" t="s">
        <v>1095</v>
      </c>
      <c r="Y515" s="881">
        <f t="shared" si="93"/>
        <v>0.68105515587529974</v>
      </c>
      <c r="Z515" s="42">
        <f t="shared" ca="1" si="94"/>
        <v>0.79905437352245867</v>
      </c>
      <c r="AA515" s="43">
        <f t="shared" ca="1" si="95"/>
        <v>0.11799921764715893</v>
      </c>
      <c r="AB515" s="202">
        <f t="shared" ca="1" si="96"/>
        <v>85</v>
      </c>
      <c r="AC515" s="44" t="str">
        <f t="shared" si="100"/>
        <v>NO</v>
      </c>
      <c r="AD515" s="765" t="s">
        <v>1714</v>
      </c>
      <c r="AE515" s="173" t="s">
        <v>1257</v>
      </c>
      <c r="AF515" s="173" t="s">
        <v>2600</v>
      </c>
      <c r="AG515" s="173" t="s">
        <v>1178</v>
      </c>
      <c r="AH515" s="284" t="s">
        <v>559</v>
      </c>
      <c r="AI515" s="308"/>
      <c r="AJ515" s="308" t="s">
        <v>2850</v>
      </c>
      <c r="AK515" s="181" t="str">
        <f t="shared" ca="1" si="97"/>
        <v>EN EJECUCIÓN</v>
      </c>
      <c r="AL515" s="313" t="s">
        <v>582</v>
      </c>
      <c r="AM515" s="176" t="s">
        <v>391</v>
      </c>
      <c r="AN515" s="875" t="str">
        <f>IFERROR(VLOOKUP(E515,'liquidaciones '!$B$2:$C$1048576,2,0),"NO")</f>
        <v>NO</v>
      </c>
      <c r="AO515" s="983" t="str">
        <f>IFERROR(VLOOKUP(E515,'liquidaciones '!$B$2:$I$1048576,8,0),"")</f>
        <v/>
      </c>
      <c r="AP515" s="438"/>
      <c r="AQ515" s="177" t="s">
        <v>390</v>
      </c>
      <c r="AR515" s="438" t="s">
        <v>3074</v>
      </c>
      <c r="AS515" s="438"/>
      <c r="AT515" s="1006" t="s">
        <v>3754</v>
      </c>
    </row>
    <row r="516" spans="3:46" ht="65.25" customHeight="1" x14ac:dyDescent="0.25">
      <c r="C516" s="896"/>
      <c r="D516" s="896"/>
      <c r="E516" s="897" t="s">
        <v>2919</v>
      </c>
      <c r="F516" s="446" t="s">
        <v>2920</v>
      </c>
      <c r="G516" s="937" t="s">
        <v>2733</v>
      </c>
      <c r="H516" s="947" t="s">
        <v>2921</v>
      </c>
      <c r="I516" s="942">
        <v>443322870</v>
      </c>
      <c r="J516" s="902" t="s">
        <v>2919</v>
      </c>
      <c r="K516" s="298">
        <v>2017</v>
      </c>
      <c r="L516" s="551">
        <v>42849</v>
      </c>
      <c r="M516" s="899">
        <v>42857</v>
      </c>
      <c r="N516" s="899">
        <v>43192</v>
      </c>
      <c r="O516" s="127">
        <f>COUNTA(Modificaciones!I502,Modificaciones!K502,Modificaciones!M502,Modificaciones!O502)</f>
        <v>0</v>
      </c>
      <c r="P516" s="128">
        <f>VLOOKUP(E516,Modificaciones!$B$7:$Q$516,16,0)</f>
        <v>0</v>
      </c>
      <c r="Q516" s="129">
        <f>COUNTA(Modificaciones!S516,Modificaciones!U516,Modificaciones!W516,Modificaciones!Y516)</f>
        <v>0</v>
      </c>
      <c r="R516" s="130" t="str">
        <f>IF(Modificaciones!Z516=0,"",VLOOKUP(E516,Modificaciones!$B$7:$AA$1500,25,0))</f>
        <v/>
      </c>
      <c r="S516" s="131" t="str">
        <f>IF(Modificaciones!AA516=0,"",VLOOKUP(E516,Modificaciones!$B$7:$AA$500,26,0))</f>
        <v/>
      </c>
      <c r="T516" s="884">
        <f t="shared" si="102"/>
        <v>43192</v>
      </c>
      <c r="U516" s="62">
        <f t="shared" si="92"/>
        <v>443322870</v>
      </c>
      <c r="V516" s="172">
        <f>VLOOKUP(E516,Modificaciones!$B$7:$AU$516,46,0)</f>
        <v>234802718</v>
      </c>
      <c r="W516" s="93">
        <f t="shared" si="101"/>
        <v>208520152</v>
      </c>
      <c r="X516" s="929" t="s">
        <v>2922</v>
      </c>
      <c r="Y516" s="881">
        <f t="shared" si="93"/>
        <v>0.5296426913414144</v>
      </c>
      <c r="Z516" s="42">
        <f t="shared" ca="1" si="94"/>
        <v>1</v>
      </c>
      <c r="AA516" s="43">
        <f t="shared" ca="1" si="95"/>
        <v>0.4703573086585856</v>
      </c>
      <c r="AB516" s="202" t="str">
        <f t="shared" ca="1" si="96"/>
        <v/>
      </c>
      <c r="AC516" s="44" t="str">
        <f t="shared" si="100"/>
        <v>NO</v>
      </c>
      <c r="AD516" s="765" t="s">
        <v>1713</v>
      </c>
      <c r="AE516" s="173" t="s">
        <v>1258</v>
      </c>
      <c r="AF516" s="284" t="s">
        <v>2189</v>
      </c>
      <c r="AG516" s="173" t="s">
        <v>1440</v>
      </c>
      <c r="AH516" s="284" t="s">
        <v>560</v>
      </c>
      <c r="AI516" s="308" t="s">
        <v>1510</v>
      </c>
      <c r="AJ516" s="308" t="s">
        <v>3834</v>
      </c>
      <c r="AK516" s="181" t="str">
        <f t="shared" ca="1" si="97"/>
        <v>TERMINO</v>
      </c>
      <c r="AL516" s="313" t="s">
        <v>573</v>
      </c>
      <c r="AM516" s="438" t="s">
        <v>390</v>
      </c>
      <c r="AN516" s="875" t="str">
        <f>IFERROR(VLOOKUP(E516,'liquidaciones '!$B$2:$C$1048576,2,0),"NO")</f>
        <v>NO</v>
      </c>
      <c r="AO516" s="983" t="str">
        <f>IFERROR(VLOOKUP(E516,'liquidaciones '!$B$2:$I$1048576,8,0),"")</f>
        <v/>
      </c>
      <c r="AP516" s="438"/>
      <c r="AQ516" s="438" t="s">
        <v>390</v>
      </c>
      <c r="AR516" s="177" t="s">
        <v>3541</v>
      </c>
      <c r="AS516" s="438" t="s">
        <v>3817</v>
      </c>
      <c r="AT516" s="1006" t="s">
        <v>3835</v>
      </c>
    </row>
    <row r="517" spans="3:46" ht="45" x14ac:dyDescent="0.25">
      <c r="C517" s="896">
        <v>70</v>
      </c>
      <c r="D517" s="896"/>
      <c r="E517" s="897" t="s">
        <v>2929</v>
      </c>
      <c r="F517" s="446" t="s">
        <v>1034</v>
      </c>
      <c r="G517" s="937">
        <v>79887061</v>
      </c>
      <c r="H517" s="947" t="s">
        <v>2930</v>
      </c>
      <c r="I517" s="942">
        <v>38999996</v>
      </c>
      <c r="J517" s="902" t="s">
        <v>2929</v>
      </c>
      <c r="K517" s="298">
        <v>2017</v>
      </c>
      <c r="L517" s="551">
        <v>42850</v>
      </c>
      <c r="M517" s="899">
        <v>42858</v>
      </c>
      <c r="N517" s="899">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1</v>
      </c>
      <c r="AA517" s="43">
        <f t="shared" ca="1" si="95"/>
        <v>0.699715123047705</v>
      </c>
      <c r="AB517" s="202" t="str">
        <f t="shared" ca="1" si="96"/>
        <v/>
      </c>
      <c r="AC517" s="44" t="str">
        <f t="shared" si="100"/>
        <v>NO</v>
      </c>
      <c r="AD517" s="765" t="s">
        <v>2469</v>
      </c>
      <c r="AE517" s="173" t="s">
        <v>1257</v>
      </c>
      <c r="AF517" s="173" t="s">
        <v>2183</v>
      </c>
      <c r="AG517" s="173" t="s">
        <v>1440</v>
      </c>
      <c r="AH517" s="284" t="s">
        <v>560</v>
      </c>
      <c r="AI517" s="308" t="s">
        <v>1510</v>
      </c>
      <c r="AJ517" s="308" t="s">
        <v>3834</v>
      </c>
      <c r="AK517" s="181" t="str">
        <f t="shared" ca="1" si="97"/>
        <v>TERMINO</v>
      </c>
      <c r="AL517" s="181" t="s">
        <v>582</v>
      </c>
      <c r="AM517" s="176" t="s">
        <v>391</v>
      </c>
      <c r="AN517" s="875" t="str">
        <f>IFERROR(VLOOKUP(E517,'liquidaciones '!$B$2:$C$1048576,2,0),"NO")</f>
        <v>LIQUIDADO</v>
      </c>
      <c r="AO517" s="983">
        <f>IFERROR(VLOOKUP(E517,'liquidaciones '!$B$2:$I$1048576,8,0),"")</f>
        <v>0</v>
      </c>
      <c r="AP517" s="438"/>
      <c r="AQ517" s="177" t="str">
        <f ca="1">IF((TODAY()-T517&lt;900),"SI","NO")</f>
        <v>SI</v>
      </c>
      <c r="AR517" s="438" t="s">
        <v>3074</v>
      </c>
      <c r="AS517" s="438" t="s">
        <v>3817</v>
      </c>
      <c r="AT517" s="1006" t="s">
        <v>3835</v>
      </c>
    </row>
    <row r="518" spans="3:46" ht="45" x14ac:dyDescent="0.25">
      <c r="C518" s="896"/>
      <c r="D518" s="896"/>
      <c r="E518" s="897" t="s">
        <v>2931</v>
      </c>
      <c r="F518" s="446" t="s">
        <v>2932</v>
      </c>
      <c r="G518" s="937">
        <v>41690000</v>
      </c>
      <c r="H518" s="947" t="s">
        <v>2933</v>
      </c>
      <c r="I518" s="942">
        <v>38999997</v>
      </c>
      <c r="J518" s="902" t="s">
        <v>2931</v>
      </c>
      <c r="K518" s="298">
        <v>2017</v>
      </c>
      <c r="L518" s="551">
        <v>42857</v>
      </c>
      <c r="M518" s="899">
        <v>42858</v>
      </c>
      <c r="N518" s="899">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4">
        <f t="shared" si="102"/>
        <v>43269</v>
      </c>
      <c r="U518" s="62">
        <f t="shared" si="92"/>
        <v>58499996</v>
      </c>
      <c r="V518" s="172">
        <f>VLOOKUP(E518,Modificaciones!$B$7:$AU$518,46,0)</f>
        <v>34377775</v>
      </c>
      <c r="W518" s="93">
        <f t="shared" si="101"/>
        <v>24122221</v>
      </c>
      <c r="X518" s="312" t="s">
        <v>1095</v>
      </c>
      <c r="Y518" s="881">
        <f t="shared" si="93"/>
        <v>0.58765431368576504</v>
      </c>
      <c r="Z518" s="42">
        <f t="shared" ca="1" si="94"/>
        <v>0.81995133819951338</v>
      </c>
      <c r="AA518" s="43">
        <f t="shared" ca="1" si="95"/>
        <v>0.23229702451374834</v>
      </c>
      <c r="AB518" s="202">
        <f t="shared" ca="1" si="96"/>
        <v>74</v>
      </c>
      <c r="AC518" s="44" t="str">
        <f t="shared" si="100"/>
        <v>NO</v>
      </c>
      <c r="AD518" s="765" t="s">
        <v>2469</v>
      </c>
      <c r="AE518" s="173" t="s">
        <v>1257</v>
      </c>
      <c r="AF518" s="173" t="s">
        <v>2183</v>
      </c>
      <c r="AG518" s="173" t="s">
        <v>1440</v>
      </c>
      <c r="AH518" s="284" t="s">
        <v>560</v>
      </c>
      <c r="AI518" s="897"/>
      <c r="AJ518" s="308" t="s">
        <v>3836</v>
      </c>
      <c r="AK518" s="181" t="str">
        <f t="shared" ca="1" si="97"/>
        <v>EN EJECUCIÓN</v>
      </c>
      <c r="AL518" s="181" t="s">
        <v>582</v>
      </c>
      <c r="AM518" s="438" t="s">
        <v>391</v>
      </c>
      <c r="AN518" s="875" t="str">
        <f>IFERROR(VLOOKUP(E518,'liquidaciones '!$B$2:$C$1048576,2,0),"NO")</f>
        <v>NO</v>
      </c>
      <c r="AO518" s="983" t="str">
        <f>IFERROR(VLOOKUP(E518,'liquidaciones '!$B$2:$I$1048576,8,0),"")</f>
        <v/>
      </c>
      <c r="AP518" s="438"/>
      <c r="AQ518" s="438" t="s">
        <v>390</v>
      </c>
      <c r="AR518" s="177" t="s">
        <v>2996</v>
      </c>
      <c r="AS518" s="438"/>
      <c r="AT518" s="1006" t="s">
        <v>3757</v>
      </c>
    </row>
    <row r="519" spans="3:46" ht="45" customHeight="1" x14ac:dyDescent="0.25">
      <c r="C519" s="896">
        <v>144</v>
      </c>
      <c r="D519" s="896"/>
      <c r="E519" s="897" t="s">
        <v>2934</v>
      </c>
      <c r="F519" s="446" t="s">
        <v>2935</v>
      </c>
      <c r="G519" s="937">
        <v>1013625644</v>
      </c>
      <c r="H519" s="945" t="s">
        <v>2492</v>
      </c>
      <c r="I519" s="942">
        <v>22500000</v>
      </c>
      <c r="J519" s="902" t="s">
        <v>2934</v>
      </c>
      <c r="K519" s="298">
        <v>2017</v>
      </c>
      <c r="L519" s="551">
        <v>42853</v>
      </c>
      <c r="M519" s="894">
        <v>42863</v>
      </c>
      <c r="N519" s="894">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4">
        <f t="shared" si="102"/>
        <v>43273</v>
      </c>
      <c r="U519" s="62">
        <f t="shared" ref="U519:U582" si="103">I519+P519</f>
        <v>33666667</v>
      </c>
      <c r="V519" s="172">
        <f>VLOOKUP(E519,Modificaciones!$B$7:$AU$519,46,0)</f>
        <v>24416667</v>
      </c>
      <c r="W519" s="93">
        <f t="shared" si="101"/>
        <v>9250000</v>
      </c>
      <c r="X519" s="312" t="s">
        <v>1095</v>
      </c>
      <c r="Y519" s="881">
        <f t="shared" ref="Y519:Y582" si="104">(V519*100%)/U519</f>
        <v>0.72524752747279675</v>
      </c>
      <c r="Z519" s="42">
        <f t="shared" ref="Z519:Z582" ca="1" si="105">IF((($F$3-M519)*100%/(T519-M519))&gt;100%,100%,(($F$3-M519)*100%/(T519-M519)))</f>
        <v>0.80975609756097566</v>
      </c>
      <c r="AA519" s="43">
        <f t="shared" ref="AA519:AA582" ca="1" si="106">Z519-Y519</f>
        <v>8.4508570088178914E-2</v>
      </c>
      <c r="AB519" s="202">
        <f t="shared" ref="AB519:AB582" ca="1" si="107">IF(Z519&lt;100%,T519-$F$3,"")</f>
        <v>78</v>
      </c>
      <c r="AC519" s="44" t="str">
        <f t="shared" si="100"/>
        <v>NO</v>
      </c>
      <c r="AD519" s="765" t="s">
        <v>1714</v>
      </c>
      <c r="AE519" s="173" t="s">
        <v>1257</v>
      </c>
      <c r="AF519" s="173" t="s">
        <v>2184</v>
      </c>
      <c r="AG519" s="173" t="s">
        <v>1178</v>
      </c>
      <c r="AH519" s="284" t="s">
        <v>559</v>
      </c>
      <c r="AI519" s="897"/>
      <c r="AJ519" s="308" t="s">
        <v>2850</v>
      </c>
      <c r="AK519" s="181" t="str">
        <f t="shared" ref="AK519:AK582" ca="1" si="108">IF(T519&gt;=$F$3,"EN EJECUCIÓN","TERMINO")</f>
        <v>EN EJECUCIÓN</v>
      </c>
      <c r="AL519" s="313" t="s">
        <v>582</v>
      </c>
      <c r="AM519" s="176" t="s">
        <v>391</v>
      </c>
      <c r="AN519" s="875" t="str">
        <f>IFERROR(VLOOKUP(E519,'liquidaciones '!$B$2:$C$1048576,2,0),"NO")</f>
        <v>NO</v>
      </c>
      <c r="AO519" s="983" t="str">
        <f>IFERROR(VLOOKUP(E519,'liquidaciones '!$B$2:$I$1048576,8,0),"")</f>
        <v/>
      </c>
      <c r="AP519" s="438"/>
      <c r="AQ519" s="177" t="s">
        <v>390</v>
      </c>
      <c r="AR519" s="438" t="s">
        <v>3074</v>
      </c>
      <c r="AS519" s="438"/>
      <c r="AT519" s="1006" t="s">
        <v>3754</v>
      </c>
    </row>
    <row r="520" spans="3:46" ht="45" x14ac:dyDescent="0.25">
      <c r="C520" s="896">
        <v>142</v>
      </c>
      <c r="D520" s="896"/>
      <c r="E520" s="897" t="s">
        <v>2937</v>
      </c>
      <c r="F520" s="446" t="s">
        <v>2938</v>
      </c>
      <c r="G520" s="937">
        <v>1018414979</v>
      </c>
      <c r="H520" s="947" t="s">
        <v>1546</v>
      </c>
      <c r="I520" s="942">
        <v>51300000</v>
      </c>
      <c r="J520" s="902" t="s">
        <v>2937</v>
      </c>
      <c r="K520" s="298">
        <v>2017</v>
      </c>
      <c r="L520" s="551">
        <v>42852</v>
      </c>
      <c r="M520" s="899">
        <v>42863</v>
      </c>
      <c r="N520" s="899">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4">
        <f t="shared" si="102"/>
        <v>43273</v>
      </c>
      <c r="U520" s="62">
        <f t="shared" si="103"/>
        <v>76760000</v>
      </c>
      <c r="V520" s="172">
        <f>VLOOKUP(E520,Modificaciones!$B$7:$AU$520,46,0)</f>
        <v>55670000</v>
      </c>
      <c r="W520" s="93">
        <f t="shared" si="101"/>
        <v>21090000</v>
      </c>
      <c r="X520" s="312" t="s">
        <v>1095</v>
      </c>
      <c r="Y520" s="881">
        <f t="shared" si="104"/>
        <v>0.72524752475247523</v>
      </c>
      <c r="Z520" s="42">
        <f t="shared" ca="1" si="105"/>
        <v>0.80975609756097566</v>
      </c>
      <c r="AA520" s="43">
        <f t="shared" ca="1" si="106"/>
        <v>8.4508572808500437E-2</v>
      </c>
      <c r="AB520" s="202">
        <f t="shared" ca="1" si="107"/>
        <v>78</v>
      </c>
      <c r="AC520" s="44" t="str">
        <f t="shared" si="100"/>
        <v>NO</v>
      </c>
      <c r="AD520" s="765" t="s">
        <v>1714</v>
      </c>
      <c r="AE520" s="173" t="s">
        <v>1257</v>
      </c>
      <c r="AF520" s="173" t="s">
        <v>2175</v>
      </c>
      <c r="AG520" s="173" t="s">
        <v>1178</v>
      </c>
      <c r="AH520" s="284" t="s">
        <v>559</v>
      </c>
      <c r="AI520" s="308"/>
      <c r="AJ520" s="308" t="s">
        <v>2850</v>
      </c>
      <c r="AK520" s="181" t="str">
        <f t="shared" ca="1" si="108"/>
        <v>EN EJECUCIÓN</v>
      </c>
      <c r="AL520" s="313" t="s">
        <v>582</v>
      </c>
      <c r="AM520" s="176" t="s">
        <v>391</v>
      </c>
      <c r="AN520" s="875" t="str">
        <f>IFERROR(VLOOKUP(E520,'liquidaciones '!$B$2:$C$1048576,2,0),"NO")</f>
        <v>NO</v>
      </c>
      <c r="AO520" s="983" t="str">
        <f>IFERROR(VLOOKUP(E520,'liquidaciones '!$B$2:$I$1048576,8,0),"")</f>
        <v/>
      </c>
      <c r="AP520" s="438"/>
      <c r="AQ520" s="177" t="str">
        <f ca="1">IF((TODAY()-T520&lt;900),"SI","NO")</f>
        <v>SI</v>
      </c>
      <c r="AR520" s="438" t="s">
        <v>3074</v>
      </c>
      <c r="AS520" s="438"/>
      <c r="AT520" s="1006" t="s">
        <v>3754</v>
      </c>
    </row>
    <row r="521" spans="3:46" ht="45" x14ac:dyDescent="0.25">
      <c r="C521" s="896">
        <v>245</v>
      </c>
      <c r="D521" s="896"/>
      <c r="E521" s="897" t="s">
        <v>2940</v>
      </c>
      <c r="F521" s="446" t="s">
        <v>2941</v>
      </c>
      <c r="G521" s="937">
        <v>1030565608</v>
      </c>
      <c r="H521" s="945" t="s">
        <v>3057</v>
      </c>
      <c r="I521" s="942">
        <v>38140000</v>
      </c>
      <c r="J521" s="902" t="s">
        <v>2940</v>
      </c>
      <c r="K521" s="298">
        <v>2017</v>
      </c>
      <c r="L521" s="551">
        <v>42860</v>
      </c>
      <c r="M521" s="899">
        <v>42873</v>
      </c>
      <c r="N521" s="899">
        <v>43177</v>
      </c>
      <c r="O521" s="127">
        <f>COUNTA(Modificaciones!I507,Modificaciones!K507,Modificaciones!M507,Modificaciones!O507)</f>
        <v>0</v>
      </c>
      <c r="P521" s="128">
        <f>VLOOKUP(E521,Modificaciones!$B$7:$Q$521,16,0)</f>
        <v>12967600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43281</v>
      </c>
      <c r="T521" s="884">
        <f t="shared" si="102"/>
        <v>43281</v>
      </c>
      <c r="U521" s="62">
        <f t="shared" si="103"/>
        <v>51107600</v>
      </c>
      <c r="V521" s="172">
        <f>VLOOKUP(E521,Modificaciones!$B$7:$AU$521,46,0)</f>
        <v>35978733</v>
      </c>
      <c r="W521" s="93">
        <f t="shared" si="101"/>
        <v>15128867</v>
      </c>
      <c r="X521" s="312" t="s">
        <v>2621</v>
      </c>
      <c r="Y521" s="881">
        <f t="shared" si="104"/>
        <v>0.7039800929803004</v>
      </c>
      <c r="Z521" s="42">
        <f t="shared" ca="1" si="105"/>
        <v>0.78921568627450978</v>
      </c>
      <c r="AA521" s="43">
        <f t="shared" ca="1" si="106"/>
        <v>8.5235593294209377E-2</v>
      </c>
      <c r="AB521" s="202">
        <f t="shared" ca="1" si="107"/>
        <v>86</v>
      </c>
      <c r="AC521" s="44" t="str">
        <f t="shared" si="100"/>
        <v>NO</v>
      </c>
      <c r="AD521" s="765" t="s">
        <v>1714</v>
      </c>
      <c r="AE521" s="173" t="s">
        <v>1258</v>
      </c>
      <c r="AF521" s="173" t="s">
        <v>2177</v>
      </c>
      <c r="AG521" s="173" t="s">
        <v>1178</v>
      </c>
      <c r="AH521" s="284" t="s">
        <v>559</v>
      </c>
      <c r="AI521" s="308"/>
      <c r="AJ521" s="308" t="s">
        <v>3834</v>
      </c>
      <c r="AK521" s="181" t="str">
        <f t="shared" ca="1" si="108"/>
        <v>EN EJECUCIÓN</v>
      </c>
      <c r="AL521" s="181" t="s">
        <v>582</v>
      </c>
      <c r="AM521" s="438" t="s">
        <v>391</v>
      </c>
      <c r="AN521" s="875" t="str">
        <f>IFERROR(VLOOKUP(E521,'liquidaciones '!$B$2:$C$1048576,2,0),"NO")</f>
        <v>NO</v>
      </c>
      <c r="AO521" s="983" t="str">
        <f>IFERROR(VLOOKUP(E521,'liquidaciones '!$B$2:$I$1048576,8,0),"")</f>
        <v/>
      </c>
      <c r="AP521" s="438"/>
      <c r="AQ521" s="177" t="s">
        <v>390</v>
      </c>
      <c r="AR521" s="177" t="s">
        <v>3816</v>
      </c>
      <c r="AS521" s="438" t="s">
        <v>3817</v>
      </c>
      <c r="AT521" s="1006" t="s">
        <v>3835</v>
      </c>
    </row>
    <row r="522" spans="3:46" ht="33.75" x14ac:dyDescent="0.25">
      <c r="C522" s="896">
        <v>176</v>
      </c>
      <c r="D522" s="896"/>
      <c r="E522" s="897" t="s">
        <v>2943</v>
      </c>
      <c r="F522" s="446" t="s">
        <v>277</v>
      </c>
      <c r="G522" s="937" t="s">
        <v>2944</v>
      </c>
      <c r="H522" s="945" t="s">
        <v>2945</v>
      </c>
      <c r="I522" s="942">
        <v>50703000</v>
      </c>
      <c r="J522" s="902" t="s">
        <v>2946</v>
      </c>
      <c r="K522" s="298">
        <v>2017</v>
      </c>
      <c r="L522" s="551">
        <v>42846</v>
      </c>
      <c r="M522" s="899">
        <v>42874</v>
      </c>
      <c r="N522" s="899">
        <v>43239</v>
      </c>
      <c r="O522" s="127">
        <f>COUNTA(Modificaciones!I508,Modificaciones!K508,Modificaciones!M508,Modificaciones!O508)</f>
        <v>1</v>
      </c>
      <c r="P522" s="128">
        <f>VLOOKUP(E522,Modificaciones!$B$7:$Q$522,16,0)</f>
        <v>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4">
        <f t="shared" si="102"/>
        <v>43239</v>
      </c>
      <c r="U522" s="62">
        <f t="shared" si="103"/>
        <v>50703000</v>
      </c>
      <c r="V522" s="172">
        <f>VLOOKUP(E522,Modificaciones!$B$7:$AU$522,46,0)</f>
        <v>30742379</v>
      </c>
      <c r="W522" s="93">
        <f t="shared" si="101"/>
        <v>19960621</v>
      </c>
      <c r="X522" s="312" t="s">
        <v>1970</v>
      </c>
      <c r="Y522" s="881">
        <f t="shared" si="104"/>
        <v>0.60632268307595216</v>
      </c>
      <c r="Z522" s="42">
        <f t="shared" ca="1" si="105"/>
        <v>0.8794520547945206</v>
      </c>
      <c r="AA522" s="43">
        <f t="shared" ca="1" si="106"/>
        <v>0.27312937171856844</v>
      </c>
      <c r="AB522" s="202">
        <f t="shared" ca="1" si="107"/>
        <v>44</v>
      </c>
      <c r="AC522" s="44" t="str">
        <f t="shared" si="100"/>
        <v>NO</v>
      </c>
      <c r="AD522" s="765" t="s">
        <v>1716</v>
      </c>
      <c r="AE522" s="173" t="s">
        <v>1257</v>
      </c>
      <c r="AF522" s="284" t="s">
        <v>1136</v>
      </c>
      <c r="AG522" s="173"/>
      <c r="AH522" s="284" t="s">
        <v>562</v>
      </c>
      <c r="AI522" s="308" t="s">
        <v>3823</v>
      </c>
      <c r="AJ522" s="308" t="s">
        <v>3836</v>
      </c>
      <c r="AK522" s="181" t="str">
        <f t="shared" ca="1" si="108"/>
        <v>EN EJECUCIÓN</v>
      </c>
      <c r="AL522" s="181" t="s">
        <v>576</v>
      </c>
      <c r="AM522" s="438" t="s">
        <v>390</v>
      </c>
      <c r="AN522" s="875" t="str">
        <f>IFERROR(VLOOKUP(E522,'liquidaciones '!$B$2:$C$1048576,2,0),"NO")</f>
        <v>NO</v>
      </c>
      <c r="AO522" s="983" t="str">
        <f>IFERROR(VLOOKUP(E522,'liquidaciones '!$B$2:$I$1048576,8,0),"")</f>
        <v/>
      </c>
      <c r="AP522" s="438"/>
      <c r="AQ522" s="438" t="s">
        <v>390</v>
      </c>
      <c r="AR522" s="177" t="s">
        <v>2996</v>
      </c>
      <c r="AS522" s="438" t="s">
        <v>3823</v>
      </c>
      <c r="AT522" s="1006" t="s">
        <v>3757</v>
      </c>
    </row>
    <row r="523" spans="3:46" ht="78.75" x14ac:dyDescent="0.25">
      <c r="C523" s="896">
        <v>201</v>
      </c>
      <c r="D523" s="896"/>
      <c r="E523" s="897" t="s">
        <v>2948</v>
      </c>
      <c r="F523" s="446" t="s">
        <v>2949</v>
      </c>
      <c r="G523" s="937" t="s">
        <v>2950</v>
      </c>
      <c r="H523" s="945" t="s">
        <v>3068</v>
      </c>
      <c r="I523" s="942">
        <v>119000000</v>
      </c>
      <c r="J523" s="902" t="s">
        <v>2947</v>
      </c>
      <c r="K523" s="298">
        <v>2017</v>
      </c>
      <c r="L523" s="551">
        <v>42863</v>
      </c>
      <c r="M523" s="899">
        <v>42872</v>
      </c>
      <c r="N523" s="899">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4">
        <f t="shared" si="102"/>
        <v>43176</v>
      </c>
      <c r="U523" s="62">
        <f t="shared" si="103"/>
        <v>119000000</v>
      </c>
      <c r="V523" s="172">
        <f>VLOOKUP(E523,Modificaciones!$B$7:$AU$523,46,0)</f>
        <v>48782106</v>
      </c>
      <c r="W523" s="93">
        <f t="shared" si="101"/>
        <v>70217894</v>
      </c>
      <c r="X523" s="312" t="s">
        <v>2014</v>
      </c>
      <c r="Y523" s="881">
        <f t="shared" si="104"/>
        <v>0.40993366386554619</v>
      </c>
      <c r="Z523" s="42">
        <f t="shared" ca="1" si="105"/>
        <v>1</v>
      </c>
      <c r="AA523" s="43">
        <f t="shared" ca="1" si="106"/>
        <v>0.59006633613445381</v>
      </c>
      <c r="AB523" s="202" t="str">
        <f t="shared" ca="1" si="107"/>
        <v/>
      </c>
      <c r="AC523" s="44" t="str">
        <f t="shared" si="100"/>
        <v>NO</v>
      </c>
      <c r="AD523" s="765" t="s">
        <v>1713</v>
      </c>
      <c r="AE523" s="173" t="s">
        <v>1257</v>
      </c>
      <c r="AF523" s="284" t="s">
        <v>1302</v>
      </c>
      <c r="AG523" s="173" t="s">
        <v>1436</v>
      </c>
      <c r="AH523" s="284" t="s">
        <v>560</v>
      </c>
      <c r="AI523" s="174" t="s">
        <v>1387</v>
      </c>
      <c r="AJ523" s="308" t="s">
        <v>3834</v>
      </c>
      <c r="AK523" s="181" t="str">
        <f t="shared" ca="1" si="108"/>
        <v>TERMINO</v>
      </c>
      <c r="AL523" s="313" t="s">
        <v>574</v>
      </c>
      <c r="AM523" s="176" t="s">
        <v>390</v>
      </c>
      <c r="AN523" s="875" t="str">
        <f>IFERROR(VLOOKUP(E523,'liquidaciones '!$B$2:$C$1048576,2,0),"NO")</f>
        <v>NO</v>
      </c>
      <c r="AO523" s="983" t="str">
        <f>IFERROR(VLOOKUP(E523,'liquidaciones '!$B$2:$I$1048576,8,0),"")</f>
        <v/>
      </c>
      <c r="AP523" s="438"/>
      <c r="AQ523" s="177" t="s">
        <v>390</v>
      </c>
      <c r="AR523" s="438" t="s">
        <v>3074</v>
      </c>
      <c r="AS523" s="438" t="s">
        <v>1380</v>
      </c>
      <c r="AT523" s="1006" t="s">
        <v>3835</v>
      </c>
    </row>
    <row r="524" spans="3:46" ht="67.5" x14ac:dyDescent="0.25">
      <c r="C524" s="896"/>
      <c r="D524" s="896"/>
      <c r="E524" s="897" t="s">
        <v>2952</v>
      </c>
      <c r="F524" s="446" t="s">
        <v>2953</v>
      </c>
      <c r="G524" s="937">
        <v>1022375085</v>
      </c>
      <c r="H524" s="945" t="s">
        <v>2954</v>
      </c>
      <c r="I524" s="942">
        <v>38999997</v>
      </c>
      <c r="J524" s="902" t="s">
        <v>2952</v>
      </c>
      <c r="K524" s="298">
        <v>2017</v>
      </c>
      <c r="L524" s="551">
        <v>42871</v>
      </c>
      <c r="M524" s="899">
        <v>42872</v>
      </c>
      <c r="N524" s="899">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4">
        <f t="shared" si="102"/>
        <v>43280</v>
      </c>
      <c r="U524" s="62">
        <f t="shared" si="103"/>
        <v>58066662</v>
      </c>
      <c r="V524" s="172">
        <f>VLOOKUP(E524,Modificaciones!$B$7:$AU$524,46,0)</f>
        <v>41022219</v>
      </c>
      <c r="W524" s="93">
        <f t="shared" si="101"/>
        <v>17044443</v>
      </c>
      <c r="X524" s="312" t="s">
        <v>1095</v>
      </c>
      <c r="Y524" s="881">
        <f t="shared" si="104"/>
        <v>0.70646766297673524</v>
      </c>
      <c r="Z524" s="42">
        <f t="shared" ca="1" si="105"/>
        <v>0.79166666666666663</v>
      </c>
      <c r="AA524" s="43">
        <f t="shared" ca="1" si="106"/>
        <v>8.5199003689931385E-2</v>
      </c>
      <c r="AB524" s="202">
        <f t="shared" ca="1" si="107"/>
        <v>85</v>
      </c>
      <c r="AC524" s="44" t="str">
        <f t="shared" si="100"/>
        <v>NO</v>
      </c>
      <c r="AD524" s="765" t="s">
        <v>1714</v>
      </c>
      <c r="AE524" s="173" t="s">
        <v>1257</v>
      </c>
      <c r="AF524" s="173" t="s">
        <v>2600</v>
      </c>
      <c r="AG524" s="173" t="s">
        <v>1178</v>
      </c>
      <c r="AH524" s="284" t="s">
        <v>559</v>
      </c>
      <c r="AI524" s="308"/>
      <c r="AJ524" s="308" t="s">
        <v>2850</v>
      </c>
      <c r="AK524" s="181" t="str">
        <f t="shared" ca="1" si="108"/>
        <v>EN EJECUCIÓN</v>
      </c>
      <c r="AL524" s="181" t="s">
        <v>582</v>
      </c>
      <c r="AM524" s="438" t="s">
        <v>391</v>
      </c>
      <c r="AN524" s="875" t="str">
        <f>IFERROR(VLOOKUP(E524,'liquidaciones '!$B$2:$C$1048576,2,0),"NO")</f>
        <v>NO</v>
      </c>
      <c r="AO524" s="983" t="str">
        <f>IFERROR(VLOOKUP(E524,'liquidaciones '!$B$2:$I$1048576,8,0),"")</f>
        <v/>
      </c>
      <c r="AP524" s="438"/>
      <c r="AQ524" s="177" t="s">
        <v>390</v>
      </c>
      <c r="AR524" s="438" t="s">
        <v>3074</v>
      </c>
      <c r="AS524" s="438"/>
      <c r="AT524" s="1006" t="s">
        <v>3754</v>
      </c>
    </row>
    <row r="525" spans="3:46" ht="33.75" x14ac:dyDescent="0.25">
      <c r="C525" s="896"/>
      <c r="D525" s="896"/>
      <c r="E525" s="897" t="s">
        <v>2955</v>
      </c>
      <c r="F525" s="446" t="s">
        <v>2956</v>
      </c>
      <c r="G525" s="937">
        <v>80880912</v>
      </c>
      <c r="H525" s="947" t="s">
        <v>2957</v>
      </c>
      <c r="I525" s="942">
        <v>16875000</v>
      </c>
      <c r="J525" s="902" t="s">
        <v>2955</v>
      </c>
      <c r="K525" s="298">
        <v>2017</v>
      </c>
      <c r="L525" s="551">
        <v>42870</v>
      </c>
      <c r="M525" s="899">
        <v>42874</v>
      </c>
      <c r="N525" s="899">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4">
        <f t="shared" si="102"/>
        <v>43280</v>
      </c>
      <c r="U525" s="62">
        <f t="shared" si="103"/>
        <v>25000000</v>
      </c>
      <c r="V525" s="172">
        <f>VLOOKUP(E525,Modificaciones!$B$7:$AU$525,46,0)</f>
        <v>17625000</v>
      </c>
      <c r="W525" s="93">
        <f t="shared" si="101"/>
        <v>7375000</v>
      </c>
      <c r="X525" s="312" t="s">
        <v>1095</v>
      </c>
      <c r="Y525" s="881">
        <f t="shared" si="104"/>
        <v>0.70499999999999996</v>
      </c>
      <c r="Z525" s="42">
        <f t="shared" ca="1" si="105"/>
        <v>0.79064039408866993</v>
      </c>
      <c r="AA525" s="43">
        <f t="shared" ca="1" si="106"/>
        <v>8.5640394088669969E-2</v>
      </c>
      <c r="AB525" s="202">
        <f t="shared" ca="1" si="107"/>
        <v>85</v>
      </c>
      <c r="AC525" s="44" t="str">
        <f t="shared" si="100"/>
        <v>NO</v>
      </c>
      <c r="AD525" s="765" t="s">
        <v>1714</v>
      </c>
      <c r="AE525" s="173" t="s">
        <v>1257</v>
      </c>
      <c r="AF525" s="930" t="s">
        <v>2958</v>
      </c>
      <c r="AG525" s="173" t="s">
        <v>1178</v>
      </c>
      <c r="AH525" s="284" t="s">
        <v>559</v>
      </c>
      <c r="AI525" s="897"/>
      <c r="AJ525" s="308" t="s">
        <v>2850</v>
      </c>
      <c r="AK525" s="181" t="str">
        <f t="shared" ca="1" si="108"/>
        <v>EN EJECUCIÓN</v>
      </c>
      <c r="AL525" s="181" t="s">
        <v>582</v>
      </c>
      <c r="AM525" s="438" t="s">
        <v>391</v>
      </c>
      <c r="AN525" s="875" t="str">
        <f>IFERROR(VLOOKUP(E525,'liquidaciones '!$B$2:$C$1048576,2,0),"NO")</f>
        <v>NO</v>
      </c>
      <c r="AO525" s="983" t="str">
        <f>IFERROR(VLOOKUP(E525,'liquidaciones '!$B$2:$I$1048576,8,0),"")</f>
        <v/>
      </c>
      <c r="AP525" s="438"/>
      <c r="AQ525" s="177" t="s">
        <v>390</v>
      </c>
      <c r="AR525" s="438" t="s">
        <v>1511</v>
      </c>
      <c r="AS525" s="438"/>
      <c r="AT525" s="1006" t="s">
        <v>3754</v>
      </c>
    </row>
    <row r="526" spans="3:46" ht="45" x14ac:dyDescent="0.25">
      <c r="C526" s="896">
        <v>149</v>
      </c>
      <c r="D526" s="896"/>
      <c r="E526" s="897" t="s">
        <v>2959</v>
      </c>
      <c r="F526" s="446" t="s">
        <v>2960</v>
      </c>
      <c r="G526" s="937">
        <v>52144330</v>
      </c>
      <c r="H526" s="947" t="s">
        <v>3069</v>
      </c>
      <c r="I526" s="942">
        <v>51300000</v>
      </c>
      <c r="J526" s="902" t="s">
        <v>2959</v>
      </c>
      <c r="K526" s="298">
        <v>2017</v>
      </c>
      <c r="L526" s="551">
        <v>42871</v>
      </c>
      <c r="M526" s="899">
        <v>42873</v>
      </c>
      <c r="N526" s="899">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4">
        <f t="shared" si="102"/>
        <v>43280</v>
      </c>
      <c r="U526" s="62">
        <f t="shared" si="103"/>
        <v>76190000</v>
      </c>
      <c r="V526" s="172">
        <f>VLOOKUP(E526,Modificaciones!$B$7:$AU$526,46,0)</f>
        <v>53770000</v>
      </c>
      <c r="W526" s="93">
        <f t="shared" si="101"/>
        <v>22420000</v>
      </c>
      <c r="X526" s="312" t="s">
        <v>1095</v>
      </c>
      <c r="Y526" s="881">
        <f t="shared" si="104"/>
        <v>0.70573566084788031</v>
      </c>
      <c r="Z526" s="42">
        <f t="shared" ca="1" si="105"/>
        <v>0.79115479115479115</v>
      </c>
      <c r="AA526" s="43">
        <f t="shared" ca="1" si="106"/>
        <v>8.541913030691084E-2</v>
      </c>
      <c r="AB526" s="202">
        <f t="shared" ca="1" si="107"/>
        <v>85</v>
      </c>
      <c r="AC526" s="44" t="str">
        <f t="shared" si="100"/>
        <v>NO</v>
      </c>
      <c r="AD526" s="765" t="s">
        <v>1714</v>
      </c>
      <c r="AE526" s="173" t="s">
        <v>1257</v>
      </c>
      <c r="AF526" s="173" t="s">
        <v>2501</v>
      </c>
      <c r="AG526" s="173" t="s">
        <v>2508</v>
      </c>
      <c r="AH526" s="284" t="s">
        <v>565</v>
      </c>
      <c r="AI526" s="308"/>
      <c r="AJ526" s="308" t="s">
        <v>2850</v>
      </c>
      <c r="AK526" s="181" t="str">
        <f t="shared" ca="1" si="108"/>
        <v>EN EJECUCIÓN</v>
      </c>
      <c r="AL526" s="313" t="s">
        <v>582</v>
      </c>
      <c r="AM526" s="176" t="s">
        <v>391</v>
      </c>
      <c r="AN526" s="875" t="str">
        <f>IFERROR(VLOOKUP(E526,'liquidaciones '!$B$2:$C$1048576,2,0),"NO")</f>
        <v>NO</v>
      </c>
      <c r="AO526" s="983" t="str">
        <f>IFERROR(VLOOKUP(E526,'liquidaciones '!$B$2:$I$1048576,8,0),"")</f>
        <v/>
      </c>
      <c r="AP526" s="438"/>
      <c r="AQ526" s="177" t="s">
        <v>390</v>
      </c>
      <c r="AR526" s="438" t="s">
        <v>3074</v>
      </c>
      <c r="AS526" s="438"/>
      <c r="AT526" s="1006" t="s">
        <v>3754</v>
      </c>
    </row>
    <row r="527" spans="3:46" ht="45" x14ac:dyDescent="0.25">
      <c r="C527" s="896">
        <v>163</v>
      </c>
      <c r="D527" s="896"/>
      <c r="E527" s="897" t="s">
        <v>2961</v>
      </c>
      <c r="F527" s="446" t="s">
        <v>2962</v>
      </c>
      <c r="G527" s="937">
        <v>1126599090</v>
      </c>
      <c r="H527" s="947" t="s">
        <v>2963</v>
      </c>
      <c r="I527" s="942">
        <v>13500000</v>
      </c>
      <c r="J527" s="902" t="s">
        <v>2961</v>
      </c>
      <c r="K527" s="298">
        <v>2017</v>
      </c>
      <c r="L527" s="551">
        <v>42872</v>
      </c>
      <c r="M527" s="899">
        <v>42887</v>
      </c>
      <c r="N527" s="899">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4">
        <f t="shared" si="102"/>
        <v>43280</v>
      </c>
      <c r="U527" s="62">
        <f t="shared" si="103"/>
        <v>19400000</v>
      </c>
      <c r="V527" s="172">
        <f>VLOOKUP(E527,Modificaciones!$B$7:$AU$527,46,0)</f>
        <v>13500000</v>
      </c>
      <c r="W527" s="93">
        <f t="shared" si="101"/>
        <v>5900000</v>
      </c>
      <c r="X527" s="312" t="s">
        <v>2621</v>
      </c>
      <c r="Y527" s="881">
        <f t="shared" si="104"/>
        <v>0.69587628865979378</v>
      </c>
      <c r="Z527" s="42">
        <f t="shared" ca="1" si="105"/>
        <v>0.78371501272264632</v>
      </c>
      <c r="AA527" s="43">
        <f t="shared" ca="1" si="106"/>
        <v>8.7838724062852536E-2</v>
      </c>
      <c r="AB527" s="202">
        <f t="shared" ca="1" si="107"/>
        <v>85</v>
      </c>
      <c r="AC527" s="44" t="str">
        <f t="shared" si="100"/>
        <v>NO</v>
      </c>
      <c r="AD527" s="765" t="s">
        <v>1714</v>
      </c>
      <c r="AE527" s="173" t="s">
        <v>1257</v>
      </c>
      <c r="AF527" s="284" t="s">
        <v>2649</v>
      </c>
      <c r="AG527" s="173" t="s">
        <v>1178</v>
      </c>
      <c r="AH527" s="284" t="s">
        <v>559</v>
      </c>
      <c r="AI527" s="308"/>
      <c r="AJ527" s="308" t="s">
        <v>2850</v>
      </c>
      <c r="AK527" s="181" t="str">
        <f t="shared" ca="1" si="108"/>
        <v>EN EJECUCIÓN</v>
      </c>
      <c r="AL527" s="181" t="s">
        <v>582</v>
      </c>
      <c r="AM527" s="176" t="s">
        <v>391</v>
      </c>
      <c r="AN527" s="875" t="str">
        <f>IFERROR(VLOOKUP(E527,'liquidaciones '!$B$2:$C$1048576,2,0),"NO")</f>
        <v>NO</v>
      </c>
      <c r="AO527" s="983" t="str">
        <f>IFERROR(VLOOKUP(E527,'liquidaciones '!$B$2:$I$1048576,8,0),"")</f>
        <v/>
      </c>
      <c r="AP527" s="438"/>
      <c r="AQ527" s="177" t="s">
        <v>390</v>
      </c>
      <c r="AR527" s="438" t="s">
        <v>3074</v>
      </c>
      <c r="AS527" s="438"/>
      <c r="AT527" s="1006" t="s">
        <v>3754</v>
      </c>
    </row>
    <row r="528" spans="3:46" ht="45" x14ac:dyDescent="0.25">
      <c r="C528" s="896">
        <v>147</v>
      </c>
      <c r="D528" s="896"/>
      <c r="E528" s="897" t="s">
        <v>2964</v>
      </c>
      <c r="F528" s="446" t="s">
        <v>2965</v>
      </c>
      <c r="G528" s="937">
        <v>79436393</v>
      </c>
      <c r="H528" s="947" t="s">
        <v>2847</v>
      </c>
      <c r="I528" s="942">
        <v>34326000</v>
      </c>
      <c r="J528" s="902" t="s">
        <v>2964</v>
      </c>
      <c r="K528" s="298">
        <v>2017</v>
      </c>
      <c r="L528" s="551">
        <v>42873</v>
      </c>
      <c r="M528" s="931">
        <v>42878</v>
      </c>
      <c r="N528" s="93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4">
        <f t="shared" si="102"/>
        <v>43280</v>
      </c>
      <c r="U528" s="62">
        <f t="shared" si="103"/>
        <v>50344800</v>
      </c>
      <c r="V528" s="172">
        <f>VLOOKUP(E528,Modificaciones!$B$7:$AU$528,46,0)</f>
        <v>35343067</v>
      </c>
      <c r="W528" s="93">
        <f t="shared" si="101"/>
        <v>15001733</v>
      </c>
      <c r="X528" s="312" t="s">
        <v>1095</v>
      </c>
      <c r="Y528" s="881">
        <f t="shared" si="104"/>
        <v>0.70202020864121017</v>
      </c>
      <c r="Z528" s="42">
        <f t="shared" ca="1" si="105"/>
        <v>0.78855721393034828</v>
      </c>
      <c r="AA528" s="43">
        <f t="shared" ca="1" si="106"/>
        <v>8.6537005289138103E-2</v>
      </c>
      <c r="AB528" s="202">
        <f t="shared" ca="1" si="107"/>
        <v>85</v>
      </c>
      <c r="AC528" s="44" t="str">
        <f t="shared" si="100"/>
        <v>NO</v>
      </c>
      <c r="AD528" s="765" t="s">
        <v>1714</v>
      </c>
      <c r="AE528" s="173" t="s">
        <v>1257</v>
      </c>
      <c r="AF528" s="284" t="s">
        <v>2063</v>
      </c>
      <c r="AG528" s="173" t="s">
        <v>1438</v>
      </c>
      <c r="AH528" s="284" t="s">
        <v>561</v>
      </c>
      <c r="AI528" s="308"/>
      <c r="AJ528" s="308" t="s">
        <v>3836</v>
      </c>
      <c r="AK528" s="181" t="str">
        <f t="shared" ca="1" si="108"/>
        <v>EN EJECUCIÓN</v>
      </c>
      <c r="AL528" s="313" t="s">
        <v>582</v>
      </c>
      <c r="AM528" s="438" t="s">
        <v>391</v>
      </c>
      <c r="AN528" s="875" t="str">
        <f>IFERROR(VLOOKUP(E528,'liquidaciones '!$B$2:$C$1048576,2,0),"NO")</f>
        <v>NO</v>
      </c>
      <c r="AO528" s="983" t="str">
        <f>IFERROR(VLOOKUP(E528,'liquidaciones '!$B$2:$I$1048576,8,0),"")</f>
        <v/>
      </c>
      <c r="AP528" s="438"/>
      <c r="AQ528" s="177" t="s">
        <v>390</v>
      </c>
      <c r="AR528" s="438" t="s">
        <v>1511</v>
      </c>
      <c r="AS528" s="438"/>
      <c r="AT528" s="1006" t="s">
        <v>3899</v>
      </c>
    </row>
    <row r="529" spans="3:46" ht="112.5" x14ac:dyDescent="0.25">
      <c r="C529" s="896">
        <v>82</v>
      </c>
      <c r="D529" s="896"/>
      <c r="E529" s="897" t="s">
        <v>2966</v>
      </c>
      <c r="F529" s="446" t="s">
        <v>22</v>
      </c>
      <c r="G529" s="937">
        <v>830112518</v>
      </c>
      <c r="H529" s="947" t="s">
        <v>2967</v>
      </c>
      <c r="I529" s="942">
        <v>49980000</v>
      </c>
      <c r="J529" s="902" t="s">
        <v>2966</v>
      </c>
      <c r="K529" s="298">
        <v>2017</v>
      </c>
      <c r="L529" s="551">
        <v>42871</v>
      </c>
      <c r="M529" s="899">
        <v>42874</v>
      </c>
      <c r="N529" s="899">
        <v>43239</v>
      </c>
      <c r="O529" s="127">
        <f>COUNTA(Modificaciones!I515,Modificaciones!K515,Modificaciones!M515,Modificaciones!O515)</f>
        <v>1</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32130000</v>
      </c>
      <c r="W529" s="93">
        <f t="shared" si="101"/>
        <v>17850000</v>
      </c>
      <c r="X529" s="318" t="s">
        <v>2968</v>
      </c>
      <c r="Y529" s="881">
        <f t="shared" si="104"/>
        <v>0.6428571428571429</v>
      </c>
      <c r="Z529" s="42">
        <f t="shared" ca="1" si="105"/>
        <v>0.8794520547945206</v>
      </c>
      <c r="AA529" s="43">
        <f t="shared" ca="1" si="106"/>
        <v>0.23659491193737769</v>
      </c>
      <c r="AB529" s="202">
        <f t="shared" ca="1" si="107"/>
        <v>44</v>
      </c>
      <c r="AC529" s="44" t="str">
        <f t="shared" si="100"/>
        <v>NO</v>
      </c>
      <c r="AD529" s="897"/>
      <c r="AE529" s="173" t="s">
        <v>1258</v>
      </c>
      <c r="AF529" s="173" t="s">
        <v>1175</v>
      </c>
      <c r="AG529" s="173" t="s">
        <v>1440</v>
      </c>
      <c r="AH529" s="284" t="s">
        <v>560</v>
      </c>
      <c r="AI529" s="174" t="s">
        <v>1510</v>
      </c>
      <c r="AJ529" s="308" t="s">
        <v>3834</v>
      </c>
      <c r="AK529" s="181" t="str">
        <f t="shared" ca="1" si="108"/>
        <v>EN EJECUCIÓN</v>
      </c>
      <c r="AL529" s="181" t="s">
        <v>582</v>
      </c>
      <c r="AM529" s="176" t="s">
        <v>390</v>
      </c>
      <c r="AN529" s="875" t="str">
        <f>IFERROR(VLOOKUP(E529,'liquidaciones '!$B$2:$C$1048576,2,0),"NO")</f>
        <v>NO</v>
      </c>
      <c r="AO529" s="983" t="str">
        <f>IFERROR(VLOOKUP(E529,'liquidaciones '!$B$2:$I$1048576,8,0),"")</f>
        <v/>
      </c>
      <c r="AP529" s="438"/>
      <c r="AQ529" s="177" t="s">
        <v>390</v>
      </c>
      <c r="AR529" s="438" t="s">
        <v>3541</v>
      </c>
      <c r="AS529" s="438" t="s">
        <v>3817</v>
      </c>
      <c r="AT529" s="1006" t="s">
        <v>3835</v>
      </c>
    </row>
    <row r="530" spans="3:46" ht="33.75" x14ac:dyDescent="0.25">
      <c r="C530" s="896">
        <v>185</v>
      </c>
      <c r="D530" s="896"/>
      <c r="E530" s="897" t="s">
        <v>2969</v>
      </c>
      <c r="F530" s="446" t="s">
        <v>2606</v>
      </c>
      <c r="G530" s="937">
        <v>900462717</v>
      </c>
      <c r="H530" s="947" t="s">
        <v>2970</v>
      </c>
      <c r="I530" s="942">
        <v>1802850</v>
      </c>
      <c r="J530" s="902" t="s">
        <v>2971</v>
      </c>
      <c r="K530" s="298">
        <v>2017</v>
      </c>
      <c r="L530" s="551">
        <v>42877</v>
      </c>
      <c r="M530" s="899">
        <v>42887</v>
      </c>
      <c r="N530" s="899">
        <v>43191</v>
      </c>
      <c r="O530" s="127">
        <f>COUNTA(Modificaciones!I516,Modificaciones!K516,Modificaciones!M516,Modificaciones!O516)</f>
        <v>0</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0</v>
      </c>
      <c r="W530" s="93">
        <f t="shared" si="101"/>
        <v>1802850</v>
      </c>
      <c r="X530" s="312" t="s">
        <v>1632</v>
      </c>
      <c r="Y530" s="881">
        <f t="shared" si="104"/>
        <v>0</v>
      </c>
      <c r="Z530" s="42">
        <f t="shared" ca="1" si="105"/>
        <v>1</v>
      </c>
      <c r="AA530" s="43">
        <f t="shared" ca="1" si="106"/>
        <v>1</v>
      </c>
      <c r="AB530" s="202" t="str">
        <f t="shared" ca="1" si="107"/>
        <v/>
      </c>
      <c r="AC530" s="44" t="str">
        <f t="shared" ref="AC530:AC561" si="109">IF(Y530&lt;=99.9%,"NO","SI")</f>
        <v>NO</v>
      </c>
      <c r="AD530" s="897"/>
      <c r="AE530" s="173" t="s">
        <v>1257</v>
      </c>
      <c r="AF530" s="284" t="s">
        <v>1283</v>
      </c>
      <c r="AG530" s="173"/>
      <c r="AH530" s="284" t="s">
        <v>560</v>
      </c>
      <c r="AI530" s="308" t="s">
        <v>1381</v>
      </c>
      <c r="AJ530" s="308" t="s">
        <v>3836</v>
      </c>
      <c r="AK530" s="181" t="str">
        <f t="shared" ca="1" si="108"/>
        <v>TERMINO</v>
      </c>
      <c r="AL530" s="313" t="s">
        <v>576</v>
      </c>
      <c r="AM530" s="438" t="s">
        <v>390</v>
      </c>
      <c r="AN530" s="875" t="str">
        <f>IFERROR(VLOOKUP(E530,'liquidaciones '!$B$2:$C$1048576,2,0),"NO")</f>
        <v>NO</v>
      </c>
      <c r="AO530" s="983" t="str">
        <f>IFERROR(VLOOKUP(E530,'liquidaciones '!$B$2:$I$1048576,8,0),"")</f>
        <v/>
      </c>
      <c r="AP530" s="438"/>
      <c r="AQ530" s="438" t="s">
        <v>390</v>
      </c>
      <c r="AR530" s="177" t="s">
        <v>2982</v>
      </c>
      <c r="AS530" s="438" t="s">
        <v>2767</v>
      </c>
      <c r="AT530" s="1006" t="s">
        <v>3757</v>
      </c>
    </row>
    <row r="531" spans="3:46" ht="45" x14ac:dyDescent="0.25">
      <c r="C531" s="896">
        <v>75</v>
      </c>
      <c r="D531" s="896"/>
      <c r="E531" s="897" t="s">
        <v>2974</v>
      </c>
      <c r="F531" s="446" t="s">
        <v>2100</v>
      </c>
      <c r="G531" s="937">
        <v>830099766</v>
      </c>
      <c r="H531" s="947" t="s">
        <v>2651</v>
      </c>
      <c r="I531" s="942">
        <v>63846922</v>
      </c>
      <c r="J531" s="902" t="s">
        <v>2974</v>
      </c>
      <c r="K531" s="298">
        <v>2017</v>
      </c>
      <c r="L531" s="551">
        <v>42887</v>
      </c>
      <c r="M531" s="899">
        <v>42898</v>
      </c>
      <c r="N531" s="899">
        <v>43202</v>
      </c>
      <c r="O531" s="127">
        <f>COUNTA(Modificaciones!I517,Modificaciones!K517,Modificaciones!M517,Modificaciones!O517)</f>
        <v>0</v>
      </c>
      <c r="P531" s="128">
        <f>VLOOKUP(E531,Modificaciones!$B$7:$Q$531,16,0)</f>
        <v>0</v>
      </c>
      <c r="Q531" s="129">
        <f>COUNTA(Modificaciones!S531,Modificaciones!U531,Modificaciones!W531,Modificaciones!Y531)</f>
        <v>0</v>
      </c>
      <c r="R531" s="130" t="str">
        <f>IF(Modificaciones!Z531=0,"",VLOOKUP(E531,Modificaciones!$B$7:$AA$500,25,0))</f>
        <v/>
      </c>
      <c r="S531" s="131" t="str">
        <f>IF(Modificaciones!AA531=0,"",VLOOKUP(E531,Modificaciones!$B$7:$AA$500,26,0))</f>
        <v/>
      </c>
      <c r="T531" s="884">
        <f t="shared" si="102"/>
        <v>43202</v>
      </c>
      <c r="U531" s="62">
        <f t="shared" si="103"/>
        <v>63846922</v>
      </c>
      <c r="V531" s="172">
        <f>VLOOKUP(E531,Modificaciones!$B$7:$AU$531,46,0)</f>
        <v>49777486</v>
      </c>
      <c r="W531" s="93">
        <f t="shared" si="101"/>
        <v>14069436</v>
      </c>
      <c r="X531" s="316" t="s">
        <v>2975</v>
      </c>
      <c r="Y531" s="881">
        <f t="shared" si="104"/>
        <v>0.77963799100605036</v>
      </c>
      <c r="Z531" s="42">
        <f t="shared" ca="1" si="105"/>
        <v>0.97697368421052633</v>
      </c>
      <c r="AA531" s="43">
        <f t="shared" ca="1" si="106"/>
        <v>0.19733569320447597</v>
      </c>
      <c r="AB531" s="202">
        <f t="shared" ca="1" si="107"/>
        <v>7</v>
      </c>
      <c r="AC531" s="44" t="str">
        <f t="shared" si="109"/>
        <v>NO</v>
      </c>
      <c r="AD531" s="765" t="s">
        <v>1713</v>
      </c>
      <c r="AE531" s="173" t="s">
        <v>1258</v>
      </c>
      <c r="AF531" s="284" t="s">
        <v>2103</v>
      </c>
      <c r="AG531" s="173" t="s">
        <v>1440</v>
      </c>
      <c r="AH531" s="284" t="s">
        <v>560</v>
      </c>
      <c r="AI531" s="308" t="s">
        <v>1510</v>
      </c>
      <c r="AJ531" s="308" t="s">
        <v>3834</v>
      </c>
      <c r="AK531" s="181" t="str">
        <f t="shared" ca="1" si="108"/>
        <v>EN EJECUCIÓN</v>
      </c>
      <c r="AL531" s="313" t="s">
        <v>582</v>
      </c>
      <c r="AM531" s="176" t="s">
        <v>390</v>
      </c>
      <c r="AN531" s="875" t="str">
        <f>IFERROR(VLOOKUP(E531,'liquidaciones '!$B$2:$C$1048576,2,0),"NO")</f>
        <v>NO</v>
      </c>
      <c r="AO531" s="983" t="str">
        <f>IFERROR(VLOOKUP(E531,'liquidaciones '!$B$2:$I$1048576,8,0),"")</f>
        <v/>
      </c>
      <c r="AP531" s="438"/>
      <c r="AQ531" s="438" t="s">
        <v>390</v>
      </c>
      <c r="AR531" s="438" t="s">
        <v>3541</v>
      </c>
      <c r="AS531" s="438" t="s">
        <v>3817</v>
      </c>
      <c r="AT531" s="1006" t="s">
        <v>3835</v>
      </c>
    </row>
    <row r="532" spans="3:46" ht="45" x14ac:dyDescent="0.25">
      <c r="C532" s="896">
        <v>211</v>
      </c>
      <c r="D532" s="896"/>
      <c r="E532" s="897" t="s">
        <v>2976</v>
      </c>
      <c r="F532" s="446" t="s">
        <v>2977</v>
      </c>
      <c r="G532" s="937">
        <v>900170405</v>
      </c>
      <c r="H532" s="947" t="s">
        <v>2978</v>
      </c>
      <c r="I532" s="942">
        <v>56122000</v>
      </c>
      <c r="J532" s="902" t="s">
        <v>2979</v>
      </c>
      <c r="K532" s="298">
        <v>2017</v>
      </c>
      <c r="L532" s="551">
        <v>42888</v>
      </c>
      <c r="M532" s="899">
        <v>42898</v>
      </c>
      <c r="N532" s="899">
        <v>43263</v>
      </c>
      <c r="O532" s="127">
        <f>COUNTA(Modificaciones!I518,Modificaciones!K518,Modificaciones!M518,Modificaciones!O518)</f>
        <v>1</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24105000</v>
      </c>
      <c r="W532" s="93">
        <f t="shared" si="101"/>
        <v>32017000</v>
      </c>
      <c r="X532" s="318" t="s">
        <v>2529</v>
      </c>
      <c r="Y532" s="881">
        <f t="shared" si="104"/>
        <v>0.42951070881294323</v>
      </c>
      <c r="Z532" s="42">
        <f t="shared" ca="1" si="105"/>
        <v>0.81369863013698629</v>
      </c>
      <c r="AA532" s="43">
        <f t="shared" ca="1" si="106"/>
        <v>0.38418792132404306</v>
      </c>
      <c r="AB532" s="202">
        <f t="shared" ca="1" si="107"/>
        <v>68</v>
      </c>
      <c r="AC532" s="44" t="str">
        <f t="shared" si="109"/>
        <v>NO</v>
      </c>
      <c r="AD532" s="765" t="s">
        <v>1713</v>
      </c>
      <c r="AE532" s="173" t="s">
        <v>1257</v>
      </c>
      <c r="AF532" s="304" t="s">
        <v>1176</v>
      </c>
      <c r="AG532" s="173" t="s">
        <v>1436</v>
      </c>
      <c r="AH532" s="284" t="s">
        <v>560</v>
      </c>
      <c r="AI532" s="174" t="s">
        <v>1390</v>
      </c>
      <c r="AJ532" s="308" t="s">
        <v>3834</v>
      </c>
      <c r="AK532" s="181" t="str">
        <f t="shared" ca="1" si="108"/>
        <v>EN EJECUCIÓN</v>
      </c>
      <c r="AL532" s="173" t="s">
        <v>577</v>
      </c>
      <c r="AM532" s="176" t="s">
        <v>390</v>
      </c>
      <c r="AN532" s="875" t="str">
        <f>IFERROR(VLOOKUP(E532,'liquidaciones '!$B$2:$C$1048576,2,0),"NO")</f>
        <v>NO</v>
      </c>
      <c r="AO532" s="983" t="str">
        <f>IFERROR(VLOOKUP(E532,'liquidaciones '!$B$2:$I$1048576,8,0),"")</f>
        <v/>
      </c>
      <c r="AP532" s="438"/>
      <c r="AQ532" s="438" t="s">
        <v>390</v>
      </c>
      <c r="AR532" s="438" t="s">
        <v>1511</v>
      </c>
      <c r="AS532" s="438" t="s">
        <v>3822</v>
      </c>
      <c r="AT532" s="1006" t="s">
        <v>3835</v>
      </c>
    </row>
    <row r="533" spans="3:46" ht="45" x14ac:dyDescent="0.25">
      <c r="C533" s="896">
        <v>191</v>
      </c>
      <c r="D533" s="896"/>
      <c r="E533" s="897" t="s">
        <v>2980</v>
      </c>
      <c r="F533" s="446" t="s">
        <v>2981</v>
      </c>
      <c r="G533" s="937">
        <v>900062917</v>
      </c>
      <c r="H533" s="947" t="s">
        <v>3070</v>
      </c>
      <c r="I533" s="942">
        <v>35763045</v>
      </c>
      <c r="J533" s="902" t="s">
        <v>2980</v>
      </c>
      <c r="K533" s="298">
        <v>2017</v>
      </c>
      <c r="L533" s="551">
        <v>42887</v>
      </c>
      <c r="M533" s="899">
        <v>42899</v>
      </c>
      <c r="N533" s="899">
        <v>43186</v>
      </c>
      <c r="O533" s="127">
        <f>COUNTA(Modificaciones!I519,Modificaciones!K519,Modificaciones!M519,Modificaciones!O519)</f>
        <v>1</v>
      </c>
      <c r="P533" s="128">
        <f>VLOOKUP(E533,Modificaciones!$B$7:$Q$900,16,0)</f>
        <v>0</v>
      </c>
      <c r="Q533" s="129">
        <f>COUNTA(Modificaciones!S533,Modificaciones!U533,Modificaciones!W533,Modificaciones!Y533)</f>
        <v>0</v>
      </c>
      <c r="R533" s="130" t="str">
        <f>IF(Modificaciones!Z533=0,"",VLOOKUP(E533,Modificaciones!$B$7:$AA$500,25,0))</f>
        <v/>
      </c>
      <c r="S533" s="131" t="str">
        <f>IF(Modificaciones!AA533=0,"",VLOOKUP(E533,Modificaciones!$B$7:$AA$500,26,0))</f>
        <v/>
      </c>
      <c r="T533" s="884">
        <f t="shared" si="102"/>
        <v>43186</v>
      </c>
      <c r="U533" s="62">
        <f t="shared" si="103"/>
        <v>35763045</v>
      </c>
      <c r="V533" s="172">
        <f>VLOOKUP(E533,Modificaciones!$B$7:$AU$900,46,0)</f>
        <v>23710861</v>
      </c>
      <c r="W533" s="93">
        <f t="shared" si="101"/>
        <v>12052184</v>
      </c>
      <c r="X533" s="312" t="s">
        <v>1868</v>
      </c>
      <c r="Y533" s="881">
        <f t="shared" si="104"/>
        <v>0.66299894206435717</v>
      </c>
      <c r="Z533" s="42">
        <f t="shared" ca="1" si="105"/>
        <v>1</v>
      </c>
      <c r="AA533" s="43">
        <f t="shared" ca="1" si="106"/>
        <v>0.33700105793564283</v>
      </c>
      <c r="AB533" s="202" t="str">
        <f t="shared" ca="1" si="107"/>
        <v/>
      </c>
      <c r="AC533" s="44" t="str">
        <f t="shared" si="109"/>
        <v>NO</v>
      </c>
      <c r="AD533" s="765" t="s">
        <v>1713</v>
      </c>
      <c r="AE533" s="173" t="s">
        <v>1257</v>
      </c>
      <c r="AF533" s="284" t="s">
        <v>1138</v>
      </c>
      <c r="AG533" s="173" t="s">
        <v>1437</v>
      </c>
      <c r="AH533" s="284" t="s">
        <v>562</v>
      </c>
      <c r="AI533" s="174" t="s">
        <v>1386</v>
      </c>
      <c r="AJ533" s="308" t="s">
        <v>3834</v>
      </c>
      <c r="AK533" s="181" t="str">
        <f t="shared" ca="1" si="108"/>
        <v>TERMINO</v>
      </c>
      <c r="AL533" s="313" t="s">
        <v>575</v>
      </c>
      <c r="AM533" s="176" t="s">
        <v>390</v>
      </c>
      <c r="AN533" s="875" t="str">
        <f>IFERROR(VLOOKUP(E533,'liquidaciones '!$B$2:$C$1048576,2,0),"NO")</f>
        <v>NO</v>
      </c>
      <c r="AO533" s="983" t="str">
        <f>IFERROR(VLOOKUP(E533,'liquidaciones '!$B$2:$I$1048576,8,0),"")</f>
        <v/>
      </c>
      <c r="AP533" s="438"/>
      <c r="AQ533" s="177" t="s">
        <v>390</v>
      </c>
      <c r="AR533" s="177" t="s">
        <v>2982</v>
      </c>
      <c r="AS533" s="438" t="s">
        <v>3820</v>
      </c>
      <c r="AT533" s="1006" t="s">
        <v>3835</v>
      </c>
    </row>
    <row r="534" spans="3:46" ht="67.5" x14ac:dyDescent="0.25">
      <c r="C534" s="896">
        <v>261</v>
      </c>
      <c r="D534" s="896"/>
      <c r="E534" s="897" t="s">
        <v>2986</v>
      </c>
      <c r="F534" s="446" t="s">
        <v>152</v>
      </c>
      <c r="G534" s="937">
        <v>800015583</v>
      </c>
      <c r="H534" s="947" t="s">
        <v>3014</v>
      </c>
      <c r="I534" s="942">
        <v>50000000</v>
      </c>
      <c r="J534" s="902" t="s">
        <v>2990</v>
      </c>
      <c r="K534" s="298">
        <v>2017</v>
      </c>
      <c r="L534" s="551">
        <v>42885</v>
      </c>
      <c r="M534" s="932">
        <v>42913</v>
      </c>
      <c r="N534" s="932">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2987</v>
      </c>
      <c r="Y534" s="881">
        <f t="shared" si="104"/>
        <v>0.71199999999999997</v>
      </c>
      <c r="Z534" s="42">
        <f t="shared" ca="1" si="105"/>
        <v>0.77260273972602744</v>
      </c>
      <c r="AA534" s="43">
        <f t="shared" ca="1" si="106"/>
        <v>6.0602739726027477E-2</v>
      </c>
      <c r="AB534" s="202">
        <f t="shared" ca="1" si="107"/>
        <v>83</v>
      </c>
      <c r="AC534" s="44" t="str">
        <f t="shared" si="109"/>
        <v>NO</v>
      </c>
      <c r="AD534" s="765" t="s">
        <v>1713</v>
      </c>
      <c r="AE534" s="900" t="s">
        <v>1258</v>
      </c>
      <c r="AF534" s="900" t="s">
        <v>2988</v>
      </c>
      <c r="AG534" s="173" t="s">
        <v>1440</v>
      </c>
      <c r="AH534" s="284" t="s">
        <v>560</v>
      </c>
      <c r="AI534" s="897"/>
      <c r="AJ534" s="308" t="s">
        <v>3834</v>
      </c>
      <c r="AK534" s="181" t="str">
        <f t="shared" ca="1" si="108"/>
        <v>EN EJECUCIÓN</v>
      </c>
      <c r="AL534" s="313" t="s">
        <v>576</v>
      </c>
      <c r="AM534" s="438" t="s">
        <v>390</v>
      </c>
      <c r="AN534" s="875" t="str">
        <f>IFERROR(VLOOKUP(E534,'liquidaciones '!$B$2:$C$1048576,2,0),"NO")</f>
        <v>NO</v>
      </c>
      <c r="AO534" s="983" t="str">
        <f>IFERROR(VLOOKUP(E534,'liquidaciones '!$B$2:$I$1048576,8,0),"")</f>
        <v/>
      </c>
      <c r="AP534" s="438"/>
      <c r="AQ534" s="177" t="s">
        <v>390</v>
      </c>
      <c r="AR534" s="438" t="s">
        <v>3541</v>
      </c>
      <c r="AS534" s="438" t="s">
        <v>3817</v>
      </c>
      <c r="AT534" s="1006" t="s">
        <v>3835</v>
      </c>
    </row>
    <row r="535" spans="3:46" ht="45" x14ac:dyDescent="0.25">
      <c r="C535" s="896">
        <v>77</v>
      </c>
      <c r="D535" s="896"/>
      <c r="E535" s="897" t="s">
        <v>2991</v>
      </c>
      <c r="F535" s="446" t="s">
        <v>2708</v>
      </c>
      <c r="G535" s="937">
        <v>900105979</v>
      </c>
      <c r="H535" s="947" t="s">
        <v>2992</v>
      </c>
      <c r="I535" s="942">
        <v>110600000</v>
      </c>
      <c r="J535" s="902" t="s">
        <v>2994</v>
      </c>
      <c r="K535" s="298">
        <v>2017</v>
      </c>
      <c r="L535" s="551">
        <v>42891</v>
      </c>
      <c r="M535" s="899">
        <v>42906</v>
      </c>
      <c r="N535" s="899">
        <v>43210</v>
      </c>
      <c r="O535" s="127">
        <f>COUNTA(Modificaciones!I521,Modificaciones!K521,Modificaciones!M521,Modificaciones!O521)</f>
        <v>1</v>
      </c>
      <c r="P535" s="128">
        <f>VLOOKUP(E535,Modificaciones!$B$7:$Q$900,16,0)</f>
        <v>0</v>
      </c>
      <c r="Q535" s="129">
        <f>COUNTA(Modificaciones!S535,Modificaciones!U535,Modificaciones!W535,Modificaciones!Y535)</f>
        <v>0</v>
      </c>
      <c r="R535" s="130" t="str">
        <f>IF(Modificaciones!Z535=0,"",VLOOKUP(E535,Modificaciones!$B$7:$AA$500,25,0))</f>
        <v/>
      </c>
      <c r="S535" s="131" t="str">
        <f>IF(Modificaciones!AA535=0,"",VLOOKUP(E535,Modificaciones!$B$7:$AA$500,26,0))</f>
        <v/>
      </c>
      <c r="T535" s="884">
        <f t="shared" si="102"/>
        <v>43210</v>
      </c>
      <c r="U535" s="62">
        <f t="shared" si="103"/>
        <v>110600000</v>
      </c>
      <c r="V535" s="172">
        <f>VLOOKUP(E535,Modificaciones!$B$7:$AU$900,46,0)</f>
        <v>88480000</v>
      </c>
      <c r="W535" s="93">
        <f t="shared" si="101"/>
        <v>22120000</v>
      </c>
      <c r="X535" s="318" t="s">
        <v>2529</v>
      </c>
      <c r="Y535" s="881">
        <f t="shared" si="104"/>
        <v>0.8</v>
      </c>
      <c r="Z535" s="42">
        <f t="shared" ca="1" si="105"/>
        <v>0.95065789473684215</v>
      </c>
      <c r="AA535" s="43">
        <f t="shared" ca="1" si="106"/>
        <v>0.1506578947368421</v>
      </c>
      <c r="AB535" s="202">
        <f t="shared" ca="1" si="107"/>
        <v>15</v>
      </c>
      <c r="AC535" s="44" t="str">
        <f t="shared" si="109"/>
        <v>NO</v>
      </c>
      <c r="AD535" s="765" t="s">
        <v>1713</v>
      </c>
      <c r="AE535" s="900" t="s">
        <v>1258</v>
      </c>
      <c r="AF535" s="900" t="s">
        <v>2988</v>
      </c>
      <c r="AG535" s="173" t="s">
        <v>1440</v>
      </c>
      <c r="AH535" s="284" t="s">
        <v>560</v>
      </c>
      <c r="AI535" s="897"/>
      <c r="AJ535" s="308" t="s">
        <v>3834</v>
      </c>
      <c r="AK535" s="181" t="str">
        <f t="shared" ca="1" si="108"/>
        <v>EN EJECUCIÓN</v>
      </c>
      <c r="AL535" s="446" t="s">
        <v>2993</v>
      </c>
      <c r="AM535" s="438" t="s">
        <v>390</v>
      </c>
      <c r="AN535" s="875" t="str">
        <f>IFERROR(VLOOKUP(E535,'liquidaciones '!$B$2:$C$1048576,2,0),"NO")</f>
        <v>NO</v>
      </c>
      <c r="AO535" s="983" t="str">
        <f>IFERROR(VLOOKUP(E535,'liquidaciones '!$B$2:$I$1048576,8,0),"")</f>
        <v/>
      </c>
      <c r="AP535" s="438"/>
      <c r="AQ535" s="177" t="str">
        <f ca="1">IF((TODAY()-T535&lt;900),"SI","NO")</f>
        <v>SI</v>
      </c>
      <c r="AR535" s="438" t="s">
        <v>3541</v>
      </c>
      <c r="AS535" s="438" t="s">
        <v>3817</v>
      </c>
      <c r="AT535" s="1006" t="s">
        <v>3835</v>
      </c>
    </row>
    <row r="536" spans="3:46" ht="30" x14ac:dyDescent="0.25">
      <c r="C536" s="896">
        <v>88</v>
      </c>
      <c r="D536" s="896"/>
      <c r="E536" s="897" t="s">
        <v>3000</v>
      </c>
      <c r="F536" s="446" t="s">
        <v>3001</v>
      </c>
      <c r="G536" s="937" t="s">
        <v>3002</v>
      </c>
      <c r="H536" s="947" t="s">
        <v>3003</v>
      </c>
      <c r="I536" s="942">
        <v>4361500</v>
      </c>
      <c r="J536" s="902" t="s">
        <v>3004</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2850</v>
      </c>
      <c r="AK536" s="181" t="str">
        <f t="shared" ca="1" si="108"/>
        <v>TERMINO</v>
      </c>
      <c r="AL536" s="313" t="s">
        <v>576</v>
      </c>
      <c r="AM536" s="176" t="s">
        <v>391</v>
      </c>
      <c r="AN536" s="875" t="str">
        <f>IFERROR(VLOOKUP(E536,'liquidaciones '!$B$2:$C$1048576,2,0),"NO")</f>
        <v>NO</v>
      </c>
      <c r="AO536" s="983" t="str">
        <f>IFERROR(VLOOKUP(E536,'liquidaciones '!$B$2:$I$1048576,8,0),"")</f>
        <v/>
      </c>
      <c r="AP536" s="438"/>
      <c r="AQ536" s="438" t="s">
        <v>390</v>
      </c>
      <c r="AR536" s="438" t="s">
        <v>3541</v>
      </c>
      <c r="AS536" s="438"/>
      <c r="AT536" s="1006"/>
    </row>
    <row r="537" spans="3:46" ht="78.75" x14ac:dyDescent="0.25">
      <c r="C537" s="896">
        <v>200</v>
      </c>
      <c r="D537" s="896"/>
      <c r="E537" s="897" t="s">
        <v>3005</v>
      </c>
      <c r="F537" s="446" t="s">
        <v>2158</v>
      </c>
      <c r="G537" s="937" t="s">
        <v>3006</v>
      </c>
      <c r="H537" s="945" t="s">
        <v>3582</v>
      </c>
      <c r="I537" s="942">
        <v>4491000</v>
      </c>
      <c r="J537" s="902" t="s">
        <v>3013</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3007</v>
      </c>
      <c r="Y537" s="881">
        <f t="shared" si="104"/>
        <v>0.17368069472277889</v>
      </c>
      <c r="Z537" s="42">
        <f t="shared" ca="1" si="105"/>
        <v>0.82089552238805974</v>
      </c>
      <c r="AA537" s="43">
        <f t="shared" ca="1" si="106"/>
        <v>0.64721482766528082</v>
      </c>
      <c r="AB537" s="202">
        <f t="shared" ca="1" si="107"/>
        <v>60</v>
      </c>
      <c r="AC537" s="44" t="str">
        <f t="shared" si="109"/>
        <v>NO</v>
      </c>
      <c r="AD537" s="765" t="s">
        <v>1713</v>
      </c>
      <c r="AE537" s="173" t="s">
        <v>1257</v>
      </c>
      <c r="AF537" s="284" t="s">
        <v>1173</v>
      </c>
      <c r="AG537" s="173" t="s">
        <v>1443</v>
      </c>
      <c r="AH537" s="284" t="s">
        <v>560</v>
      </c>
      <c r="AI537" s="174" t="s">
        <v>1381</v>
      </c>
      <c r="AJ537" s="308" t="s">
        <v>3834</v>
      </c>
      <c r="AK537" s="181" t="str">
        <f t="shared" ca="1" si="108"/>
        <v>EN EJECUCIÓN</v>
      </c>
      <c r="AL537" s="181" t="s">
        <v>576</v>
      </c>
      <c r="AM537" s="176" t="s">
        <v>390</v>
      </c>
      <c r="AN537" s="875" t="str">
        <f>IFERROR(VLOOKUP(E537,'liquidaciones '!$B$2:$C$1048576,2,0),"NO")</f>
        <v>NO</v>
      </c>
      <c r="AO537" s="983" t="str">
        <f>IFERROR(VLOOKUP(E537,'liquidaciones '!$B$2:$I$1048576,8,0),"")</f>
        <v/>
      </c>
      <c r="AP537" s="438"/>
      <c r="AQ537" s="438" t="s">
        <v>390</v>
      </c>
      <c r="AR537" s="438" t="s">
        <v>1511</v>
      </c>
      <c r="AS537" s="438" t="s">
        <v>3813</v>
      </c>
      <c r="AT537" s="1006" t="s">
        <v>3835</v>
      </c>
    </row>
    <row r="538" spans="3:46" ht="45" x14ac:dyDescent="0.25">
      <c r="C538" s="896">
        <v>193</v>
      </c>
      <c r="D538" s="896"/>
      <c r="E538" s="897" t="s">
        <v>3008</v>
      </c>
      <c r="F538" s="446" t="s">
        <v>3009</v>
      </c>
      <c r="G538" s="937" t="s">
        <v>3010</v>
      </c>
      <c r="H538" s="945" t="s">
        <v>3071</v>
      </c>
      <c r="I538" s="942">
        <v>29000000</v>
      </c>
      <c r="J538" s="902" t="s">
        <v>3011</v>
      </c>
      <c r="K538" s="298">
        <v>2017</v>
      </c>
      <c r="L538" s="551">
        <v>42893</v>
      </c>
      <c r="M538" s="903">
        <v>42920</v>
      </c>
      <c r="N538" s="903">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26226279</v>
      </c>
      <c r="W538" s="93">
        <f t="shared" si="101"/>
        <v>2773721</v>
      </c>
      <c r="X538" s="312" t="s">
        <v>3012</v>
      </c>
      <c r="Y538" s="881">
        <f t="shared" si="104"/>
        <v>0.90435444827586209</v>
      </c>
      <c r="Z538" s="42">
        <f t="shared" ca="1" si="105"/>
        <v>1</v>
      </c>
      <c r="AA538" s="43">
        <f t="shared" ca="1" si="106"/>
        <v>9.5645551724137912E-2</v>
      </c>
      <c r="AB538" s="202" t="str">
        <f t="shared" ca="1" si="107"/>
        <v/>
      </c>
      <c r="AC538" s="44" t="str">
        <f t="shared" si="109"/>
        <v>NO</v>
      </c>
      <c r="AD538" s="765" t="s">
        <v>1713</v>
      </c>
      <c r="AE538" s="173" t="s">
        <v>1257</v>
      </c>
      <c r="AF538" s="284" t="s">
        <v>1299</v>
      </c>
      <c r="AG538" s="173" t="s">
        <v>1443</v>
      </c>
      <c r="AH538" s="284" t="s">
        <v>560</v>
      </c>
      <c r="AI538" s="174" t="s">
        <v>1381</v>
      </c>
      <c r="AJ538" s="308" t="s">
        <v>3834</v>
      </c>
      <c r="AK538" s="181" t="str">
        <f t="shared" ca="1" si="108"/>
        <v>TERMINO</v>
      </c>
      <c r="AL538" s="181" t="s">
        <v>576</v>
      </c>
      <c r="AM538" s="438" t="s">
        <v>390</v>
      </c>
      <c r="AN538" s="875" t="str">
        <f>IFERROR(VLOOKUP(E538,'liquidaciones '!$B$2:$C$1048576,2,0),"NO")</f>
        <v>NO</v>
      </c>
      <c r="AO538" s="983" t="str">
        <f>IFERROR(VLOOKUP(E538,'liquidaciones '!$B$2:$I$1048576,8,0),"")</f>
        <v/>
      </c>
      <c r="AP538" s="438"/>
      <c r="AQ538" s="438" t="s">
        <v>390</v>
      </c>
      <c r="AR538" s="438" t="s">
        <v>3074</v>
      </c>
      <c r="AS538" s="438" t="s">
        <v>3813</v>
      </c>
      <c r="AT538" s="1006" t="s">
        <v>3835</v>
      </c>
    </row>
    <row r="539" spans="3:46" ht="67.5" x14ac:dyDescent="0.25">
      <c r="C539" s="896">
        <v>196</v>
      </c>
      <c r="D539" s="896"/>
      <c r="E539" s="897" t="s">
        <v>3015</v>
      </c>
      <c r="F539" s="446" t="s">
        <v>3016</v>
      </c>
      <c r="G539" s="937" t="s">
        <v>3017</v>
      </c>
      <c r="H539" s="947" t="s">
        <v>3018</v>
      </c>
      <c r="I539" s="942">
        <v>578014000</v>
      </c>
      <c r="J539" s="902" t="s">
        <v>3023</v>
      </c>
      <c r="K539" s="298">
        <v>2017</v>
      </c>
      <c r="L539" s="551">
        <v>42929</v>
      </c>
      <c r="M539" s="903">
        <v>42933</v>
      </c>
      <c r="N539" s="903">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4">
        <f t="shared" si="102"/>
        <v>43231</v>
      </c>
      <c r="U539" s="62">
        <f t="shared" si="103"/>
        <v>882002189</v>
      </c>
      <c r="V539" s="172">
        <f>VLOOKUP(E539,Modificaciones!$B$7:$AU$900,46,0)</f>
        <v>390885518</v>
      </c>
      <c r="W539" s="93">
        <f t="shared" si="101"/>
        <v>491116671</v>
      </c>
      <c r="X539" s="93" t="s">
        <v>1881</v>
      </c>
      <c r="Y539" s="881">
        <f t="shared" si="104"/>
        <v>0.4431797595005742</v>
      </c>
      <c r="Z539" s="42">
        <f t="shared" ca="1" si="105"/>
        <v>0.87919463087248317</v>
      </c>
      <c r="AA539" s="43">
        <f t="shared" ca="1" si="106"/>
        <v>0.43601487137190897</v>
      </c>
      <c r="AB539" s="202">
        <f t="shared" ca="1" si="107"/>
        <v>36</v>
      </c>
      <c r="AC539" s="44" t="str">
        <f t="shared" si="109"/>
        <v>NO</v>
      </c>
      <c r="AD539" s="765" t="s">
        <v>1713</v>
      </c>
      <c r="AE539" s="173" t="s">
        <v>1257</v>
      </c>
      <c r="AF539" s="284" t="s">
        <v>1128</v>
      </c>
      <c r="AG539" s="173"/>
      <c r="AH539" s="284" t="s">
        <v>560</v>
      </c>
      <c r="AI539" s="308"/>
      <c r="AJ539" s="308" t="s">
        <v>3834</v>
      </c>
      <c r="AK539" s="181" t="str">
        <f t="shared" ca="1" si="108"/>
        <v>EN EJECUCIÓN</v>
      </c>
      <c r="AL539" s="313" t="s">
        <v>575</v>
      </c>
      <c r="AM539" s="438" t="s">
        <v>390</v>
      </c>
      <c r="AN539" s="875" t="str">
        <f>IFERROR(VLOOKUP(E539,'liquidaciones '!$B$2:$C$1048576,2,0),"NO")</f>
        <v>NO</v>
      </c>
      <c r="AO539" s="983" t="str">
        <f>IFERROR(VLOOKUP(E539,'liquidaciones '!$B$2:$I$1048576,8,0),"")</f>
        <v/>
      </c>
      <c r="AP539" s="438"/>
      <c r="AQ539" s="438" t="s">
        <v>390</v>
      </c>
      <c r="AR539" s="438" t="s">
        <v>3074</v>
      </c>
      <c r="AS539" s="438" t="s">
        <v>1380</v>
      </c>
      <c r="AT539" s="1006" t="s">
        <v>3835</v>
      </c>
    </row>
    <row r="540" spans="3:46" ht="45" x14ac:dyDescent="0.25">
      <c r="C540" s="896"/>
      <c r="D540" s="896"/>
      <c r="E540" s="897" t="s">
        <v>3019</v>
      </c>
      <c r="F540" s="446" t="s">
        <v>1602</v>
      </c>
      <c r="G540" s="937" t="s">
        <v>3020</v>
      </c>
      <c r="H540" s="947" t="s">
        <v>3021</v>
      </c>
      <c r="I540" s="942">
        <v>70086000</v>
      </c>
      <c r="J540" s="902" t="s">
        <v>3024</v>
      </c>
      <c r="K540" s="298">
        <v>2017</v>
      </c>
      <c r="L540" s="551">
        <v>42921</v>
      </c>
      <c r="M540" s="903">
        <v>42930</v>
      </c>
      <c r="N540" s="903">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70086000</v>
      </c>
      <c r="W540" s="93">
        <f t="shared" si="101"/>
        <v>0</v>
      </c>
      <c r="X540" s="312" t="s">
        <v>3022</v>
      </c>
      <c r="Y540" s="881">
        <f t="shared" si="104"/>
        <v>1</v>
      </c>
      <c r="Z540" s="42">
        <f t="shared" ca="1" si="105"/>
        <v>1</v>
      </c>
      <c r="AA540" s="43">
        <f t="shared" ca="1" si="106"/>
        <v>0</v>
      </c>
      <c r="AB540" s="202" t="str">
        <f t="shared" ca="1" si="107"/>
        <v/>
      </c>
      <c r="AC540" s="44" t="str">
        <f t="shared" si="109"/>
        <v>SI</v>
      </c>
      <c r="AD540" s="765" t="s">
        <v>1713</v>
      </c>
      <c r="AE540" s="173" t="s">
        <v>1258</v>
      </c>
      <c r="AF540" s="284" t="s">
        <v>1605</v>
      </c>
      <c r="AG540" s="173" t="s">
        <v>1440</v>
      </c>
      <c r="AH540" s="284" t="s">
        <v>560</v>
      </c>
      <c r="AI540" s="308" t="s">
        <v>1510</v>
      </c>
      <c r="AJ540" s="308" t="s">
        <v>3834</v>
      </c>
      <c r="AK540" s="181" t="str">
        <f t="shared" ca="1" si="108"/>
        <v>TERMINO</v>
      </c>
      <c r="AL540" s="181" t="s">
        <v>576</v>
      </c>
      <c r="AM540" s="438" t="s">
        <v>390</v>
      </c>
      <c r="AN540" s="875" t="str">
        <f>IFERROR(VLOOKUP(E540,'liquidaciones '!$B$2:$C$1048576,2,0),"NO")</f>
        <v>NO</v>
      </c>
      <c r="AO540" s="983" t="str">
        <f>IFERROR(VLOOKUP(E540,'liquidaciones '!$B$2:$I$1048576,8,0),"")</f>
        <v/>
      </c>
      <c r="AP540" s="438"/>
      <c r="AQ540" s="438" t="s">
        <v>390</v>
      </c>
      <c r="AR540" s="438" t="s">
        <v>3541</v>
      </c>
      <c r="AS540" s="438" t="s">
        <v>3817</v>
      </c>
      <c r="AT540" s="1006" t="s">
        <v>3835</v>
      </c>
    </row>
    <row r="541" spans="3:46" ht="33.75" x14ac:dyDescent="0.25">
      <c r="C541" s="896">
        <v>199</v>
      </c>
      <c r="D541" s="896"/>
      <c r="E541" s="897" t="s">
        <v>3072</v>
      </c>
      <c r="F541" s="446" t="s">
        <v>1860</v>
      </c>
      <c r="G541" s="922">
        <v>860025639</v>
      </c>
      <c r="H541" s="943" t="s">
        <v>3073</v>
      </c>
      <c r="I541" s="93">
        <v>15000000</v>
      </c>
      <c r="J541" s="902" t="s">
        <v>3072</v>
      </c>
      <c r="K541" s="298">
        <v>2017</v>
      </c>
      <c r="L541" s="551">
        <v>42906</v>
      </c>
      <c r="M541" s="932">
        <v>42948</v>
      </c>
      <c r="N541" s="932">
        <v>43236</v>
      </c>
      <c r="O541" s="127">
        <f>COUNTA(Modificaciones!I527,Modificaciones!K527,Modificaciones!M527,Modificaciones!O527)</f>
        <v>1</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9175440</v>
      </c>
      <c r="W541" s="93">
        <f t="shared" si="101"/>
        <v>5824560</v>
      </c>
      <c r="X541" s="312" t="s">
        <v>3012</v>
      </c>
      <c r="Y541" s="881">
        <f t="shared" si="104"/>
        <v>0.61169600000000002</v>
      </c>
      <c r="Z541" s="42">
        <f t="shared" ca="1" si="105"/>
        <v>0.85763888888888884</v>
      </c>
      <c r="AA541" s="43">
        <f t="shared" ca="1" si="106"/>
        <v>0.24594288888888882</v>
      </c>
      <c r="AB541" s="202">
        <f t="shared" ca="1" si="107"/>
        <v>41</v>
      </c>
      <c r="AC541" s="44" t="str">
        <f t="shared" si="109"/>
        <v>NO</v>
      </c>
      <c r="AD541" s="765" t="s">
        <v>1713</v>
      </c>
      <c r="AE541" s="173" t="s">
        <v>1257</v>
      </c>
      <c r="AF541" s="284" t="s">
        <v>1171</v>
      </c>
      <c r="AG541" s="173" t="s">
        <v>1443</v>
      </c>
      <c r="AH541" s="284" t="s">
        <v>560</v>
      </c>
      <c r="AI541" s="308"/>
      <c r="AJ541" s="308" t="s">
        <v>2850</v>
      </c>
      <c r="AK541" s="181" t="str">
        <f t="shared" ca="1" si="108"/>
        <v>EN EJECUCIÓN</v>
      </c>
      <c r="AL541" s="181" t="s">
        <v>582</v>
      </c>
      <c r="AM541" s="438" t="s">
        <v>390</v>
      </c>
      <c r="AN541" s="875" t="str">
        <f>IFERROR(VLOOKUP(E541,'liquidaciones '!$B$2:$C$1048576,2,0),"NO")</f>
        <v>NO</v>
      </c>
      <c r="AO541" s="983" t="str">
        <f>IFERROR(VLOOKUP(E541,'liquidaciones '!$B$2:$I$1048576,8,0),"")</f>
        <v/>
      </c>
      <c r="AP541" s="438"/>
      <c r="AQ541" s="438" t="s">
        <v>390</v>
      </c>
      <c r="AR541" s="438" t="s">
        <v>2996</v>
      </c>
      <c r="AS541" s="438" t="s">
        <v>3813</v>
      </c>
      <c r="AT541" s="1006" t="s">
        <v>3754</v>
      </c>
    </row>
    <row r="542" spans="3:46" ht="45" x14ac:dyDescent="0.25">
      <c r="C542" s="896"/>
      <c r="D542" s="896"/>
      <c r="E542" s="897" t="s">
        <v>3075</v>
      </c>
      <c r="F542" s="446" t="s">
        <v>152</v>
      </c>
      <c r="G542" s="922" t="s">
        <v>2814</v>
      </c>
      <c r="H542" s="439" t="s">
        <v>3076</v>
      </c>
      <c r="I542" s="93">
        <v>196663000</v>
      </c>
      <c r="J542" s="902" t="s">
        <v>3079</v>
      </c>
      <c r="K542" s="298">
        <v>2017</v>
      </c>
      <c r="L542" s="551">
        <v>42927</v>
      </c>
      <c r="M542" s="903">
        <v>42937</v>
      </c>
      <c r="N542" s="903">
        <v>43180</v>
      </c>
      <c r="O542" s="127">
        <f>COUNTA(Modificaciones!I528,Modificaciones!K528,Modificaciones!M528,Modificaciones!O528)</f>
        <v>1</v>
      </c>
      <c r="P542" s="128">
        <f>VLOOKUP(E542,Modificaciones!$B$7:$Q$900,16,0)</f>
        <v>0</v>
      </c>
      <c r="Q542" s="129">
        <f>COUNTA(Modificaciones!S542,Modificaciones!U542,Modificaciones!W542,Modificaciones!Y542)</f>
        <v>0</v>
      </c>
      <c r="R542" s="130" t="str">
        <f>IF(Modificaciones!Z542=0,"",VLOOKUP(E542,Modificaciones!$B$7:$AA$500,25,0))</f>
        <v/>
      </c>
      <c r="S542" s="131" t="str">
        <f>IF(Modificaciones!AA542=0,"",VLOOKUP(E542,Modificaciones!$B$7:$AA$500,26,0))</f>
        <v/>
      </c>
      <c r="T542" s="884">
        <f t="shared" si="102"/>
        <v>43180</v>
      </c>
      <c r="U542" s="62">
        <f t="shared" si="103"/>
        <v>196663000</v>
      </c>
      <c r="V542" s="172">
        <f>VLOOKUP(E542,Modificaciones!$B$7:$AU$900,46,0)</f>
        <v>133535286</v>
      </c>
      <c r="W542" s="93">
        <f t="shared" si="101"/>
        <v>63127714</v>
      </c>
      <c r="X542" s="312" t="s">
        <v>3077</v>
      </c>
      <c r="Y542" s="881">
        <f t="shared" si="104"/>
        <v>0.67900563908818634</v>
      </c>
      <c r="Z542" s="42">
        <f t="shared" ca="1" si="105"/>
        <v>1</v>
      </c>
      <c r="AA542" s="43">
        <f t="shared" ca="1" si="106"/>
        <v>0.32099436091181366</v>
      </c>
      <c r="AB542" s="202" t="str">
        <f t="shared" ca="1" si="107"/>
        <v/>
      </c>
      <c r="AC542" s="44" t="str">
        <f t="shared" si="109"/>
        <v>NO</v>
      </c>
      <c r="AD542" s="765" t="s">
        <v>3078</v>
      </c>
      <c r="AE542" s="173" t="s">
        <v>1258</v>
      </c>
      <c r="AF542" s="284" t="s">
        <v>1939</v>
      </c>
      <c r="AG542" s="173" t="s">
        <v>1440</v>
      </c>
      <c r="AH542" s="284" t="s">
        <v>560</v>
      </c>
      <c r="AI542" s="308" t="s">
        <v>1510</v>
      </c>
      <c r="AJ542" s="308" t="s">
        <v>3834</v>
      </c>
      <c r="AK542" s="181" t="str">
        <f t="shared" ca="1" si="108"/>
        <v>TERMINO</v>
      </c>
      <c r="AL542" s="313" t="s">
        <v>575</v>
      </c>
      <c r="AM542" s="176" t="s">
        <v>390</v>
      </c>
      <c r="AN542" s="875" t="str">
        <f>IFERROR(VLOOKUP(E542,'liquidaciones '!$B$2:$C$1048576,2,0),"NO")</f>
        <v>NO</v>
      </c>
      <c r="AO542" s="983" t="str">
        <f>IFERROR(VLOOKUP(E542,'liquidaciones '!$B$2:$I$1048576,8,0),"")</f>
        <v/>
      </c>
      <c r="AP542" s="438"/>
      <c r="AQ542" s="438" t="s">
        <v>390</v>
      </c>
      <c r="AR542" s="438" t="s">
        <v>3541</v>
      </c>
      <c r="AS542" s="438" t="s">
        <v>3817</v>
      </c>
      <c r="AT542" s="1006" t="s">
        <v>3835</v>
      </c>
    </row>
    <row r="543" spans="3:46" ht="45" x14ac:dyDescent="0.25">
      <c r="C543" s="896">
        <v>178</v>
      </c>
      <c r="D543" s="896"/>
      <c r="E543" s="897" t="s">
        <v>3080</v>
      </c>
      <c r="F543" s="446" t="s">
        <v>73</v>
      </c>
      <c r="G543" s="922">
        <v>830012587</v>
      </c>
      <c r="H543" s="439" t="s">
        <v>3081</v>
      </c>
      <c r="I543" s="93">
        <v>909999990</v>
      </c>
      <c r="J543" s="902" t="s">
        <v>3080</v>
      </c>
      <c r="K543" s="298">
        <v>2017</v>
      </c>
      <c r="L543" s="551">
        <v>42933</v>
      </c>
      <c r="M543" s="903">
        <v>42948</v>
      </c>
      <c r="N543" s="903">
        <v>43221</v>
      </c>
      <c r="O543" s="127">
        <f>COUNTA(Modificaciones!I529,Modificaciones!K529,Modificaciones!M529,Modificaciones!O529)</f>
        <v>0</v>
      </c>
      <c r="P543" s="128">
        <f>VLOOKUP(E543,Modificaciones!$B$7:$Q$900,16,0)</f>
        <v>0</v>
      </c>
      <c r="Q543" s="129">
        <f>COUNTA(Modificaciones!S543,Modificaciones!U543,Modificaciones!W543,Modificaciones!Y543)</f>
        <v>0</v>
      </c>
      <c r="R543" s="130" t="str">
        <f>IF(Modificaciones!Z543=0,"",VLOOKUP(E543,Modificaciones!$B$7:$AA$500,25,0))</f>
        <v/>
      </c>
      <c r="S543" s="131" t="str">
        <f>IF(Modificaciones!AA543=0,"",VLOOKUP(E543,Modificaciones!$B$7:$AA$500,26,0))</f>
        <v/>
      </c>
      <c r="T543" s="884">
        <f t="shared" si="102"/>
        <v>43221</v>
      </c>
      <c r="U543" s="62">
        <f t="shared" si="103"/>
        <v>909999990</v>
      </c>
      <c r="V543" s="172">
        <f>VLOOKUP(E543,Modificaciones!$B$7:$AU$900,46,0)</f>
        <v>656410701</v>
      </c>
      <c r="W543" s="93">
        <f t="shared" si="101"/>
        <v>253589289</v>
      </c>
      <c r="X543" s="312" t="s">
        <v>1893</v>
      </c>
      <c r="Y543" s="881">
        <f t="shared" si="104"/>
        <v>0.72133044858604889</v>
      </c>
      <c r="Z543" s="42">
        <f t="shared" ca="1" si="105"/>
        <v>0.90476190476190477</v>
      </c>
      <c r="AA543" s="43">
        <f t="shared" ca="1" si="106"/>
        <v>0.18343145617585588</v>
      </c>
      <c r="AB543" s="202">
        <f t="shared" ca="1" si="107"/>
        <v>26</v>
      </c>
      <c r="AC543" s="44" t="str">
        <f t="shared" si="109"/>
        <v>NO</v>
      </c>
      <c r="AD543" s="765" t="s">
        <v>1722</v>
      </c>
      <c r="AE543" s="173" t="s">
        <v>1257</v>
      </c>
      <c r="AF543" s="173" t="s">
        <v>1293</v>
      </c>
      <c r="AG543" s="173" t="s">
        <v>1431</v>
      </c>
      <c r="AH543" s="284" t="s">
        <v>564</v>
      </c>
      <c r="AI543" s="308"/>
      <c r="AJ543" s="308" t="s">
        <v>2850</v>
      </c>
      <c r="AK543" s="181" t="str">
        <f t="shared" ca="1" si="108"/>
        <v>EN EJECUCIÓN</v>
      </c>
      <c r="AL543" s="313" t="s">
        <v>582</v>
      </c>
      <c r="AM543" s="438" t="s">
        <v>390</v>
      </c>
      <c r="AN543" s="875" t="str">
        <f>IFERROR(VLOOKUP(E543,'liquidaciones '!$B$2:$C$1048576,2,0),"NO")</f>
        <v>NO</v>
      </c>
      <c r="AO543" s="983" t="str">
        <f>IFERROR(VLOOKUP(E543,'liquidaciones '!$B$2:$I$1048576,8,0),"")</f>
        <v/>
      </c>
      <c r="AP543" s="438"/>
      <c r="AQ543" s="438" t="s">
        <v>390</v>
      </c>
      <c r="AR543" s="438" t="s">
        <v>2996</v>
      </c>
      <c r="AS543" s="438" t="s">
        <v>3821</v>
      </c>
      <c r="AT543" s="1006" t="s">
        <v>3753</v>
      </c>
    </row>
    <row r="544" spans="3:46" ht="30" x14ac:dyDescent="0.25">
      <c r="C544" s="896"/>
      <c r="D544" s="896"/>
      <c r="E544" s="897" t="s">
        <v>3082</v>
      </c>
      <c r="F544" s="446" t="s">
        <v>2515</v>
      </c>
      <c r="G544" s="934" t="s">
        <v>2516</v>
      </c>
      <c r="H544" s="439" t="s">
        <v>3083</v>
      </c>
      <c r="I544" s="93">
        <v>3007941</v>
      </c>
      <c r="J544" s="902" t="s">
        <v>3085</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2745</v>
      </c>
      <c r="Y544" s="881">
        <f t="shared" si="104"/>
        <v>1</v>
      </c>
      <c r="Z544" s="42">
        <f t="shared" ca="1" si="105"/>
        <v>1</v>
      </c>
      <c r="AA544" s="43">
        <f t="shared" ca="1" si="106"/>
        <v>0</v>
      </c>
      <c r="AB544" s="202" t="str">
        <f t="shared" ca="1" si="107"/>
        <v/>
      </c>
      <c r="AC544" s="44" t="str">
        <f t="shared" si="109"/>
        <v>SI</v>
      </c>
      <c r="AD544" s="897"/>
      <c r="AE544" s="900"/>
      <c r="AF544" s="900" t="s">
        <v>3084</v>
      </c>
      <c r="AG544" s="897"/>
      <c r="AH544" s="897"/>
      <c r="AI544" s="897"/>
      <c r="AJ544" s="308" t="s">
        <v>2850</v>
      </c>
      <c r="AK544" s="181" t="str">
        <f t="shared" ca="1" si="108"/>
        <v>TERMINO</v>
      </c>
      <c r="AL544" s="446" t="s">
        <v>2737</v>
      </c>
      <c r="AM544" s="438"/>
      <c r="AN544" s="875" t="str">
        <f>IFERROR(VLOOKUP(E544,'liquidaciones '!$B$2:$C$1048576,2,0),"NO")</f>
        <v>NO</v>
      </c>
      <c r="AO544" s="983" t="str">
        <f>IFERROR(VLOOKUP(E544,'liquidaciones '!$B$2:$I$1048576,8,0),"")</f>
        <v/>
      </c>
      <c r="AP544" s="438"/>
      <c r="AQ544" s="438"/>
      <c r="AR544" s="177" t="s">
        <v>2996</v>
      </c>
      <c r="AS544" s="438"/>
      <c r="AT544" s="1006"/>
    </row>
    <row r="545" spans="3:46" ht="33.75" x14ac:dyDescent="0.25">
      <c r="C545" s="896"/>
      <c r="D545" s="896"/>
      <c r="E545" s="897" t="s">
        <v>3086</v>
      </c>
      <c r="F545" s="446" t="s">
        <v>3087</v>
      </c>
      <c r="G545" s="922">
        <v>79983036</v>
      </c>
      <c r="H545" s="439" t="s">
        <v>3088</v>
      </c>
      <c r="I545" s="93">
        <v>13125000</v>
      </c>
      <c r="J545" s="902" t="s">
        <v>3086</v>
      </c>
      <c r="K545" s="298">
        <v>2017</v>
      </c>
      <c r="L545" s="551">
        <v>42944</v>
      </c>
      <c r="M545" s="903">
        <v>42949</v>
      </c>
      <c r="N545" s="903">
        <v>43159</v>
      </c>
      <c r="O545" s="127">
        <f>COUNTA(Modificaciones!I531,Modificaciones!K531,Modificaciones!M531,Modificaciones!O531)</f>
        <v>0</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43159</v>
      </c>
      <c r="U545" s="62">
        <f t="shared" si="103"/>
        <v>13125000</v>
      </c>
      <c r="V545" s="172">
        <f>VLOOKUP(E545,Modificaciones!$B$7:$AU$900,46,0)</f>
        <v>10687500</v>
      </c>
      <c r="W545" s="93">
        <f t="shared" si="101"/>
        <v>2437500</v>
      </c>
      <c r="X545" s="312" t="s">
        <v>3089</v>
      </c>
      <c r="Y545" s="881">
        <f t="shared" si="104"/>
        <v>0.81428571428571428</v>
      </c>
      <c r="Z545" s="42">
        <f t="shared" ca="1" si="105"/>
        <v>1</v>
      </c>
      <c r="AA545" s="43">
        <f t="shared" ca="1" si="106"/>
        <v>0.18571428571428572</v>
      </c>
      <c r="AB545" s="202" t="str">
        <f t="shared" ca="1" si="107"/>
        <v/>
      </c>
      <c r="AC545" s="44" t="str">
        <f t="shared" si="109"/>
        <v>NO</v>
      </c>
      <c r="AD545" s="765" t="s">
        <v>1714</v>
      </c>
      <c r="AE545" s="173" t="s">
        <v>1257</v>
      </c>
      <c r="AF545" s="284" t="s">
        <v>3090</v>
      </c>
      <c r="AG545" s="173" t="s">
        <v>1438</v>
      </c>
      <c r="AH545" s="284" t="s">
        <v>561</v>
      </c>
      <c r="AI545" s="897"/>
      <c r="AJ545" s="308" t="s">
        <v>3836</v>
      </c>
      <c r="AK545" s="181" t="str">
        <f t="shared" ca="1" si="108"/>
        <v>TERMINO</v>
      </c>
      <c r="AL545" s="313" t="s">
        <v>582</v>
      </c>
      <c r="AM545" s="438" t="s">
        <v>391</v>
      </c>
      <c r="AN545" s="875" t="str">
        <f>IFERROR(VLOOKUP(E545,'liquidaciones '!$B$2:$C$1048576,2,0),"NO")</f>
        <v>NO</v>
      </c>
      <c r="AO545" s="983" t="str">
        <f>IFERROR(VLOOKUP(E545,'liquidaciones '!$B$2:$I$1048576,8,0),"")</f>
        <v/>
      </c>
      <c r="AP545" s="438"/>
      <c r="AQ545" s="438" t="s">
        <v>390</v>
      </c>
      <c r="AR545" s="177" t="s">
        <v>3074</v>
      </c>
      <c r="AS545" s="438"/>
      <c r="AT545" s="1006" t="s">
        <v>3899</v>
      </c>
    </row>
    <row r="546" spans="3:46" ht="56.25" x14ac:dyDescent="0.25">
      <c r="C546" s="896">
        <v>73</v>
      </c>
      <c r="D546" s="896"/>
      <c r="E546" s="897" t="s">
        <v>3091</v>
      </c>
      <c r="F546" s="446" t="s">
        <v>2130</v>
      </c>
      <c r="G546" s="922">
        <v>830083523</v>
      </c>
      <c r="H546" s="439" t="s">
        <v>2666</v>
      </c>
      <c r="I546" s="93">
        <v>8320000</v>
      </c>
      <c r="J546" s="902" t="s">
        <v>3091</v>
      </c>
      <c r="K546" s="298">
        <v>2017</v>
      </c>
      <c r="L546" s="551">
        <v>42934</v>
      </c>
      <c r="M546" s="903">
        <v>42941</v>
      </c>
      <c r="N546" s="903">
        <v>43215</v>
      </c>
      <c r="O546" s="127">
        <f>COUNTA(Modificaciones!I532,Modificaciones!K532,Modificaciones!M532,Modificaciones!O532)</f>
        <v>0</v>
      </c>
      <c r="P546" s="128">
        <f>VLOOKUP(E546,Modificaciones!$B$7:$Q$900,16,0)</f>
        <v>0</v>
      </c>
      <c r="Q546" s="129">
        <f>COUNTA(Modificaciones!S546,Modificaciones!U546,Modificaciones!W546,Modificaciones!Y546)</f>
        <v>0</v>
      </c>
      <c r="R546" s="130" t="str">
        <f>IF(Modificaciones!Z546=0,"",VLOOKUP(E546,Modificaciones!$B$7:$AA$500,25,0))</f>
        <v/>
      </c>
      <c r="S546" s="131" t="str">
        <f>IF(Modificaciones!AA546=0,"",VLOOKUP(E546,Modificaciones!$B$7:$AA$500,26,0))</f>
        <v/>
      </c>
      <c r="T546" s="884">
        <f t="shared" si="102"/>
        <v>43215</v>
      </c>
      <c r="U546" s="62">
        <f t="shared" si="103"/>
        <v>8320000</v>
      </c>
      <c r="V546" s="172">
        <f>VLOOKUP(E546,Modificaciones!$B$7:$AU$900,46,0)</f>
        <v>4622220</v>
      </c>
      <c r="W546" s="93">
        <f t="shared" si="101"/>
        <v>3697780</v>
      </c>
      <c r="X546" s="312" t="s">
        <v>3092</v>
      </c>
      <c r="Y546" s="881">
        <f t="shared" si="104"/>
        <v>0.55555528846153845</v>
      </c>
      <c r="Z546" s="42">
        <f t="shared" ca="1" si="105"/>
        <v>0.92700729927007297</v>
      </c>
      <c r="AA546" s="43">
        <f t="shared" ca="1" si="106"/>
        <v>0.37145201080853452</v>
      </c>
      <c r="AB546" s="202">
        <f t="shared" ca="1" si="107"/>
        <v>20</v>
      </c>
      <c r="AC546" s="44" t="str">
        <f t="shared" si="109"/>
        <v>NO</v>
      </c>
      <c r="AD546" s="897"/>
      <c r="AE546" s="173" t="s">
        <v>1258</v>
      </c>
      <c r="AF546" s="284" t="s">
        <v>2114</v>
      </c>
      <c r="AG546" s="173" t="s">
        <v>1440</v>
      </c>
      <c r="AH546" s="284" t="s">
        <v>560</v>
      </c>
      <c r="AI546" s="308" t="s">
        <v>1510</v>
      </c>
      <c r="AJ546" s="308" t="s">
        <v>3834</v>
      </c>
      <c r="AK546" s="181" t="str">
        <f t="shared" ca="1" si="108"/>
        <v>EN EJECUCIÓN</v>
      </c>
      <c r="AL546" s="313" t="s">
        <v>582</v>
      </c>
      <c r="AM546" s="438" t="s">
        <v>390</v>
      </c>
      <c r="AN546" s="875" t="str">
        <f>IFERROR(VLOOKUP(E546,'liquidaciones '!$B$2:$C$1048576,2,0),"NO")</f>
        <v>NO</v>
      </c>
      <c r="AO546" s="983" t="str">
        <f>IFERROR(VLOOKUP(E546,'liquidaciones '!$B$2:$I$1048576,8,0),"")</f>
        <v/>
      </c>
      <c r="AP546" s="438"/>
      <c r="AQ546" s="438" t="s">
        <v>390</v>
      </c>
      <c r="AR546" s="438" t="s">
        <v>3541</v>
      </c>
      <c r="AS546" s="438" t="s">
        <v>3817</v>
      </c>
      <c r="AT546" s="1006" t="s">
        <v>3835</v>
      </c>
    </row>
    <row r="547" spans="3:46" ht="51.75" customHeight="1" x14ac:dyDescent="0.25">
      <c r="C547" s="896">
        <v>299</v>
      </c>
      <c r="D547" s="896"/>
      <c r="E547" s="897" t="s">
        <v>3093</v>
      </c>
      <c r="F547" s="446" t="s">
        <v>22</v>
      </c>
      <c r="G547" s="922" t="s">
        <v>3094</v>
      </c>
      <c r="H547" s="439" t="s">
        <v>3095</v>
      </c>
      <c r="I547" s="93">
        <v>59500000</v>
      </c>
      <c r="J547" s="902" t="s">
        <v>3093</v>
      </c>
      <c r="K547" s="298">
        <v>2017</v>
      </c>
      <c r="L547" s="551">
        <v>42941</v>
      </c>
      <c r="M547" s="903">
        <v>42955</v>
      </c>
      <c r="N547" s="903">
        <v>43320</v>
      </c>
      <c r="O547" s="127">
        <f>COUNTA(Modificaciones!I533,Modificaciones!K533,Modificaciones!M533,Modificaciones!O533)</f>
        <v>0</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3096</v>
      </c>
      <c r="Y547" s="881">
        <f t="shared" si="104"/>
        <v>0.88</v>
      </c>
      <c r="Z547" s="42">
        <f t="shared" ca="1" si="105"/>
        <v>0.65753424657534243</v>
      </c>
      <c r="AA547" s="43">
        <f t="shared" ca="1" si="106"/>
        <v>-0.22246575342465758</v>
      </c>
      <c r="AB547" s="202">
        <f t="shared" ca="1" si="107"/>
        <v>125</v>
      </c>
      <c r="AC547" s="44" t="str">
        <f t="shared" si="109"/>
        <v>NO</v>
      </c>
      <c r="AD547" s="765" t="s">
        <v>1713</v>
      </c>
      <c r="AE547" s="173" t="s">
        <v>1258</v>
      </c>
      <c r="AF547" s="900" t="s">
        <v>3097</v>
      </c>
      <c r="AG547" s="173" t="s">
        <v>1440</v>
      </c>
      <c r="AH547" s="284" t="s">
        <v>560</v>
      </c>
      <c r="AI547" s="308" t="s">
        <v>1510</v>
      </c>
      <c r="AJ547" s="308" t="s">
        <v>3834</v>
      </c>
      <c r="AK547" s="181" t="str">
        <f t="shared" ca="1" si="108"/>
        <v>EN EJECUCIÓN</v>
      </c>
      <c r="AL547" s="313" t="s">
        <v>582</v>
      </c>
      <c r="AM547" s="438" t="s">
        <v>390</v>
      </c>
      <c r="AN547" s="875" t="str">
        <f>IFERROR(VLOOKUP(E547,'liquidaciones '!$B$2:$C$1048576,2,0),"NO")</f>
        <v>NO</v>
      </c>
      <c r="AO547" s="983" t="str">
        <f>IFERROR(VLOOKUP(E547,'liquidaciones '!$B$2:$I$1048576,8,0),"")</f>
        <v/>
      </c>
      <c r="AP547" s="438"/>
      <c r="AQ547" s="438" t="s">
        <v>390</v>
      </c>
      <c r="AR547" s="438" t="s">
        <v>3541</v>
      </c>
      <c r="AS547" s="438" t="s">
        <v>3817</v>
      </c>
      <c r="AT547" s="1006" t="s">
        <v>3835</v>
      </c>
    </row>
    <row r="548" spans="3:46" ht="67.5" x14ac:dyDescent="0.25">
      <c r="C548" s="896">
        <v>146</v>
      </c>
      <c r="D548" s="896"/>
      <c r="E548" s="897" t="s">
        <v>3098</v>
      </c>
      <c r="F548" s="446" t="s">
        <v>3099</v>
      </c>
      <c r="G548" s="922">
        <v>100392583</v>
      </c>
      <c r="H548" s="945" t="s">
        <v>3100</v>
      </c>
      <c r="I548" s="93">
        <v>39900000</v>
      </c>
      <c r="J548" s="902" t="s">
        <v>3098</v>
      </c>
      <c r="K548" s="298">
        <v>2017</v>
      </c>
      <c r="L548" s="551">
        <v>42961</v>
      </c>
      <c r="M548" s="903">
        <v>42969</v>
      </c>
      <c r="N548" s="903">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4">
        <f t="shared" si="102"/>
        <v>43281</v>
      </c>
      <c r="U548" s="62">
        <f t="shared" si="103"/>
        <v>58520000</v>
      </c>
      <c r="V548" s="172">
        <f>VLOOKUP(E548,Modificaciones!$B$7:$AU$900,46,0)</f>
        <v>30210000</v>
      </c>
      <c r="W548" s="93">
        <f t="shared" si="101"/>
        <v>28310000</v>
      </c>
      <c r="X548" s="312" t="s">
        <v>1095</v>
      </c>
      <c r="Y548" s="881">
        <f t="shared" si="104"/>
        <v>0.51623376623376627</v>
      </c>
      <c r="Z548" s="42">
        <f t="shared" ca="1" si="105"/>
        <v>0.72435897435897434</v>
      </c>
      <c r="AA548" s="43">
        <f t="shared" ca="1" si="106"/>
        <v>0.20812520812520807</v>
      </c>
      <c r="AB548" s="202">
        <f t="shared" ca="1" si="107"/>
        <v>86</v>
      </c>
      <c r="AC548" s="44" t="str">
        <f t="shared" si="109"/>
        <v>NO</v>
      </c>
      <c r="AD548" s="765" t="s">
        <v>1714</v>
      </c>
      <c r="AE548" s="173" t="s">
        <v>1258</v>
      </c>
      <c r="AF548" s="173" t="s">
        <v>2177</v>
      </c>
      <c r="AG548" s="173" t="s">
        <v>1178</v>
      </c>
      <c r="AH548" s="284" t="s">
        <v>559</v>
      </c>
      <c r="AI548" s="308"/>
      <c r="AJ548" s="308" t="s">
        <v>2850</v>
      </c>
      <c r="AK548" s="181" t="str">
        <f t="shared" ca="1" si="108"/>
        <v>EN EJECUCIÓN</v>
      </c>
      <c r="AL548" s="181" t="s">
        <v>582</v>
      </c>
      <c r="AM548" s="438" t="s">
        <v>391</v>
      </c>
      <c r="AN548" s="875" t="str">
        <f>IFERROR(VLOOKUP(E548,'liquidaciones '!$B$2:$C$1048576,2,0),"NO")</f>
        <v>NO</v>
      </c>
      <c r="AO548" s="983" t="str">
        <f>IFERROR(VLOOKUP(E548,'liquidaciones '!$B$2:$I$1048576,8,0),"")</f>
        <v/>
      </c>
      <c r="AP548" s="438"/>
      <c r="AQ548" s="438" t="s">
        <v>390</v>
      </c>
      <c r="AR548" s="177" t="s">
        <v>3074</v>
      </c>
      <c r="AS548" s="438"/>
      <c r="AT548" s="1006" t="s">
        <v>3754</v>
      </c>
    </row>
    <row r="549" spans="3:46" ht="45" x14ac:dyDescent="0.25">
      <c r="C549" s="896">
        <v>168</v>
      </c>
      <c r="D549" s="896"/>
      <c r="E549" s="897" t="s">
        <v>3101</v>
      </c>
      <c r="F549" s="446" t="s">
        <v>15</v>
      </c>
      <c r="G549" s="938">
        <v>830067096</v>
      </c>
      <c r="H549" s="945" t="s">
        <v>3102</v>
      </c>
      <c r="I549" s="93">
        <v>8010000</v>
      </c>
      <c r="J549" s="902" t="s">
        <v>3101</v>
      </c>
      <c r="K549" s="298">
        <v>2017</v>
      </c>
      <c r="L549" s="551">
        <v>42962</v>
      </c>
      <c r="M549" s="903">
        <v>42965</v>
      </c>
      <c r="N549" s="903">
        <v>43330</v>
      </c>
      <c r="O549" s="127">
        <f>COUNTA(Modificaciones!I535,Modificaciones!K535,Modificaciones!M535,Modificaciones!O535)</f>
        <v>0</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0.63013698630136983</v>
      </c>
      <c r="AA549" s="43">
        <f t="shared" ca="1" si="106"/>
        <v>-0.36986301369863017</v>
      </c>
      <c r="AB549" s="202">
        <f t="shared" ca="1" si="107"/>
        <v>135</v>
      </c>
      <c r="AC549" s="44" t="str">
        <f t="shared" si="109"/>
        <v>SI</v>
      </c>
      <c r="AD549" s="765" t="s">
        <v>1717</v>
      </c>
      <c r="AE549" s="173"/>
      <c r="AF549" s="304" t="s">
        <v>1126</v>
      </c>
      <c r="AG549" s="173" t="s">
        <v>1431</v>
      </c>
      <c r="AH549" s="284" t="s">
        <v>564</v>
      </c>
      <c r="AI549" s="308"/>
      <c r="AJ549" s="308" t="s">
        <v>2850</v>
      </c>
      <c r="AK549" s="181" t="str">
        <f t="shared" ca="1" si="108"/>
        <v>EN EJECUCIÓN</v>
      </c>
      <c r="AL549" s="313" t="s">
        <v>582</v>
      </c>
      <c r="AM549" s="438" t="s">
        <v>390</v>
      </c>
      <c r="AN549" s="875" t="str">
        <f>IFERROR(VLOOKUP(E549,'liquidaciones '!$B$2:$C$1048576,2,0),"NO")</f>
        <v>NO</v>
      </c>
      <c r="AO549" s="983" t="str">
        <f>IFERROR(VLOOKUP(E549,'liquidaciones '!$B$2:$I$1048576,8,0),"")</f>
        <v/>
      </c>
      <c r="AP549" s="438"/>
      <c r="AQ549" s="438" t="s">
        <v>390</v>
      </c>
      <c r="AR549" s="177" t="s">
        <v>3074</v>
      </c>
      <c r="AS549" s="438"/>
      <c r="AT549" s="1006" t="s">
        <v>3753</v>
      </c>
    </row>
    <row r="550" spans="3:46" ht="33.75" x14ac:dyDescent="0.25">
      <c r="C550" s="896"/>
      <c r="D550" s="896"/>
      <c r="E550" s="897" t="s">
        <v>3531</v>
      </c>
      <c r="F550" s="446" t="s">
        <v>3532</v>
      </c>
      <c r="G550" s="922">
        <v>1030659160</v>
      </c>
      <c r="H550" s="439" t="s">
        <v>3533</v>
      </c>
      <c r="I550" s="93">
        <v>15750000</v>
      </c>
      <c r="J550" s="902" t="s">
        <v>3531</v>
      </c>
      <c r="K550" s="298">
        <v>2017</v>
      </c>
      <c r="L550" s="551">
        <v>42963</v>
      </c>
      <c r="M550" s="903">
        <v>42971</v>
      </c>
      <c r="N550" s="903">
        <v>43183</v>
      </c>
      <c r="O550" s="127">
        <f>COUNTA(Modificaciones!I536,Modificaciones!K536,Modificaciones!M536,Modificaciones!O536)</f>
        <v>0</v>
      </c>
      <c r="P550" s="128">
        <f>VLOOKUP(E550,Modificaciones!$B$7:$Q$900,16,0)</f>
        <v>0</v>
      </c>
      <c r="Q550" s="129">
        <f>COUNTA(Modificaciones!S550,Modificaciones!U550,Modificaciones!W550,Modificaciones!Y550)</f>
        <v>0</v>
      </c>
      <c r="R550" s="130" t="str">
        <f>IF(Modificaciones!Z550=0,"",VLOOKUP(E550,Modificaciones!$B$7:$AA$500,25,0))</f>
        <v/>
      </c>
      <c r="S550" s="131" t="str">
        <f>IF(Modificaciones!AA550=0,"",VLOOKUP(E550,Modificaciones!$B$7:$AA$500,26,0))</f>
        <v/>
      </c>
      <c r="T550" s="884">
        <f t="shared" si="102"/>
        <v>43183</v>
      </c>
      <c r="U550" s="62">
        <f t="shared" si="103"/>
        <v>15750000</v>
      </c>
      <c r="V550" s="172">
        <f>VLOOKUP(E550,Modificaciones!$B$7:$AU$900,46,0)</f>
        <v>14025000</v>
      </c>
      <c r="W550" s="93">
        <f t="shared" si="101"/>
        <v>1725000</v>
      </c>
      <c r="X550" s="312" t="s">
        <v>1095</v>
      </c>
      <c r="Y550" s="881">
        <f t="shared" si="104"/>
        <v>0.89047619047619042</v>
      </c>
      <c r="Z550" s="42">
        <f t="shared" ca="1" si="105"/>
        <v>1</v>
      </c>
      <c r="AA550" s="43">
        <f t="shared" ca="1" si="106"/>
        <v>0.10952380952380958</v>
      </c>
      <c r="AB550" s="202" t="str">
        <f t="shared" ca="1" si="107"/>
        <v/>
      </c>
      <c r="AC550" s="44" t="str">
        <f t="shared" si="109"/>
        <v>NO</v>
      </c>
      <c r="AD550" s="765" t="s">
        <v>1714</v>
      </c>
      <c r="AE550" s="900" t="s">
        <v>1257</v>
      </c>
      <c r="AF550" s="284" t="s">
        <v>3090</v>
      </c>
      <c r="AG550" s="173" t="s">
        <v>1438</v>
      </c>
      <c r="AH550" s="284" t="s">
        <v>561</v>
      </c>
      <c r="AI550" s="897"/>
      <c r="AJ550" s="308" t="s">
        <v>3836</v>
      </c>
      <c r="AK550" s="181" t="str">
        <f t="shared" ca="1" si="108"/>
        <v>TERMINO</v>
      </c>
      <c r="AL550" s="313" t="s">
        <v>582</v>
      </c>
      <c r="AM550" s="438" t="s">
        <v>391</v>
      </c>
      <c r="AN550" s="875" t="str">
        <f>IFERROR(VLOOKUP(E550,'liquidaciones '!$B$2:$C$1048576,2,0),"NO")</f>
        <v>NO</v>
      </c>
      <c r="AO550" s="983" t="str">
        <f>IFERROR(VLOOKUP(E550,'liquidaciones '!$B$2:$I$1048576,8,0),"")</f>
        <v/>
      </c>
      <c r="AP550" s="438"/>
      <c r="AQ550" s="438" t="s">
        <v>390</v>
      </c>
      <c r="AR550" s="177" t="s">
        <v>1511</v>
      </c>
      <c r="AS550" s="438"/>
      <c r="AT550" s="1006" t="s">
        <v>3899</v>
      </c>
    </row>
    <row r="551" spans="3:46" ht="45" x14ac:dyDescent="0.25">
      <c r="C551" s="896">
        <v>165</v>
      </c>
      <c r="D551" s="896"/>
      <c r="E551" s="897" t="s">
        <v>3542</v>
      </c>
      <c r="F551" s="446" t="s">
        <v>12</v>
      </c>
      <c r="G551" s="922">
        <v>805006014</v>
      </c>
      <c r="H551" s="439" t="s">
        <v>3543</v>
      </c>
      <c r="I551" s="93">
        <v>1878120</v>
      </c>
      <c r="J551" s="902" t="s">
        <v>3544</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1878120</v>
      </c>
      <c r="W551" s="93">
        <f t="shared" si="101"/>
        <v>0</v>
      </c>
      <c r="X551" s="312" t="s">
        <v>1898</v>
      </c>
      <c r="Y551" s="881">
        <f t="shared" si="104"/>
        <v>1</v>
      </c>
      <c r="Z551" s="42">
        <f t="shared" ca="1" si="105"/>
        <v>0.63736263736263732</v>
      </c>
      <c r="AA551" s="43">
        <f t="shared" ca="1" si="106"/>
        <v>-0.36263736263736268</v>
      </c>
      <c r="AB551" s="202">
        <f t="shared" ca="1" si="107"/>
        <v>132</v>
      </c>
      <c r="AC551" s="44" t="str">
        <f t="shared" si="109"/>
        <v>SI</v>
      </c>
      <c r="AD551" s="765" t="s">
        <v>1717</v>
      </c>
      <c r="AE551" s="173" t="s">
        <v>1257</v>
      </c>
      <c r="AF551" s="173" t="s">
        <v>1134</v>
      </c>
      <c r="AG551" s="173" t="s">
        <v>1443</v>
      </c>
      <c r="AH551" s="284" t="s">
        <v>560</v>
      </c>
      <c r="AI551" s="308"/>
      <c r="AJ551" s="308" t="s">
        <v>2850</v>
      </c>
      <c r="AK551" s="181" t="str">
        <f t="shared" ca="1" si="108"/>
        <v>EN EJECUCIÓN</v>
      </c>
      <c r="AL551" s="181" t="s">
        <v>576</v>
      </c>
      <c r="AM551" s="176" t="s">
        <v>390</v>
      </c>
      <c r="AN551" s="875" t="str">
        <f>IFERROR(VLOOKUP(E551,'liquidaciones '!$B$2:$C$1048576,2,0),"NO")</f>
        <v>NO</v>
      </c>
      <c r="AO551" s="983" t="str">
        <f>IFERROR(VLOOKUP(E551,'liquidaciones '!$B$2:$I$1048576,8,0),"")</f>
        <v/>
      </c>
      <c r="AP551" s="438"/>
      <c r="AQ551" s="177" t="s">
        <v>390</v>
      </c>
      <c r="AR551" s="177" t="s">
        <v>2996</v>
      </c>
      <c r="AS551" s="438"/>
      <c r="AT551" s="1006" t="s">
        <v>3753</v>
      </c>
    </row>
    <row r="552" spans="3:46" ht="45" x14ac:dyDescent="0.25">
      <c r="C552" s="896">
        <v>210</v>
      </c>
      <c r="D552" s="896"/>
      <c r="E552" s="897" t="s">
        <v>3579</v>
      </c>
      <c r="F552" s="446" t="s">
        <v>3580</v>
      </c>
      <c r="G552" s="922">
        <v>900207129</v>
      </c>
      <c r="H552" s="439" t="s">
        <v>3581</v>
      </c>
      <c r="I552" s="93">
        <v>3790032</v>
      </c>
      <c r="J552" s="902" t="s">
        <v>3737</v>
      </c>
      <c r="K552" s="298">
        <v>2017</v>
      </c>
      <c r="L552" s="551">
        <v>42971</v>
      </c>
      <c r="M552" s="932">
        <v>42982</v>
      </c>
      <c r="N552" s="932">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3790020</v>
      </c>
      <c r="W552" s="93">
        <f t="shared" si="101"/>
        <v>12</v>
      </c>
      <c r="X552" s="312" t="s">
        <v>1898</v>
      </c>
      <c r="Y552" s="881">
        <f t="shared" si="104"/>
        <v>0.99999683379982018</v>
      </c>
      <c r="Z552" s="42">
        <f t="shared" ca="1" si="105"/>
        <v>1</v>
      </c>
      <c r="AA552" s="43">
        <f t="shared" ca="1" si="106"/>
        <v>3.1662001798160588E-6</v>
      </c>
      <c r="AB552" s="202" t="str">
        <f t="shared" ca="1" si="107"/>
        <v/>
      </c>
      <c r="AC552" s="44" t="str">
        <f t="shared" si="109"/>
        <v>SI</v>
      </c>
      <c r="AD552" s="765" t="s">
        <v>1715</v>
      </c>
      <c r="AE552" s="173" t="s">
        <v>1257</v>
      </c>
      <c r="AF552" s="284" t="s">
        <v>1303</v>
      </c>
      <c r="AG552" s="173" t="s">
        <v>1436</v>
      </c>
      <c r="AH552" s="284" t="s">
        <v>560</v>
      </c>
      <c r="AI552" s="308" t="s">
        <v>1390</v>
      </c>
      <c r="AJ552" s="308" t="s">
        <v>3834</v>
      </c>
      <c r="AK552" s="181" t="str">
        <f t="shared" ca="1" si="108"/>
        <v>TERMINO</v>
      </c>
      <c r="AL552" s="313" t="s">
        <v>576</v>
      </c>
      <c r="AM552" s="438" t="s">
        <v>391</v>
      </c>
      <c r="AN552" s="875" t="str">
        <f>IFERROR(VLOOKUP(E552,'liquidaciones '!$B$2:$C$1048576,2,0),"NO")</f>
        <v>NO</v>
      </c>
      <c r="AO552" s="983" t="str">
        <f>IFERROR(VLOOKUP(E552,'liquidaciones '!$B$2:$I$1048576,8,0),"")</f>
        <v/>
      </c>
      <c r="AP552" s="438"/>
      <c r="AQ552" s="438" t="s">
        <v>390</v>
      </c>
      <c r="AR552" s="177" t="s">
        <v>3074</v>
      </c>
      <c r="AS552" s="438" t="s">
        <v>3822</v>
      </c>
      <c r="AT552" s="1006" t="s">
        <v>3835</v>
      </c>
    </row>
    <row r="553" spans="3:46" ht="56.25" x14ac:dyDescent="0.25">
      <c r="C553" s="896">
        <v>151</v>
      </c>
      <c r="D553" s="896"/>
      <c r="E553" s="897" t="s">
        <v>3583</v>
      </c>
      <c r="F553" s="446" t="s">
        <v>3425</v>
      </c>
      <c r="G553" s="922" t="s">
        <v>3584</v>
      </c>
      <c r="H553" s="439" t="s">
        <v>3585</v>
      </c>
      <c r="I553" s="93">
        <v>6956740</v>
      </c>
      <c r="J553" s="902" t="s">
        <v>3583</v>
      </c>
      <c r="K553" s="298">
        <v>2017</v>
      </c>
      <c r="L553" s="551">
        <v>42964</v>
      </c>
      <c r="M553" s="903">
        <v>42986</v>
      </c>
      <c r="N553" s="903">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6956740</v>
      </c>
      <c r="W553" s="93">
        <f t="shared" si="101"/>
        <v>0</v>
      </c>
      <c r="X553" s="312" t="s">
        <v>3586</v>
      </c>
      <c r="Y553" s="881">
        <f t="shared" si="104"/>
        <v>1</v>
      </c>
      <c r="Z553" s="42">
        <f t="shared" ca="1" si="105"/>
        <v>1</v>
      </c>
      <c r="AA553" s="43">
        <f t="shared" ca="1" si="106"/>
        <v>0</v>
      </c>
      <c r="AB553" s="202" t="str">
        <f t="shared" ca="1" si="107"/>
        <v/>
      </c>
      <c r="AC553" s="44" t="str">
        <f t="shared" si="109"/>
        <v>SI</v>
      </c>
      <c r="AD553" s="765" t="s">
        <v>2578</v>
      </c>
      <c r="AE553" s="173" t="s">
        <v>1257</v>
      </c>
      <c r="AF553" s="284" t="s">
        <v>1977</v>
      </c>
      <c r="AG553" s="173"/>
      <c r="AH553" s="284" t="s">
        <v>563</v>
      </c>
      <c r="AI553" s="308" t="s">
        <v>1978</v>
      </c>
      <c r="AJ553" s="308" t="s">
        <v>3837</v>
      </c>
      <c r="AK553" s="181" t="str">
        <f t="shared" ca="1" si="108"/>
        <v>TERMINO</v>
      </c>
      <c r="AL553" s="313" t="s">
        <v>582</v>
      </c>
      <c r="AM553" s="438" t="s">
        <v>390</v>
      </c>
      <c r="AN553" s="875" t="str">
        <f>IFERROR(VLOOKUP(E553,'liquidaciones '!$B$2:$C$1048576,2,0),"NO")</f>
        <v>EN TRÁMITE</v>
      </c>
      <c r="AO553" s="983">
        <f>IFERROR(VLOOKUP(E553,'liquidaciones '!$B$2:$I$1048576,8,0),"")</f>
        <v>0</v>
      </c>
      <c r="AP553" s="438"/>
      <c r="AQ553" s="438" t="s">
        <v>390</v>
      </c>
      <c r="AR553" s="177" t="s">
        <v>2996</v>
      </c>
      <c r="AS553" s="438"/>
      <c r="AT553" s="1006" t="s">
        <v>3758</v>
      </c>
    </row>
    <row r="554" spans="3:46" ht="45" x14ac:dyDescent="0.25">
      <c r="C554" s="896"/>
      <c r="D554" s="896"/>
      <c r="E554" s="897" t="s">
        <v>3587</v>
      </c>
      <c r="F554" s="893" t="s">
        <v>203</v>
      </c>
      <c r="G554" s="934">
        <v>860049921</v>
      </c>
      <c r="H554" s="439" t="s">
        <v>3674</v>
      </c>
      <c r="I554" s="93">
        <v>5217555</v>
      </c>
      <c r="J554" s="902" t="s">
        <v>3587</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5217555</v>
      </c>
      <c r="W554" s="93">
        <f t="shared" si="101"/>
        <v>0</v>
      </c>
      <c r="X554" s="312" t="s">
        <v>3588</v>
      </c>
      <c r="Y554" s="881">
        <f t="shared" si="104"/>
        <v>1</v>
      </c>
      <c r="Z554" s="42">
        <f t="shared" ca="1" si="105"/>
        <v>1</v>
      </c>
      <c r="AA554" s="43">
        <f t="shared" ca="1" si="106"/>
        <v>0</v>
      </c>
      <c r="AB554" s="202" t="str">
        <f t="shared" ca="1" si="107"/>
        <v/>
      </c>
      <c r="AC554" s="44" t="str">
        <f t="shared" si="109"/>
        <v>SI</v>
      </c>
      <c r="AD554" s="765" t="s">
        <v>1713</v>
      </c>
      <c r="AE554" s="173" t="s">
        <v>1257</v>
      </c>
      <c r="AF554" s="304" t="s">
        <v>1351</v>
      </c>
      <c r="AG554" s="173" t="s">
        <v>1432</v>
      </c>
      <c r="AH554" s="284" t="s">
        <v>563</v>
      </c>
      <c r="AI554" s="308"/>
      <c r="AJ554" s="308" t="s">
        <v>3837</v>
      </c>
      <c r="AK554" s="181" t="str">
        <f t="shared" ca="1" si="108"/>
        <v>TERMINO</v>
      </c>
      <c r="AL554" s="181" t="s">
        <v>582</v>
      </c>
      <c r="AM554" s="438" t="s">
        <v>390</v>
      </c>
      <c r="AN554" s="875" t="str">
        <f>IFERROR(VLOOKUP(E554,'liquidaciones '!$B$2:$C$1048576,2,0),"NO")</f>
        <v>EN TRÁMITE</v>
      </c>
      <c r="AO554" s="983">
        <f>IFERROR(VLOOKUP(E554,'liquidaciones '!$B$2:$I$1048576,8,0),"")</f>
        <v>0</v>
      </c>
      <c r="AP554" s="438"/>
      <c r="AQ554" s="438" t="s">
        <v>390</v>
      </c>
      <c r="AR554" s="177" t="s">
        <v>2996</v>
      </c>
      <c r="AS554" s="438"/>
      <c r="AT554" s="1006" t="s">
        <v>3758</v>
      </c>
    </row>
    <row r="555" spans="3:46" ht="78.75" x14ac:dyDescent="0.25">
      <c r="C555" s="896">
        <v>197</v>
      </c>
      <c r="D555" s="896"/>
      <c r="E555" s="897" t="s">
        <v>3589</v>
      </c>
      <c r="F555" s="446" t="s">
        <v>3590</v>
      </c>
      <c r="G555" s="922" t="s">
        <v>3591</v>
      </c>
      <c r="H555" s="439" t="s">
        <v>3592</v>
      </c>
      <c r="I555" s="93">
        <v>259000000</v>
      </c>
      <c r="J555" s="902" t="s">
        <v>3593</v>
      </c>
      <c r="K555" s="298">
        <v>2017</v>
      </c>
      <c r="L555" s="551">
        <v>42975</v>
      </c>
      <c r="M555" s="903">
        <v>42990</v>
      </c>
      <c r="N555" s="903">
        <v>43324</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43324</v>
      </c>
      <c r="U555" s="62">
        <f t="shared" si="103"/>
        <v>259000000</v>
      </c>
      <c r="V555" s="172">
        <f>VLOOKUP(E555,Modificaciones!$B$7:$AU$900,46,0)</f>
        <v>23672211</v>
      </c>
      <c r="W555" s="93">
        <f t="shared" si="101"/>
        <v>235327789</v>
      </c>
      <c r="X555" s="312"/>
      <c r="Y555" s="881">
        <f t="shared" si="104"/>
        <v>9.1398498069498069E-2</v>
      </c>
      <c r="Z555" s="42">
        <f t="shared" ca="1" si="105"/>
        <v>0.61377245508982037</v>
      </c>
      <c r="AA555" s="43">
        <f t="shared" ca="1" si="106"/>
        <v>0.5223739570203223</v>
      </c>
      <c r="AB555" s="202">
        <f t="shared" ca="1" si="107"/>
        <v>129</v>
      </c>
      <c r="AC555" s="44" t="str">
        <f t="shared" si="109"/>
        <v>NO</v>
      </c>
      <c r="AD555" s="765" t="s">
        <v>1720</v>
      </c>
      <c r="AE555" s="173" t="s">
        <v>1257</v>
      </c>
      <c r="AF555" s="284" t="s">
        <v>2564</v>
      </c>
      <c r="AG555" s="173"/>
      <c r="AH555" s="284"/>
      <c r="AI555" s="308" t="s">
        <v>1381</v>
      </c>
      <c r="AJ555" s="308" t="s">
        <v>2850</v>
      </c>
      <c r="AK555" s="181" t="str">
        <f t="shared" ca="1" si="108"/>
        <v>EN EJECUCIÓN</v>
      </c>
      <c r="AL555" s="313" t="s">
        <v>574</v>
      </c>
      <c r="AM555" s="176" t="s">
        <v>390</v>
      </c>
      <c r="AN555" s="875" t="str">
        <f>IFERROR(VLOOKUP(E555,'liquidaciones '!$B$2:$C$1048576,2,0),"NO")</f>
        <v>NO</v>
      </c>
      <c r="AO555" s="983" t="str">
        <f>IFERROR(VLOOKUP(E555,'liquidaciones '!$B$2:$I$1048576,8,0),"")</f>
        <v/>
      </c>
      <c r="AP555" s="438"/>
      <c r="AQ555" s="177" t="s">
        <v>390</v>
      </c>
      <c r="AR555" s="177" t="s">
        <v>3596</v>
      </c>
      <c r="AS555" s="438"/>
      <c r="AT555" s="1006" t="s">
        <v>3754</v>
      </c>
    </row>
    <row r="556" spans="3:46" ht="45" x14ac:dyDescent="0.25">
      <c r="C556" s="896">
        <v>170</v>
      </c>
      <c r="D556" s="896"/>
      <c r="E556" s="897" t="s">
        <v>3598</v>
      </c>
      <c r="F556" s="446" t="s">
        <v>3599</v>
      </c>
      <c r="G556" s="922">
        <v>901017183</v>
      </c>
      <c r="H556" s="439" t="s">
        <v>3600</v>
      </c>
      <c r="I556" s="93">
        <v>840000</v>
      </c>
      <c r="J556" s="902" t="s">
        <v>3598</v>
      </c>
      <c r="K556" s="298">
        <v>2017</v>
      </c>
      <c r="L556" s="551">
        <v>42983</v>
      </c>
      <c r="M556" s="903">
        <v>43069</v>
      </c>
      <c r="N556" s="903">
        <v>43434</v>
      </c>
      <c r="O556" s="127">
        <f>COUNTA(Modificaciones!I542,Modificaciones!K542,Modificaciones!M542,Modificaciones!O542)</f>
        <v>0</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840000</v>
      </c>
      <c r="W556" s="93">
        <f t="shared" si="101"/>
        <v>0</v>
      </c>
      <c r="X556" s="312" t="s">
        <v>2119</v>
      </c>
      <c r="Y556" s="881">
        <f t="shared" si="104"/>
        <v>1</v>
      </c>
      <c r="Z556" s="42">
        <f t="shared" ca="1" si="105"/>
        <v>0.34520547945205482</v>
      </c>
      <c r="AA556" s="43">
        <f t="shared" ca="1" si="106"/>
        <v>-0.65479452054794518</v>
      </c>
      <c r="AB556" s="202">
        <f t="shared" ca="1" si="107"/>
        <v>239</v>
      </c>
      <c r="AC556" s="44" t="str">
        <f t="shared" si="109"/>
        <v>SI</v>
      </c>
      <c r="AD556" s="765" t="s">
        <v>1717</v>
      </c>
      <c r="AE556" s="173" t="s">
        <v>1257</v>
      </c>
      <c r="AF556" s="284" t="s">
        <v>1126</v>
      </c>
      <c r="AG556" s="173" t="s">
        <v>1431</v>
      </c>
      <c r="AH556" s="284" t="s">
        <v>564</v>
      </c>
      <c r="AI556" s="308"/>
      <c r="AJ556" s="308" t="s">
        <v>3838</v>
      </c>
      <c r="AK556" s="181" t="str">
        <f t="shared" ca="1" si="108"/>
        <v>EN EJECUCIÓN</v>
      </c>
      <c r="AL556" s="313" t="s">
        <v>582</v>
      </c>
      <c r="AM556" s="176" t="s">
        <v>390</v>
      </c>
      <c r="AN556" s="875" t="str">
        <f>IFERROR(VLOOKUP(E556,'liquidaciones '!$B$2:$C$1048576,2,0),"NO")</f>
        <v>NO</v>
      </c>
      <c r="AO556" s="983" t="str">
        <f>IFERROR(VLOOKUP(E556,'liquidaciones '!$B$2:$I$1048576,8,0),"")</f>
        <v/>
      </c>
      <c r="AP556" s="438"/>
      <c r="AQ556" s="438" t="s">
        <v>390</v>
      </c>
      <c r="AR556" s="177" t="s">
        <v>2982</v>
      </c>
      <c r="AS556" s="438"/>
      <c r="AT556" s="1006" t="s">
        <v>3753</v>
      </c>
    </row>
    <row r="557" spans="3:46" ht="45" x14ac:dyDescent="0.25">
      <c r="C557" s="896">
        <v>206</v>
      </c>
      <c r="D557" s="896"/>
      <c r="E557" s="897" t="s">
        <v>3601</v>
      </c>
      <c r="F557" s="446" t="s">
        <v>3602</v>
      </c>
      <c r="G557" s="922" t="s">
        <v>3603</v>
      </c>
      <c r="H557" s="439" t="s">
        <v>3604</v>
      </c>
      <c r="I557" s="93">
        <v>855382000</v>
      </c>
      <c r="J557" s="902" t="s">
        <v>3605</v>
      </c>
      <c r="K557" s="298">
        <v>2017</v>
      </c>
      <c r="L557" s="551">
        <v>42984</v>
      </c>
      <c r="M557" s="903">
        <v>42999</v>
      </c>
      <c r="N557" s="903">
        <v>43241</v>
      </c>
      <c r="O557" s="127">
        <f>COUNTA(Modificaciones!I543,Modificaciones!K543,Modificaciones!M543,Modificaciones!O543)</f>
        <v>0</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369295600</v>
      </c>
      <c r="W557" s="93">
        <f t="shared" si="101"/>
        <v>486086400</v>
      </c>
      <c r="X557" s="312" t="s">
        <v>2672</v>
      </c>
      <c r="Y557" s="881">
        <f t="shared" si="104"/>
        <v>0.43173178766913495</v>
      </c>
      <c r="Z557" s="42">
        <f t="shared" ca="1" si="105"/>
        <v>0.80991735537190079</v>
      </c>
      <c r="AA557" s="43">
        <f t="shared" ca="1" si="106"/>
        <v>0.37818556770276585</v>
      </c>
      <c r="AB557" s="202">
        <f t="shared" ca="1" si="107"/>
        <v>46</v>
      </c>
      <c r="AC557" s="44" t="str">
        <f t="shared" si="109"/>
        <v>NO</v>
      </c>
      <c r="AD557" s="765" t="s">
        <v>1713</v>
      </c>
      <c r="AE557" s="173" t="s">
        <v>1257</v>
      </c>
      <c r="AF557" s="284" t="s">
        <v>1281</v>
      </c>
      <c r="AG557" s="173" t="s">
        <v>1436</v>
      </c>
      <c r="AH557" s="284" t="s">
        <v>560</v>
      </c>
      <c r="AI557" s="308" t="s">
        <v>1387</v>
      </c>
      <c r="AJ557" s="308" t="s">
        <v>3834</v>
      </c>
      <c r="AK557" s="181" t="str">
        <f t="shared" ca="1" si="108"/>
        <v>EN EJECUCIÓN</v>
      </c>
      <c r="AL557" s="313" t="s">
        <v>573</v>
      </c>
      <c r="AM557" s="438" t="s">
        <v>390</v>
      </c>
      <c r="AN557" s="875" t="str">
        <f>IFERROR(VLOOKUP(E557,'liquidaciones '!$B$2:$C$1048576,2,0),"NO")</f>
        <v>NO</v>
      </c>
      <c r="AO557" s="983" t="str">
        <f>IFERROR(VLOOKUP(E557,'liquidaciones '!$B$2:$I$1048576,8,0),"")</f>
        <v/>
      </c>
      <c r="AP557" s="438"/>
      <c r="AQ557" s="438" t="s">
        <v>390</v>
      </c>
      <c r="AR557" s="177" t="s">
        <v>1511</v>
      </c>
      <c r="AS557" s="438" t="s">
        <v>3818</v>
      </c>
      <c r="AT557" s="1006" t="s">
        <v>3835</v>
      </c>
    </row>
    <row r="558" spans="3:46" ht="45" x14ac:dyDescent="0.25">
      <c r="C558" s="896">
        <v>154</v>
      </c>
      <c r="D558" s="896"/>
      <c r="E558" s="897" t="s">
        <v>3606</v>
      </c>
      <c r="F558" s="446" t="s">
        <v>3607</v>
      </c>
      <c r="G558" s="922">
        <v>52733413</v>
      </c>
      <c r="H558" s="945" t="s">
        <v>2511</v>
      </c>
      <c r="I558" s="93">
        <v>22800000</v>
      </c>
      <c r="J558" s="902" t="s">
        <v>3606</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22800000</v>
      </c>
      <c r="W558" s="93">
        <f t="shared" si="101"/>
        <v>0</v>
      </c>
      <c r="X558" s="312" t="s">
        <v>1970</v>
      </c>
      <c r="Y558" s="881">
        <f t="shared" si="104"/>
        <v>1</v>
      </c>
      <c r="Z558" s="42">
        <f t="shared" ca="1" si="105"/>
        <v>1</v>
      </c>
      <c r="AA558" s="43">
        <f t="shared" ca="1" si="106"/>
        <v>0</v>
      </c>
      <c r="AB558" s="202" t="str">
        <f t="shared" ca="1" si="107"/>
        <v/>
      </c>
      <c r="AC558" s="44" t="str">
        <f t="shared" si="109"/>
        <v>SI</v>
      </c>
      <c r="AD558" s="765" t="s">
        <v>1714</v>
      </c>
      <c r="AE558" s="173" t="s">
        <v>1257</v>
      </c>
      <c r="AF558" s="284" t="s">
        <v>1971</v>
      </c>
      <c r="AG558" s="173" t="s">
        <v>1430</v>
      </c>
      <c r="AH558" s="284" t="s">
        <v>563</v>
      </c>
      <c r="AI558" s="308"/>
      <c r="AJ558" s="308" t="s">
        <v>3834</v>
      </c>
      <c r="AK558" s="181" t="str">
        <f t="shared" ca="1" si="108"/>
        <v>TERMINO</v>
      </c>
      <c r="AL558" s="313" t="s">
        <v>582</v>
      </c>
      <c r="AM558" s="438" t="s">
        <v>391</v>
      </c>
      <c r="AN558" s="875" t="str">
        <f>IFERROR(VLOOKUP(E558,'liquidaciones '!$B$2:$C$1048576,2,0),"NO")</f>
        <v>NO</v>
      </c>
      <c r="AO558" s="983" t="str">
        <f>IFERROR(VLOOKUP(E558,'liquidaciones '!$B$2:$I$1048576,8,0),"")</f>
        <v/>
      </c>
      <c r="AP558" s="438"/>
      <c r="AQ558" s="438" t="s">
        <v>390</v>
      </c>
      <c r="AR558" s="177" t="s">
        <v>3074</v>
      </c>
      <c r="AS558" s="438" t="s">
        <v>3857</v>
      </c>
      <c r="AT558" s="1006" t="s">
        <v>3835</v>
      </c>
    </row>
    <row r="559" spans="3:46" ht="123.75" x14ac:dyDescent="0.25">
      <c r="C559" s="896">
        <v>226</v>
      </c>
      <c r="D559" s="896"/>
      <c r="E559" s="897" t="s">
        <v>3613</v>
      </c>
      <c r="F559" s="446" t="s">
        <v>3614</v>
      </c>
      <c r="G559" s="922">
        <v>900446648</v>
      </c>
      <c r="H559" s="439" t="s">
        <v>3615</v>
      </c>
      <c r="I559" s="93">
        <v>12595436</v>
      </c>
      <c r="J559" s="902" t="s">
        <v>3617</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3616</v>
      </c>
      <c r="Y559" s="881">
        <f t="shared" si="104"/>
        <v>1</v>
      </c>
      <c r="Z559" s="42">
        <f t="shared" ca="1" si="105"/>
        <v>0.53698630136986303</v>
      </c>
      <c r="AA559" s="43">
        <f t="shared" ca="1" si="106"/>
        <v>-0.46301369863013697</v>
      </c>
      <c r="AB559" s="202">
        <f t="shared" ca="1" si="107"/>
        <v>169</v>
      </c>
      <c r="AC559" s="44" t="str">
        <f t="shared" si="109"/>
        <v>SI</v>
      </c>
      <c r="AD559" s="897" t="s">
        <v>1715</v>
      </c>
      <c r="AE559" s="900" t="s">
        <v>1258</v>
      </c>
      <c r="AF559" s="900" t="s">
        <v>1175</v>
      </c>
      <c r="AG559" s="173" t="s">
        <v>1440</v>
      </c>
      <c r="AH559" s="284" t="s">
        <v>560</v>
      </c>
      <c r="AI559" s="308" t="s">
        <v>1510</v>
      </c>
      <c r="AJ559" s="308" t="s">
        <v>3834</v>
      </c>
      <c r="AK559" s="181" t="str">
        <f t="shared" ca="1" si="108"/>
        <v>EN EJECUCIÓN</v>
      </c>
      <c r="AL559" s="446" t="s">
        <v>2923</v>
      </c>
      <c r="AM559" s="438" t="s">
        <v>390</v>
      </c>
      <c r="AN559" s="875" t="str">
        <f>IFERROR(VLOOKUP(E559,'liquidaciones '!$B$2:$C$1048576,2,0),"NO")</f>
        <v>NO</v>
      </c>
      <c r="AO559" s="983" t="str">
        <f>IFERROR(VLOOKUP(E559,'liquidaciones '!$B$2:$I$1048576,8,0),"")</f>
        <v/>
      </c>
      <c r="AP559" s="438"/>
      <c r="AQ559" s="438" t="s">
        <v>390</v>
      </c>
      <c r="AR559" s="177" t="s">
        <v>3816</v>
      </c>
      <c r="AS559" s="438" t="s">
        <v>3817</v>
      </c>
      <c r="AT559" s="1006" t="s">
        <v>3835</v>
      </c>
    </row>
    <row r="560" spans="3:46" ht="45" x14ac:dyDescent="0.25">
      <c r="C560" s="896">
        <v>187</v>
      </c>
      <c r="D560" s="896"/>
      <c r="E560" s="897" t="s">
        <v>3618</v>
      </c>
      <c r="F560" s="446" t="s">
        <v>3619</v>
      </c>
      <c r="G560" s="922">
        <v>830085106</v>
      </c>
      <c r="H560" s="439" t="s">
        <v>3620</v>
      </c>
      <c r="I560" s="93">
        <v>6711600</v>
      </c>
      <c r="J560" s="902" t="s">
        <v>3622</v>
      </c>
      <c r="K560" s="298">
        <v>2017</v>
      </c>
      <c r="L560" s="551">
        <v>42996</v>
      </c>
      <c r="M560" s="903">
        <v>43004</v>
      </c>
      <c r="N560" s="903">
        <v>43185</v>
      </c>
      <c r="O560" s="127">
        <f>COUNTA(Modificaciones!I546,Modificaciones!K546,Modificaciones!M546,Modificaciones!O546)</f>
        <v>0</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3213000</v>
      </c>
      <c r="W560" s="93">
        <f t="shared" si="101"/>
        <v>3498600</v>
      </c>
      <c r="X560" s="312" t="s">
        <v>1961</v>
      </c>
      <c r="Y560" s="881">
        <f t="shared" si="104"/>
        <v>0.47872340425531917</v>
      </c>
      <c r="Z560" s="42">
        <f t="shared" ca="1" si="105"/>
        <v>1</v>
      </c>
      <c r="AA560" s="43">
        <f t="shared" ca="1" si="106"/>
        <v>0.52127659574468077</v>
      </c>
      <c r="AB560" s="202" t="str">
        <f t="shared" ca="1" si="107"/>
        <v/>
      </c>
      <c r="AC560" s="44" t="str">
        <f t="shared" si="109"/>
        <v>NO</v>
      </c>
      <c r="AD560" s="765" t="s">
        <v>1716</v>
      </c>
      <c r="AE560" s="173" t="s">
        <v>1257</v>
      </c>
      <c r="AF560" s="284" t="s">
        <v>1962</v>
      </c>
      <c r="AG560" s="173" t="s">
        <v>1443</v>
      </c>
      <c r="AH560" s="284" t="s">
        <v>560</v>
      </c>
      <c r="AI560" s="308"/>
      <c r="AJ560" s="308" t="s">
        <v>3834</v>
      </c>
      <c r="AK560" s="181" t="str">
        <f t="shared" ca="1" si="108"/>
        <v>TERMINO</v>
      </c>
      <c r="AL560" s="313" t="s">
        <v>576</v>
      </c>
      <c r="AM560" s="176" t="s">
        <v>390</v>
      </c>
      <c r="AN560" s="875" t="str">
        <f>IFERROR(VLOOKUP(E560,'liquidaciones '!$B$2:$C$1048576,2,0),"NO")</f>
        <v>NO</v>
      </c>
      <c r="AO560" s="983" t="str">
        <f>IFERROR(VLOOKUP(E560,'liquidaciones '!$B$2:$I$1048576,8,0),"")</f>
        <v/>
      </c>
      <c r="AP560" s="438"/>
      <c r="AQ560" s="438" t="s">
        <v>390</v>
      </c>
      <c r="AR560" s="177" t="s">
        <v>1511</v>
      </c>
      <c r="AS560" s="438" t="s">
        <v>1380</v>
      </c>
      <c r="AT560" s="1006" t="s">
        <v>3835</v>
      </c>
    </row>
    <row r="561" spans="3:46" ht="45" x14ac:dyDescent="0.25">
      <c r="C561" s="896">
        <v>171</v>
      </c>
      <c r="D561" s="896"/>
      <c r="E561" s="897" t="s">
        <v>3621</v>
      </c>
      <c r="F561" s="446" t="s">
        <v>2121</v>
      </c>
      <c r="G561" s="934">
        <v>860007590</v>
      </c>
      <c r="H561" s="945" t="s">
        <v>2657</v>
      </c>
      <c r="I561" s="93">
        <v>1185000</v>
      </c>
      <c r="J561" s="902" t="s">
        <v>3621</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0.50684931506849318</v>
      </c>
      <c r="AA561" s="43">
        <f t="shared" ca="1" si="106"/>
        <v>-0.49315068493150682</v>
      </c>
      <c r="AB561" s="202">
        <f t="shared" ca="1" si="107"/>
        <v>180</v>
      </c>
      <c r="AC561" s="44" t="str">
        <f t="shared" si="109"/>
        <v>SI</v>
      </c>
      <c r="AD561" s="765" t="s">
        <v>1717</v>
      </c>
      <c r="AE561" s="173" t="s">
        <v>1257</v>
      </c>
      <c r="AF561" s="284" t="s">
        <v>1126</v>
      </c>
      <c r="AG561" s="173" t="s">
        <v>1431</v>
      </c>
      <c r="AH561" s="284" t="s">
        <v>564</v>
      </c>
      <c r="AI561" s="308"/>
      <c r="AJ561" s="308" t="s">
        <v>3838</v>
      </c>
      <c r="AK561" s="181" t="str">
        <f t="shared" ca="1" si="108"/>
        <v>EN EJECUCIÓN</v>
      </c>
      <c r="AL561" s="313" t="s">
        <v>582</v>
      </c>
      <c r="AM561" s="176" t="s">
        <v>390</v>
      </c>
      <c r="AN561" s="875" t="str">
        <f>IFERROR(VLOOKUP(E561,'liquidaciones '!$B$2:$C$1048576,2,0),"NO")</f>
        <v>NO</v>
      </c>
      <c r="AO561" s="983" t="str">
        <f>IFERROR(VLOOKUP(E561,'liquidaciones '!$B$2:$I$1048576,8,0),"")</f>
        <v/>
      </c>
      <c r="AP561" s="438"/>
      <c r="AQ561" s="177" t="s">
        <v>390</v>
      </c>
      <c r="AR561" s="177" t="s">
        <v>3074</v>
      </c>
      <c r="AS561" s="438"/>
      <c r="AT561" s="1006" t="s">
        <v>3753</v>
      </c>
    </row>
    <row r="562" spans="3:46" ht="45" x14ac:dyDescent="0.25">
      <c r="C562" s="896"/>
      <c r="D562" s="896"/>
      <c r="E562" s="897" t="s">
        <v>3624</v>
      </c>
      <c r="F562" s="446" t="s">
        <v>3625</v>
      </c>
      <c r="G562" s="922">
        <v>1022949330</v>
      </c>
      <c r="H562" s="439" t="s">
        <v>3626</v>
      </c>
      <c r="I562" s="93">
        <v>7500000</v>
      </c>
      <c r="J562" s="902" t="s">
        <v>3624</v>
      </c>
      <c r="K562" s="298">
        <v>2017</v>
      </c>
      <c r="L562" s="551">
        <v>42999</v>
      </c>
      <c r="M562" s="903">
        <v>43006</v>
      </c>
      <c r="N562" s="903">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4">
        <f t="shared" si="102"/>
        <v>43125</v>
      </c>
      <c r="U562" s="62">
        <f t="shared" si="103"/>
        <v>7500000</v>
      </c>
      <c r="V562" s="172">
        <f>VLOOKUP(E562,Modificaciones!$B$7:$AU$900,46,0)</f>
        <v>7375000</v>
      </c>
      <c r="W562" s="93">
        <f t="shared" si="101"/>
        <v>125000</v>
      </c>
      <c r="X562" s="312" t="s">
        <v>1970</v>
      </c>
      <c r="Y562" s="881">
        <f t="shared" si="104"/>
        <v>0.98333333333333328</v>
      </c>
      <c r="Z562" s="42">
        <f t="shared" ca="1" si="105"/>
        <v>1</v>
      </c>
      <c r="AA562" s="43">
        <f t="shared" ca="1" si="106"/>
        <v>1.6666666666666718E-2</v>
      </c>
      <c r="AB562" s="202" t="str">
        <f t="shared" ca="1" si="107"/>
        <v/>
      </c>
      <c r="AC562" s="44" t="str">
        <f t="shared" ref="AC562:AC593" si="110">IF(Y562&lt;=99.9%,"NO","SI")</f>
        <v>NO</v>
      </c>
      <c r="AD562" s="765" t="s">
        <v>1714</v>
      </c>
      <c r="AE562" s="173" t="s">
        <v>1257</v>
      </c>
      <c r="AF562" s="284" t="s">
        <v>3627</v>
      </c>
      <c r="AG562" s="897" t="s">
        <v>3628</v>
      </c>
      <c r="AH562" s="284" t="s">
        <v>560</v>
      </c>
      <c r="AI562" s="897" t="s">
        <v>3629</v>
      </c>
      <c r="AJ562" s="308" t="s">
        <v>3834</v>
      </c>
      <c r="AK562" s="181" t="str">
        <f t="shared" ca="1" si="108"/>
        <v>TERMINO</v>
      </c>
      <c r="AL562" s="313" t="s">
        <v>582</v>
      </c>
      <c r="AM562" s="438" t="s">
        <v>391</v>
      </c>
      <c r="AN562" s="875" t="str">
        <f>IFERROR(VLOOKUP(E562,'liquidaciones '!$B$2:$C$1048576,2,0),"NO")</f>
        <v>NO</v>
      </c>
      <c r="AO562" s="983" t="str">
        <f>IFERROR(VLOOKUP(E562,'liquidaciones '!$B$2:$I$1048576,8,0),"")</f>
        <v/>
      </c>
      <c r="AP562" s="438"/>
      <c r="AQ562" s="438" t="s">
        <v>390</v>
      </c>
      <c r="AR562" s="177" t="s">
        <v>3596</v>
      </c>
      <c r="AS562" s="438" t="s">
        <v>3813</v>
      </c>
      <c r="AT562" s="1006" t="s">
        <v>3835</v>
      </c>
    </row>
    <row r="563" spans="3:46" ht="56.25" x14ac:dyDescent="0.25">
      <c r="C563" s="896">
        <v>86</v>
      </c>
      <c r="D563" s="896"/>
      <c r="E563" s="897" t="s">
        <v>3630</v>
      </c>
      <c r="F563" s="446" t="s">
        <v>1865</v>
      </c>
      <c r="G563" s="922">
        <v>830124848</v>
      </c>
      <c r="H563" s="945" t="s">
        <v>3631</v>
      </c>
      <c r="I563" s="93">
        <v>30000000</v>
      </c>
      <c r="J563" s="902" t="s">
        <v>3632</v>
      </c>
      <c r="K563" s="298">
        <v>2017</v>
      </c>
      <c r="L563" s="551">
        <v>42993</v>
      </c>
      <c r="M563" s="903">
        <v>43020</v>
      </c>
      <c r="N563" s="903">
        <v>43202</v>
      </c>
      <c r="O563" s="127">
        <f>COUNTA(Modificaciones!I549,Modificaciones!K549,Modificaciones!M549,Modificaciones!O549)</f>
        <v>0</v>
      </c>
      <c r="P563" s="128">
        <f>VLOOKUP(E563,Modificaciones!$B$7:$Q$900,16,0)</f>
        <v>0</v>
      </c>
      <c r="Q563" s="129">
        <f>COUNTA(Modificaciones!S563,Modificaciones!U563,Modificaciones!W563,Modificaciones!Y563)</f>
        <v>0</v>
      </c>
      <c r="R563" s="130" t="str">
        <f>IF(Modificaciones!Z563=0,"",VLOOKUP(E563,Modificaciones!$B$7:$AA$500,25,0))</f>
        <v/>
      </c>
      <c r="S563" s="131" t="str">
        <f>IF(Modificaciones!AA563=0,"",VLOOKUP(E563,Modificaciones!$B$7:$AA$500,26,0))</f>
        <v/>
      </c>
      <c r="T563" s="884">
        <f t="shared" si="102"/>
        <v>43202</v>
      </c>
      <c r="U563" s="62">
        <f t="shared" si="103"/>
        <v>30000000</v>
      </c>
      <c r="V563" s="172">
        <f>VLOOKUP(E563,Modificaciones!$B$7:$AU$900,46,0)</f>
        <v>3829421</v>
      </c>
      <c r="W563" s="93">
        <f t="shared" si="101"/>
        <v>26170579</v>
      </c>
      <c r="X563" s="312" t="s">
        <v>1867</v>
      </c>
      <c r="Y563" s="881">
        <f t="shared" si="104"/>
        <v>0.12764736666666668</v>
      </c>
      <c r="Z563" s="42">
        <f t="shared" ca="1" si="105"/>
        <v>0.96153846153846156</v>
      </c>
      <c r="AA563" s="43">
        <f t="shared" ca="1" si="106"/>
        <v>0.83389109487179491</v>
      </c>
      <c r="AB563" s="202">
        <f t="shared" ca="1" si="107"/>
        <v>7</v>
      </c>
      <c r="AC563" s="44" t="str">
        <f t="shared" si="110"/>
        <v>NO</v>
      </c>
      <c r="AD563" s="765" t="s">
        <v>1713</v>
      </c>
      <c r="AE563" s="173" t="s">
        <v>1258</v>
      </c>
      <c r="AF563" s="304" t="s">
        <v>1167</v>
      </c>
      <c r="AG563" s="173" t="s">
        <v>1440</v>
      </c>
      <c r="AH563" s="284" t="s">
        <v>560</v>
      </c>
      <c r="AI563" s="308" t="s">
        <v>1510</v>
      </c>
      <c r="AJ563" s="308" t="s">
        <v>3834</v>
      </c>
      <c r="AK563" s="181" t="str">
        <f t="shared" ca="1" si="108"/>
        <v>EN EJECUCIÓN</v>
      </c>
      <c r="AL563" s="313" t="s">
        <v>576</v>
      </c>
      <c r="AM563" s="438" t="s">
        <v>390</v>
      </c>
      <c r="AN563" s="875" t="str">
        <f>IFERROR(VLOOKUP(E563,'liquidaciones '!$B$2:$C$1048576,2,0),"NO")</f>
        <v>NO</v>
      </c>
      <c r="AO563" s="983" t="str">
        <f>IFERROR(VLOOKUP(E563,'liquidaciones '!$B$2:$I$1048576,8,0),"")</f>
        <v/>
      </c>
      <c r="AP563" s="438"/>
      <c r="AQ563" s="438" t="s">
        <v>390</v>
      </c>
      <c r="AR563" s="438" t="s">
        <v>3541</v>
      </c>
      <c r="AS563" s="438" t="s">
        <v>3817</v>
      </c>
      <c r="AT563" s="1006" t="s">
        <v>3835</v>
      </c>
    </row>
    <row r="564" spans="3:46" ht="101.25" x14ac:dyDescent="0.25">
      <c r="C564" s="896">
        <v>166</v>
      </c>
      <c r="D564" s="896"/>
      <c r="E564" s="897" t="s">
        <v>3633</v>
      </c>
      <c r="F564" s="446" t="s">
        <v>3634</v>
      </c>
      <c r="G564" s="922">
        <v>800109177</v>
      </c>
      <c r="H564" s="945" t="s">
        <v>3056</v>
      </c>
      <c r="I564" s="93">
        <v>975000</v>
      </c>
      <c r="J564" s="902" t="s">
        <v>3635</v>
      </c>
      <c r="K564" s="298">
        <v>2017</v>
      </c>
      <c r="L564" s="551">
        <v>43003</v>
      </c>
      <c r="M564" s="903">
        <v>43034</v>
      </c>
      <c r="N564" s="903">
        <v>43399</v>
      </c>
      <c r="O564" s="127">
        <f>COUNTA(Modificaciones!I550,Modificaciones!K550,Modificaciones!M550,Modificaciones!O550)</f>
        <v>0</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0</v>
      </c>
      <c r="W564" s="93">
        <f t="shared" si="101"/>
        <v>975000</v>
      </c>
      <c r="X564" s="318" t="s">
        <v>1232</v>
      </c>
      <c r="Y564" s="881">
        <f t="shared" si="104"/>
        <v>0</v>
      </c>
      <c r="Z564" s="42">
        <f t="shared" ca="1" si="105"/>
        <v>0.44109589041095892</v>
      </c>
      <c r="AA564" s="43">
        <f t="shared" ca="1" si="106"/>
        <v>0.44109589041095892</v>
      </c>
      <c r="AB564" s="202">
        <f t="shared" ca="1" si="107"/>
        <v>204</v>
      </c>
      <c r="AC564" s="44" t="str">
        <f t="shared" si="110"/>
        <v>NO</v>
      </c>
      <c r="AD564" s="897"/>
      <c r="AE564" s="173" t="s">
        <v>1258</v>
      </c>
      <c r="AF564" s="304" t="s">
        <v>1143</v>
      </c>
      <c r="AG564" s="173" t="s">
        <v>1431</v>
      </c>
      <c r="AH564" s="284" t="s">
        <v>564</v>
      </c>
      <c r="AI564" s="174"/>
      <c r="AJ564" s="308" t="s">
        <v>2850</v>
      </c>
      <c r="AK564" s="181" t="str">
        <f t="shared" ca="1" si="108"/>
        <v>EN EJECUCIÓN</v>
      </c>
      <c r="AL564" s="181" t="s">
        <v>576</v>
      </c>
      <c r="AM564" s="438" t="s">
        <v>390</v>
      </c>
      <c r="AN564" s="875" t="str">
        <f>IFERROR(VLOOKUP(E564,'liquidaciones '!$B$2:$C$1048576,2,0),"NO")</f>
        <v>NO</v>
      </c>
      <c r="AO564" s="983" t="str">
        <f>IFERROR(VLOOKUP(E564,'liquidaciones '!$B$2:$I$1048576,8,0),"")</f>
        <v/>
      </c>
      <c r="AP564" s="438"/>
      <c r="AQ564" s="438" t="s">
        <v>390</v>
      </c>
      <c r="AR564" s="177" t="s">
        <v>3816</v>
      </c>
      <c r="AS564" s="438"/>
      <c r="AT564" s="1006" t="s">
        <v>3754</v>
      </c>
    </row>
    <row r="565" spans="3:46" ht="168.75" x14ac:dyDescent="0.25">
      <c r="C565" s="896">
        <v>179</v>
      </c>
      <c r="D565" s="896"/>
      <c r="E565" s="897" t="s">
        <v>3636</v>
      </c>
      <c r="F565" s="446" t="s">
        <v>3641</v>
      </c>
      <c r="G565" s="922">
        <v>900749719</v>
      </c>
      <c r="H565" s="439" t="s">
        <v>3637</v>
      </c>
      <c r="I565" s="93">
        <v>241357373</v>
      </c>
      <c r="J565" s="902" t="s">
        <v>3638</v>
      </c>
      <c r="K565" s="298">
        <v>2017</v>
      </c>
      <c r="L565" s="551">
        <v>42993</v>
      </c>
      <c r="M565" s="903">
        <v>43053</v>
      </c>
      <c r="N565" s="903">
        <v>43172</v>
      </c>
      <c r="O565" s="127">
        <f>COUNTA(Modificaciones!I551,Modificaciones!K551,Modificaciones!M551,Modificaciones!O551)</f>
        <v>0</v>
      </c>
      <c r="P565" s="128">
        <f>VLOOKUP(E565,Modificaciones!$B$7:$Q$900,16,0)</f>
        <v>85040124</v>
      </c>
      <c r="Q565" s="129">
        <f>COUNTA(Modificaciones!S565,Modificaciones!U565,Modificaciones!W565,Modificaciones!Y565)</f>
        <v>1</v>
      </c>
      <c r="R565" s="130" t="str">
        <f>IF(Modificaciones!Z565=0,"",VLOOKUP(E565,Modificaciones!$B$7:$AA$1500,25,0))</f>
        <v>45 días calendario</v>
      </c>
      <c r="S565" s="131">
        <f>IF(Modificaciones!AA565=0,"",VLOOKUP(E565,Modificaciones!$B$7:$AA$1500,26,0))</f>
        <v>43217</v>
      </c>
      <c r="T565" s="884">
        <f t="shared" si="102"/>
        <v>43217</v>
      </c>
      <c r="U565" s="62">
        <f t="shared" si="103"/>
        <v>326397497</v>
      </c>
      <c r="V565" s="172">
        <f>VLOOKUP(E565,Modificaciones!$B$7:$AU$900,46,0)</f>
        <v>168950162</v>
      </c>
      <c r="W565" s="93">
        <f t="shared" si="101"/>
        <v>157447335</v>
      </c>
      <c r="X565" s="318" t="s">
        <v>3639</v>
      </c>
      <c r="Y565" s="881">
        <f t="shared" si="104"/>
        <v>0.51762088727046829</v>
      </c>
      <c r="Z565" s="42">
        <f t="shared" ca="1" si="105"/>
        <v>0.86585365853658536</v>
      </c>
      <c r="AA565" s="43">
        <f t="shared" ca="1" si="106"/>
        <v>0.34823277126611707</v>
      </c>
      <c r="AB565" s="202">
        <f t="shared" ca="1" si="107"/>
        <v>22</v>
      </c>
      <c r="AC565" s="44" t="str">
        <f t="shared" si="110"/>
        <v>NO</v>
      </c>
      <c r="AD565" s="765" t="s">
        <v>1720</v>
      </c>
      <c r="AE565" s="173" t="s">
        <v>1257</v>
      </c>
      <c r="AF565" s="284" t="s">
        <v>3640</v>
      </c>
      <c r="AG565" s="173"/>
      <c r="AH565" s="284"/>
      <c r="AI565" s="308" t="s">
        <v>3629</v>
      </c>
      <c r="AJ565" s="308" t="s">
        <v>2850</v>
      </c>
      <c r="AK565" s="181" t="str">
        <f t="shared" ca="1" si="108"/>
        <v>EN EJECUCIÓN</v>
      </c>
      <c r="AL565" s="313" t="s">
        <v>574</v>
      </c>
      <c r="AM565" s="438" t="s">
        <v>390</v>
      </c>
      <c r="AN565" s="875" t="str">
        <f>IFERROR(VLOOKUP(E565,'liquidaciones '!$B$2:$C$1048576,2,0),"NO")</f>
        <v>NO</v>
      </c>
      <c r="AO565" s="983" t="str">
        <f>IFERROR(VLOOKUP(E565,'liquidaciones '!$B$2:$I$1048576,8,0),"")</f>
        <v/>
      </c>
      <c r="AP565" s="438"/>
      <c r="AQ565" s="438" t="s">
        <v>390</v>
      </c>
      <c r="AR565" s="177" t="s">
        <v>3596</v>
      </c>
      <c r="AS565" s="438"/>
      <c r="AT565" s="1006" t="s">
        <v>3754</v>
      </c>
    </row>
    <row r="566" spans="3:46" ht="67.5" x14ac:dyDescent="0.25">
      <c r="C566" s="896"/>
      <c r="D566" s="896"/>
      <c r="E566" s="897" t="s">
        <v>3644</v>
      </c>
      <c r="F566" s="446" t="s">
        <v>3645</v>
      </c>
      <c r="G566" s="922">
        <v>52390138</v>
      </c>
      <c r="H566" s="439" t="s">
        <v>3646</v>
      </c>
      <c r="I566" s="93">
        <v>12000000</v>
      </c>
      <c r="J566" s="902" t="s">
        <v>3644</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12000000</v>
      </c>
      <c r="W566" s="93">
        <f t="shared" si="101"/>
        <v>0</v>
      </c>
      <c r="X566" s="312" t="s">
        <v>2621</v>
      </c>
      <c r="Y566" s="881">
        <f t="shared" si="104"/>
        <v>1</v>
      </c>
      <c r="Z566" s="42">
        <f t="shared" ca="1" si="105"/>
        <v>1</v>
      </c>
      <c r="AA566" s="43">
        <f t="shared" ca="1" si="106"/>
        <v>0</v>
      </c>
      <c r="AB566" s="202" t="str">
        <f t="shared" ca="1" si="107"/>
        <v/>
      </c>
      <c r="AC566" s="44" t="str">
        <f t="shared" si="110"/>
        <v>SI</v>
      </c>
      <c r="AD566" s="765" t="s">
        <v>2469</v>
      </c>
      <c r="AE566" s="173" t="s">
        <v>1257</v>
      </c>
      <c r="AF566" s="173" t="s">
        <v>2504</v>
      </c>
      <c r="AG566" s="173" t="s">
        <v>1431</v>
      </c>
      <c r="AH566" s="284" t="s">
        <v>564</v>
      </c>
      <c r="AI566" s="897"/>
      <c r="AJ566" s="308" t="s">
        <v>3838</v>
      </c>
      <c r="AK566" s="181" t="str">
        <f t="shared" ca="1" si="108"/>
        <v>TERMINO</v>
      </c>
      <c r="AL566" s="313" t="s">
        <v>582</v>
      </c>
      <c r="AM566" s="438" t="s">
        <v>391</v>
      </c>
      <c r="AN566" s="875" t="str">
        <f>IFERROR(VLOOKUP(E566,'liquidaciones '!$B$2:$C$1048576,2,0),"NO")</f>
        <v>NO</v>
      </c>
      <c r="AO566" s="983" t="str">
        <f>IFERROR(VLOOKUP(E566,'liquidaciones '!$B$2:$I$1048576,8,0),"")</f>
        <v/>
      </c>
      <c r="AP566" s="438"/>
      <c r="AQ566" s="438" t="s">
        <v>390</v>
      </c>
      <c r="AR566" s="177" t="s">
        <v>2996</v>
      </c>
      <c r="AS566" s="438"/>
      <c r="AT566" s="1006" t="s">
        <v>3753</v>
      </c>
    </row>
    <row r="567" spans="3:46" ht="247.5" x14ac:dyDescent="0.25">
      <c r="C567" s="896"/>
      <c r="D567" s="896"/>
      <c r="E567" s="897" t="s">
        <v>3648</v>
      </c>
      <c r="F567" s="446" t="s">
        <v>3649</v>
      </c>
      <c r="G567" s="922" t="s">
        <v>3650</v>
      </c>
      <c r="H567" s="439" t="s">
        <v>3651</v>
      </c>
      <c r="I567" s="93">
        <v>103000000</v>
      </c>
      <c r="J567" s="902" t="s">
        <v>3648</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76443834</v>
      </c>
      <c r="W567" s="93">
        <f t="shared" si="101"/>
        <v>26556166</v>
      </c>
      <c r="X567" s="318" t="s">
        <v>3652</v>
      </c>
      <c r="Y567" s="881">
        <f t="shared" si="104"/>
        <v>0.74217314563106795</v>
      </c>
      <c r="Z567" s="42">
        <f t="shared" ca="1" si="105"/>
        <v>0.48493150684931507</v>
      </c>
      <c r="AA567" s="43">
        <f t="shared" ca="1" si="106"/>
        <v>-0.25724163878175288</v>
      </c>
      <c r="AB567" s="202">
        <f t="shared" ca="1" si="107"/>
        <v>188</v>
      </c>
      <c r="AC567" s="44" t="str">
        <f t="shared" si="110"/>
        <v>NO</v>
      </c>
      <c r="AD567" s="765" t="s">
        <v>1713</v>
      </c>
      <c r="AE567" s="900" t="s">
        <v>1258</v>
      </c>
      <c r="AF567" s="900" t="s">
        <v>2988</v>
      </c>
      <c r="AG567" s="173" t="s">
        <v>1440</v>
      </c>
      <c r="AH567" s="284" t="s">
        <v>560</v>
      </c>
      <c r="AI567" s="897"/>
      <c r="AJ567" s="308" t="s">
        <v>3834</v>
      </c>
      <c r="AK567" s="181" t="str">
        <f t="shared" ca="1" si="108"/>
        <v>EN EJECUCIÓN</v>
      </c>
      <c r="AL567" s="446"/>
      <c r="AM567" s="438" t="s">
        <v>390</v>
      </c>
      <c r="AN567" s="875" t="str">
        <f>IFERROR(VLOOKUP(E567,'liquidaciones '!$B$2:$C$1048576,2,0),"NO")</f>
        <v>NO</v>
      </c>
      <c r="AO567" s="983" t="str">
        <f>IFERROR(VLOOKUP(E567,'liquidaciones '!$B$2:$I$1048576,8,0),"")</f>
        <v/>
      </c>
      <c r="AP567" s="438"/>
      <c r="AQ567" s="438" t="s">
        <v>390</v>
      </c>
      <c r="AR567" s="177" t="s">
        <v>3541</v>
      </c>
      <c r="AS567" s="438" t="s">
        <v>3817</v>
      </c>
      <c r="AT567" s="1006" t="s">
        <v>3835</v>
      </c>
    </row>
    <row r="568" spans="3:46" ht="45" x14ac:dyDescent="0.25">
      <c r="C568" s="896">
        <v>172</v>
      </c>
      <c r="D568" s="896"/>
      <c r="E568" s="897" t="s">
        <v>3653</v>
      </c>
      <c r="F568" s="446" t="s">
        <v>2151</v>
      </c>
      <c r="G568" s="922">
        <v>860536029</v>
      </c>
      <c r="H568" s="945" t="s">
        <v>2674</v>
      </c>
      <c r="I568" s="93">
        <v>960000</v>
      </c>
      <c r="J568" s="902" t="s">
        <v>3653</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0.49863013698630138</v>
      </c>
      <c r="AA568" s="43">
        <f t="shared" ca="1" si="106"/>
        <v>-0.50136986301369868</v>
      </c>
      <c r="AB568" s="202">
        <f t="shared" ca="1" si="107"/>
        <v>183</v>
      </c>
      <c r="AC568" s="44" t="str">
        <f t="shared" si="110"/>
        <v>SI</v>
      </c>
      <c r="AD568" s="765" t="str">
        <f>VLOOKUP(C568,[2]Hoja4!$A$2:$E$116,5,0)</f>
        <v>PRESTACION DE SERVICIOS</v>
      </c>
      <c r="AE568" s="173" t="s">
        <v>1257</v>
      </c>
      <c r="AF568" s="284" t="s">
        <v>1126</v>
      </c>
      <c r="AG568" s="173" t="s">
        <v>1431</v>
      </c>
      <c r="AH568" s="284" t="s">
        <v>564</v>
      </c>
      <c r="AI568" s="308"/>
      <c r="AJ568" s="308" t="s">
        <v>3838</v>
      </c>
      <c r="AK568" s="181" t="str">
        <f t="shared" ca="1" si="108"/>
        <v>EN EJECUCIÓN</v>
      </c>
      <c r="AL568" s="313" t="s">
        <v>582</v>
      </c>
      <c r="AM568" s="438" t="s">
        <v>390</v>
      </c>
      <c r="AN568" s="875" t="str">
        <f>IFERROR(VLOOKUP(E568,'liquidaciones '!$B$2:$C$1048576,2,0),"NO")</f>
        <v>NO</v>
      </c>
      <c r="AO568" s="983" t="str">
        <f>IFERROR(VLOOKUP(E568,'liquidaciones '!$B$2:$I$1048576,8,0),"")</f>
        <v/>
      </c>
      <c r="AP568" s="438"/>
      <c r="AQ568" s="438" t="s">
        <v>390</v>
      </c>
      <c r="AR568" s="177" t="s">
        <v>1511</v>
      </c>
      <c r="AS568" s="438"/>
      <c r="AT568" s="1006" t="s">
        <v>3753</v>
      </c>
    </row>
    <row r="569" spans="3:46" ht="45" x14ac:dyDescent="0.25">
      <c r="C569" s="896">
        <v>208</v>
      </c>
      <c r="D569" s="896"/>
      <c r="E569" s="897" t="s">
        <v>3675</v>
      </c>
      <c r="F569" s="446" t="s">
        <v>3676</v>
      </c>
      <c r="G569" s="922">
        <v>900619795</v>
      </c>
      <c r="H569" s="439" t="s">
        <v>3677</v>
      </c>
      <c r="I569" s="93">
        <v>23058000</v>
      </c>
      <c r="J569" s="902" t="s">
        <v>3682</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1</v>
      </c>
      <c r="AA569" s="43">
        <f t="shared" ca="1" si="106"/>
        <v>1</v>
      </c>
      <c r="AB569" s="202" t="str">
        <f t="shared" ca="1" si="107"/>
        <v/>
      </c>
      <c r="AC569" s="44" t="str">
        <f t="shared" si="110"/>
        <v>NO</v>
      </c>
      <c r="AD569" s="765" t="s">
        <v>1715</v>
      </c>
      <c r="AE569" s="173" t="s">
        <v>1257</v>
      </c>
      <c r="AF569" s="284" t="s">
        <v>1305</v>
      </c>
      <c r="AG569" s="173" t="s">
        <v>1436</v>
      </c>
      <c r="AH569" s="284" t="s">
        <v>560</v>
      </c>
      <c r="AI569" s="308" t="s">
        <v>1389</v>
      </c>
      <c r="AJ569" s="308" t="s">
        <v>3834</v>
      </c>
      <c r="AK569" s="181" t="str">
        <f t="shared" ca="1" si="108"/>
        <v>TERMINO</v>
      </c>
      <c r="AL569" s="313" t="s">
        <v>576</v>
      </c>
      <c r="AM569" s="438" t="s">
        <v>390</v>
      </c>
      <c r="AN569" s="875" t="str">
        <f>IFERROR(VLOOKUP(E569,'liquidaciones '!$B$2:$C$1048576,2,0),"NO")</f>
        <v>NO</v>
      </c>
      <c r="AO569" s="983" t="str">
        <f>IFERROR(VLOOKUP(E569,'liquidaciones '!$B$2:$I$1048576,8,0),"")</f>
        <v/>
      </c>
      <c r="AP569" s="438"/>
      <c r="AQ569" s="438" t="s">
        <v>390</v>
      </c>
      <c r="AR569" s="177" t="s">
        <v>1511</v>
      </c>
      <c r="AS569" s="438" t="s">
        <v>3822</v>
      </c>
      <c r="AT569" s="1006" t="s">
        <v>3835</v>
      </c>
    </row>
    <row r="570" spans="3:46" ht="45" x14ac:dyDescent="0.25">
      <c r="C570" s="896"/>
      <c r="D570" s="896"/>
      <c r="E570" s="897" t="s">
        <v>3679</v>
      </c>
      <c r="F570" s="446" t="s">
        <v>3678</v>
      </c>
      <c r="G570" s="922" t="s">
        <v>3680</v>
      </c>
      <c r="H570" s="439" t="s">
        <v>3681</v>
      </c>
      <c r="I570" s="93">
        <v>5087000</v>
      </c>
      <c r="J570" s="902" t="s">
        <v>3683</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2970000</v>
      </c>
      <c r="W570" s="93">
        <f t="shared" ref="W570:W600" si="111">U570-V570</f>
        <v>2117000</v>
      </c>
      <c r="X570" s="312" t="s">
        <v>1635</v>
      </c>
      <c r="Y570" s="881">
        <f t="shared" si="104"/>
        <v>0.58384116375073714</v>
      </c>
      <c r="Z570" s="42">
        <f t="shared" ca="1" si="105"/>
        <v>0.45753424657534247</v>
      </c>
      <c r="AA570" s="43">
        <f t="shared" ca="1" si="106"/>
        <v>-0.12630691717539466</v>
      </c>
      <c r="AB570" s="202">
        <f t="shared" ca="1" si="107"/>
        <v>198</v>
      </c>
      <c r="AC570" s="44" t="str">
        <f t="shared" si="110"/>
        <v>NO</v>
      </c>
      <c r="AD570" s="765" t="s">
        <v>1713</v>
      </c>
      <c r="AE570" s="173" t="s">
        <v>1257</v>
      </c>
      <c r="AF570" s="284" t="s">
        <v>1512</v>
      </c>
      <c r="AG570" s="173" t="s">
        <v>1443</v>
      </c>
      <c r="AH570" s="284" t="s">
        <v>560</v>
      </c>
      <c r="AI570" s="308" t="s">
        <v>3629</v>
      </c>
      <c r="AJ570" s="308" t="s">
        <v>3834</v>
      </c>
      <c r="AK570" s="181" t="str">
        <f t="shared" ca="1" si="108"/>
        <v>EN EJECUCIÓN</v>
      </c>
      <c r="AL570" s="313" t="s">
        <v>576</v>
      </c>
      <c r="AM570" s="176" t="s">
        <v>390</v>
      </c>
      <c r="AN570" s="875" t="str">
        <f>IFERROR(VLOOKUP(E570,'liquidaciones '!$B$2:$C$1048576,2,0),"NO")</f>
        <v>NO</v>
      </c>
      <c r="AO570" s="983" t="str">
        <f>IFERROR(VLOOKUP(E570,'liquidaciones '!$B$2:$I$1048576,8,0),"")</f>
        <v/>
      </c>
      <c r="AP570" s="438"/>
      <c r="AQ570" s="177" t="s">
        <v>390</v>
      </c>
      <c r="AR570" s="177" t="s">
        <v>3074</v>
      </c>
      <c r="AS570" s="438" t="s">
        <v>3813</v>
      </c>
      <c r="AT570" s="1006" t="s">
        <v>3835</v>
      </c>
    </row>
    <row r="571" spans="3:46" ht="123.75" x14ac:dyDescent="0.25">
      <c r="C571" s="896"/>
      <c r="D571" s="896"/>
      <c r="E571" s="897" t="s">
        <v>3697</v>
      </c>
      <c r="F571" s="446" t="s">
        <v>3688</v>
      </c>
      <c r="G571" s="922">
        <v>79789613</v>
      </c>
      <c r="H571" s="439" t="s">
        <v>3689</v>
      </c>
      <c r="I571" s="93">
        <v>9000000</v>
      </c>
      <c r="J571" s="902" t="s">
        <v>3690</v>
      </c>
      <c r="K571" s="298">
        <v>2017</v>
      </c>
      <c r="L571" s="551">
        <v>43025</v>
      </c>
      <c r="M571" s="903">
        <v>43034</v>
      </c>
      <c r="N571" s="903">
        <v>43185</v>
      </c>
      <c r="O571" s="127">
        <f>COUNTA(Modificaciones!I557,Modificaciones!K557,Modificaciones!M557,Modificaciones!O557)</f>
        <v>0</v>
      </c>
      <c r="P571" s="128">
        <f>VLOOKUP(E571,Modificaciones!$B$7:$Q$900,16,0)</f>
        <v>0</v>
      </c>
      <c r="Q571" s="129">
        <f>COUNTA(Modificaciones!S571,Modificaciones!U571,Modificaciones!W571,Modificaciones!Y571)</f>
        <v>0</v>
      </c>
      <c r="R571" s="130" t="str">
        <f>IF(Modificaciones!Z571=0,"",VLOOKUP(E571,Modificaciones!$B$7:$AA$500,25,0))</f>
        <v/>
      </c>
      <c r="S571" s="131" t="str">
        <f>IF(Modificaciones!AA571=0,"",VLOOKUP(E571,Modificaciones!$B$7:$AA$500,26,0))</f>
        <v/>
      </c>
      <c r="T571" s="884">
        <f t="shared" si="102"/>
        <v>43185</v>
      </c>
      <c r="U571" s="62">
        <f t="shared" si="103"/>
        <v>9000000</v>
      </c>
      <c r="V571" s="172">
        <f>VLOOKUP(E571,Modificaciones!$B$7:$AU$900,46,0)</f>
        <v>8000000</v>
      </c>
      <c r="W571" s="93">
        <f t="shared" si="111"/>
        <v>1000000</v>
      </c>
      <c r="X571" s="318" t="s">
        <v>3691</v>
      </c>
      <c r="Y571" s="881">
        <f t="shared" si="104"/>
        <v>0.88888888888888884</v>
      </c>
      <c r="Z571" s="42">
        <f t="shared" ca="1" si="105"/>
        <v>1</v>
      </c>
      <c r="AA571" s="43">
        <f t="shared" ca="1" si="106"/>
        <v>0.11111111111111116</v>
      </c>
      <c r="AB571" s="202" t="str">
        <f t="shared" ca="1" si="107"/>
        <v/>
      </c>
      <c r="AC571" s="44" t="str">
        <f t="shared" si="110"/>
        <v>NO</v>
      </c>
      <c r="AD571" s="765" t="s">
        <v>1720</v>
      </c>
      <c r="AE571" s="173" t="s">
        <v>1257</v>
      </c>
      <c r="AF571" s="284" t="s">
        <v>2564</v>
      </c>
      <c r="AG571" s="173"/>
      <c r="AH571" s="284"/>
      <c r="AI571" s="308" t="s">
        <v>3629</v>
      </c>
      <c r="AJ571" s="308" t="s">
        <v>2850</v>
      </c>
      <c r="AK571" s="181" t="str">
        <f t="shared" ca="1" si="108"/>
        <v>TERMINO</v>
      </c>
      <c r="AL571" s="313" t="s">
        <v>574</v>
      </c>
      <c r="AM571" s="438" t="s">
        <v>390</v>
      </c>
      <c r="AN571" s="875" t="str">
        <f>IFERROR(VLOOKUP(E571,'liquidaciones '!$B$2:$C$1048576,2,0),"NO")</f>
        <v>NO</v>
      </c>
      <c r="AO571" s="983" t="str">
        <f>IFERROR(VLOOKUP(E571,'liquidaciones '!$B$2:$I$1048576,8,0),"")</f>
        <v/>
      </c>
      <c r="AP571" s="438"/>
      <c r="AQ571" s="438" t="s">
        <v>390</v>
      </c>
      <c r="AR571" s="177" t="s">
        <v>3596</v>
      </c>
      <c r="AS571" s="438"/>
      <c r="AT571" s="1006" t="s">
        <v>3754</v>
      </c>
    </row>
    <row r="572" spans="3:46" ht="45" x14ac:dyDescent="0.25">
      <c r="C572" s="896">
        <v>209</v>
      </c>
      <c r="D572" s="896"/>
      <c r="E572" s="897" t="s">
        <v>3685</v>
      </c>
      <c r="F572" s="446" t="s">
        <v>2594</v>
      </c>
      <c r="G572" s="922">
        <v>80807003</v>
      </c>
      <c r="H572" s="439" t="s">
        <v>3686</v>
      </c>
      <c r="I572" s="93">
        <v>4606000</v>
      </c>
      <c r="J572" s="902" t="s">
        <v>3687</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2576666</v>
      </c>
      <c r="W572" s="93">
        <f t="shared" si="111"/>
        <v>2029334</v>
      </c>
      <c r="X572" s="312" t="s">
        <v>2596</v>
      </c>
      <c r="Y572" s="881">
        <f t="shared" si="104"/>
        <v>0.55941511072514116</v>
      </c>
      <c r="Z572" s="42">
        <f t="shared" ca="1" si="105"/>
        <v>1</v>
      </c>
      <c r="AA572" s="43">
        <f t="shared" ca="1" si="106"/>
        <v>0.44058488927485884</v>
      </c>
      <c r="AB572" s="202" t="str">
        <f t="shared" ca="1" si="107"/>
        <v/>
      </c>
      <c r="AC572" s="44" t="str">
        <f t="shared" si="110"/>
        <v>NO</v>
      </c>
      <c r="AD572" s="765" t="s">
        <v>1713</v>
      </c>
      <c r="AE572" s="173" t="s">
        <v>1257</v>
      </c>
      <c r="AF572" s="173" t="s">
        <v>1301</v>
      </c>
      <c r="AG572" s="173" t="s">
        <v>1443</v>
      </c>
      <c r="AH572" s="284" t="s">
        <v>560</v>
      </c>
      <c r="AI572" s="174" t="s">
        <v>3629</v>
      </c>
      <c r="AJ572" s="308" t="s">
        <v>3834</v>
      </c>
      <c r="AK572" s="181" t="str">
        <f t="shared" ca="1" si="108"/>
        <v>TERMINO</v>
      </c>
      <c r="AL572" s="313" t="s">
        <v>576</v>
      </c>
      <c r="AM572" s="438" t="s">
        <v>390</v>
      </c>
      <c r="AN572" s="875" t="str">
        <f>IFERROR(VLOOKUP(E572,'liquidaciones '!$B$2:$C$1048576,2,0),"NO")</f>
        <v>NO</v>
      </c>
      <c r="AO572" s="983" t="str">
        <f>IFERROR(VLOOKUP(E572,'liquidaciones '!$B$2:$I$1048576,8,0),"")</f>
        <v/>
      </c>
      <c r="AP572" s="438"/>
      <c r="AQ572" s="438" t="s">
        <v>390</v>
      </c>
      <c r="AR572" s="177" t="s">
        <v>1511</v>
      </c>
      <c r="AS572" s="438" t="s">
        <v>3822</v>
      </c>
      <c r="AT572" s="1006" t="s">
        <v>3835</v>
      </c>
    </row>
    <row r="573" spans="3:46" ht="45" x14ac:dyDescent="0.25">
      <c r="C573" s="896"/>
      <c r="D573" s="896"/>
      <c r="E573" s="897" t="s">
        <v>3692</v>
      </c>
      <c r="F573" s="446" t="s">
        <v>2725</v>
      </c>
      <c r="G573" s="934" t="s">
        <v>2726</v>
      </c>
      <c r="H573" s="945" t="s">
        <v>3693</v>
      </c>
      <c r="I573" s="93">
        <v>6717550</v>
      </c>
      <c r="J573" s="902" t="s">
        <v>3694</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2729</v>
      </c>
      <c r="Y573" s="881">
        <f t="shared" si="104"/>
        <v>0</v>
      </c>
      <c r="Z573" s="42">
        <f t="shared" ca="1" si="105"/>
        <v>1</v>
      </c>
      <c r="AA573" s="43">
        <f t="shared" ca="1" si="106"/>
        <v>1</v>
      </c>
      <c r="AB573" s="202" t="str">
        <f t="shared" ca="1" si="107"/>
        <v/>
      </c>
      <c r="AC573" s="44" t="str">
        <f t="shared" si="110"/>
        <v>NO</v>
      </c>
      <c r="AD573" s="765" t="s">
        <v>1715</v>
      </c>
      <c r="AE573" s="173" t="s">
        <v>1257</v>
      </c>
      <c r="AF573" s="284" t="s">
        <v>2730</v>
      </c>
      <c r="AG573" s="173" t="s">
        <v>1436</v>
      </c>
      <c r="AH573" s="284" t="s">
        <v>560</v>
      </c>
      <c r="AI573" s="308" t="s">
        <v>1390</v>
      </c>
      <c r="AJ573" s="308" t="s">
        <v>3834</v>
      </c>
      <c r="AK573" s="181" t="str">
        <f t="shared" ca="1" si="108"/>
        <v>TERMINO</v>
      </c>
      <c r="AL573" s="313" t="s">
        <v>576</v>
      </c>
      <c r="AM573" s="438" t="s">
        <v>391</v>
      </c>
      <c r="AN573" s="875" t="str">
        <f>IFERROR(VLOOKUP(E573,'liquidaciones '!$B$2:$C$1048576,2,0),"NO")</f>
        <v>NO</v>
      </c>
      <c r="AO573" s="983" t="str">
        <f>IFERROR(VLOOKUP(E573,'liquidaciones '!$B$2:$I$1048576,8,0),"")</f>
        <v/>
      </c>
      <c r="AP573" s="438"/>
      <c r="AQ573" s="438" t="s">
        <v>390</v>
      </c>
      <c r="AR573" s="177" t="s">
        <v>3074</v>
      </c>
      <c r="AS573" s="438" t="s">
        <v>3822</v>
      </c>
      <c r="AT573" s="1006" t="s">
        <v>3835</v>
      </c>
    </row>
    <row r="574" spans="3:46" ht="45" x14ac:dyDescent="0.25">
      <c r="C574" s="896"/>
      <c r="D574" s="896"/>
      <c r="E574" s="897" t="s">
        <v>3684</v>
      </c>
      <c r="F574" s="446" t="s">
        <v>33</v>
      </c>
      <c r="G574" s="934">
        <v>860509265</v>
      </c>
      <c r="H574" s="945" t="s">
        <v>3698</v>
      </c>
      <c r="I574" s="93">
        <v>870000</v>
      </c>
      <c r="J574" s="902" t="s">
        <v>3684</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870000</v>
      </c>
      <c r="W574" s="93">
        <f t="shared" si="111"/>
        <v>0</v>
      </c>
      <c r="X574" s="312" t="s">
        <v>2097</v>
      </c>
      <c r="Y574" s="881">
        <f t="shared" si="104"/>
        <v>1</v>
      </c>
      <c r="Z574" s="42">
        <f t="shared" ca="1" si="105"/>
        <v>0.42465753424657532</v>
      </c>
      <c r="AA574" s="43">
        <f t="shared" ca="1" si="106"/>
        <v>-0.57534246575342474</v>
      </c>
      <c r="AB574" s="202">
        <f t="shared" ca="1" si="107"/>
        <v>210</v>
      </c>
      <c r="AC574" s="44" t="str">
        <f t="shared" si="110"/>
        <v>SI</v>
      </c>
      <c r="AD574" s="765" t="s">
        <v>1717</v>
      </c>
      <c r="AE574" s="173" t="s">
        <v>1257</v>
      </c>
      <c r="AF574" s="304" t="s">
        <v>1470</v>
      </c>
      <c r="AG574" s="173" t="s">
        <v>1431</v>
      </c>
      <c r="AH574" s="284" t="s">
        <v>564</v>
      </c>
      <c r="AI574" s="308"/>
      <c r="AJ574" s="308" t="s">
        <v>3838</v>
      </c>
      <c r="AK574" s="181" t="str">
        <f t="shared" ca="1" si="108"/>
        <v>EN EJECUCIÓN</v>
      </c>
      <c r="AL574" s="181" t="s">
        <v>582</v>
      </c>
      <c r="AM574" s="438" t="s">
        <v>390</v>
      </c>
      <c r="AN574" s="875" t="str">
        <f>IFERROR(VLOOKUP(E574,'liquidaciones '!$B$2:$C$1048576,2,0),"NO")</f>
        <v>NO</v>
      </c>
      <c r="AO574" s="983" t="str">
        <f>IFERROR(VLOOKUP(E574,'liquidaciones '!$B$2:$I$1048576,8,0),"")</f>
        <v/>
      </c>
      <c r="AP574" s="438"/>
      <c r="AQ574" s="438" t="s">
        <v>390</v>
      </c>
      <c r="AR574" s="177" t="s">
        <v>3074</v>
      </c>
      <c r="AS574" s="438"/>
      <c r="AT574" s="1006" t="s">
        <v>3753</v>
      </c>
    </row>
    <row r="575" spans="3:46" ht="191.25" x14ac:dyDescent="0.25">
      <c r="C575" s="896"/>
      <c r="D575" s="896"/>
      <c r="E575" s="897" t="s">
        <v>3701</v>
      </c>
      <c r="F575" s="446" t="s">
        <v>3702</v>
      </c>
      <c r="G575" s="922">
        <v>830067856</v>
      </c>
      <c r="H575" s="439" t="s">
        <v>3703</v>
      </c>
      <c r="I575" s="93">
        <v>40817000</v>
      </c>
      <c r="J575" s="902" t="s">
        <v>3705</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43132</v>
      </c>
      <c r="U575" s="62">
        <f t="shared" si="103"/>
        <v>40817000</v>
      </c>
      <c r="V575" s="172">
        <f>VLOOKUP(E575,Modificaciones!$B$7:$AU$900,46,0)</f>
        <v>8613400</v>
      </c>
      <c r="W575" s="93">
        <f t="shared" si="111"/>
        <v>32203600</v>
      </c>
      <c r="X575" s="318" t="s">
        <v>3704</v>
      </c>
      <c r="Y575" s="881">
        <f t="shared" si="104"/>
        <v>0.2110248180905015</v>
      </c>
      <c r="Z575" s="42">
        <f t="shared" ca="1" si="105"/>
        <v>1</v>
      </c>
      <c r="AA575" s="43">
        <f t="shared" ca="1" si="106"/>
        <v>0.78897518190949856</v>
      </c>
      <c r="AB575" s="202" t="str">
        <f t="shared" ca="1" si="107"/>
        <v/>
      </c>
      <c r="AC575" s="44" t="str">
        <f t="shared" si="110"/>
        <v>NO</v>
      </c>
      <c r="AD575" s="897" t="s">
        <v>3707</v>
      </c>
      <c r="AE575" s="900" t="s">
        <v>1257</v>
      </c>
      <c r="AF575" s="900" t="s">
        <v>3706</v>
      </c>
      <c r="AG575" s="173" t="s">
        <v>1443</v>
      </c>
      <c r="AH575" s="284" t="s">
        <v>560</v>
      </c>
      <c r="AI575" s="174" t="s">
        <v>3629</v>
      </c>
      <c r="AJ575" s="308" t="s">
        <v>2850</v>
      </c>
      <c r="AK575" s="181" t="str">
        <f t="shared" ca="1" si="108"/>
        <v>TERMINO</v>
      </c>
      <c r="AL575" s="313" t="s">
        <v>576</v>
      </c>
      <c r="AM575" s="438" t="s">
        <v>390</v>
      </c>
      <c r="AN575" s="875" t="str">
        <f>IFERROR(VLOOKUP(E575,'liquidaciones '!$B$2:$C$1048576,2,0),"NO")</f>
        <v>NO</v>
      </c>
      <c r="AO575" s="983" t="str">
        <f>IFERROR(VLOOKUP(E575,'liquidaciones '!$B$2:$I$1048576,8,0),"")</f>
        <v/>
      </c>
      <c r="AP575" s="438"/>
      <c r="AQ575" s="438" t="s">
        <v>390</v>
      </c>
      <c r="AR575" s="177" t="s">
        <v>3596</v>
      </c>
      <c r="AS575" s="438"/>
      <c r="AT575" s="1006" t="s">
        <v>3754</v>
      </c>
    </row>
    <row r="576" spans="3:46" ht="56.25" x14ac:dyDescent="0.25">
      <c r="C576" s="896">
        <v>192</v>
      </c>
      <c r="D576" s="896"/>
      <c r="E576" s="897" t="s">
        <v>3710</v>
      </c>
      <c r="F576" s="446" t="s">
        <v>38</v>
      </c>
      <c r="G576" s="922">
        <v>830053669</v>
      </c>
      <c r="H576" s="439" t="s">
        <v>3711</v>
      </c>
      <c r="I576" s="93">
        <v>38989000</v>
      </c>
      <c r="J576" s="902" t="s">
        <v>3712</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5005823</v>
      </c>
      <c r="W576" s="93">
        <f t="shared" si="111"/>
        <v>33983177</v>
      </c>
      <c r="X576" s="312" t="s">
        <v>1966</v>
      </c>
      <c r="Y576" s="881">
        <f t="shared" si="104"/>
        <v>0.12839064864448946</v>
      </c>
      <c r="Z576" s="42">
        <f t="shared" ca="1" si="105"/>
        <v>0.69668246445497628</v>
      </c>
      <c r="AA576" s="43">
        <f t="shared" ca="1" si="106"/>
        <v>0.56829181581048682</v>
      </c>
      <c r="AB576" s="202">
        <f t="shared" ca="1" si="107"/>
        <v>64</v>
      </c>
      <c r="AC576" s="44" t="str">
        <f t="shared" si="110"/>
        <v>NO</v>
      </c>
      <c r="AD576" s="765" t="s">
        <v>1713</v>
      </c>
      <c r="AE576" s="173" t="s">
        <v>1257</v>
      </c>
      <c r="AF576" s="284" t="s">
        <v>1141</v>
      </c>
      <c r="AG576" s="173" t="s">
        <v>1443</v>
      </c>
      <c r="AH576" s="284" t="s">
        <v>560</v>
      </c>
      <c r="AI576" s="174" t="s">
        <v>1380</v>
      </c>
      <c r="AJ576" s="308" t="s">
        <v>2850</v>
      </c>
      <c r="AK576" s="181" t="str">
        <f t="shared" ca="1" si="108"/>
        <v>EN EJECUCIÓN</v>
      </c>
      <c r="AL576" s="313" t="s">
        <v>575</v>
      </c>
      <c r="AM576" s="438" t="s">
        <v>390</v>
      </c>
      <c r="AN576" s="875" t="str">
        <f>IFERROR(VLOOKUP(E576,'liquidaciones '!$B$2:$C$1048576,2,0),"NO")</f>
        <v>NO</v>
      </c>
      <c r="AO576" s="983" t="str">
        <f>IFERROR(VLOOKUP(E576,'liquidaciones '!$B$2:$I$1048576,8,0),"")</f>
        <v/>
      </c>
      <c r="AP576" s="438"/>
      <c r="AQ576" s="438" t="s">
        <v>390</v>
      </c>
      <c r="AR576" s="177" t="s">
        <v>3074</v>
      </c>
      <c r="AS576" s="438"/>
      <c r="AT576" s="1006" t="s">
        <v>3754</v>
      </c>
    </row>
    <row r="577" spans="3:46" ht="90" x14ac:dyDescent="0.25">
      <c r="C577" s="896"/>
      <c r="D577" s="896"/>
      <c r="E577" s="897" t="s">
        <v>3713</v>
      </c>
      <c r="F577" s="446" t="s">
        <v>3714</v>
      </c>
      <c r="G577" s="922">
        <v>91156558</v>
      </c>
      <c r="H577" s="439" t="s">
        <v>3715</v>
      </c>
      <c r="I577" s="93">
        <v>7000000</v>
      </c>
      <c r="J577" s="902" t="s">
        <v>3713</v>
      </c>
      <c r="K577" s="298">
        <v>2017</v>
      </c>
      <c r="L577" s="551">
        <v>43040</v>
      </c>
      <c r="M577" s="903">
        <v>43048</v>
      </c>
      <c r="N577" s="903">
        <v>43108</v>
      </c>
      <c r="O577" s="127">
        <f>COUNTA(Modificaciones!I563,Modificaciones!K563,Modificaciones!M563,Modificaciones!O563)</f>
        <v>0</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7000000</v>
      </c>
      <c r="W577" s="93">
        <f t="shared" si="111"/>
        <v>0</v>
      </c>
      <c r="X577" s="316" t="s">
        <v>3716</v>
      </c>
      <c r="Y577" s="881">
        <f t="shared" si="104"/>
        <v>1</v>
      </c>
      <c r="Z577" s="42">
        <f t="shared" ca="1" si="105"/>
        <v>1</v>
      </c>
      <c r="AA577" s="43">
        <f t="shared" ca="1" si="106"/>
        <v>0</v>
      </c>
      <c r="AB577" s="202" t="str">
        <f t="shared" ca="1" si="107"/>
        <v/>
      </c>
      <c r="AC577" s="44" t="str">
        <f t="shared" si="110"/>
        <v>SI</v>
      </c>
      <c r="AD577" s="765" t="s">
        <v>1713</v>
      </c>
      <c r="AE577" s="173" t="s">
        <v>1257</v>
      </c>
      <c r="AF577" s="284" t="s">
        <v>1308</v>
      </c>
      <c r="AG577" s="897"/>
      <c r="AH577" s="897"/>
      <c r="AI577" s="897"/>
      <c r="AJ577" s="308" t="s">
        <v>2850</v>
      </c>
      <c r="AK577" s="181" t="str">
        <f t="shared" ca="1" si="108"/>
        <v>TERMINO</v>
      </c>
      <c r="AL577" s="313" t="s">
        <v>582</v>
      </c>
      <c r="AM577" s="176" t="s">
        <v>390</v>
      </c>
      <c r="AN577" s="875" t="str">
        <f>IFERROR(VLOOKUP(E577,'liquidaciones '!$B$2:$C$1048576,2,0),"NO")</f>
        <v>NO</v>
      </c>
      <c r="AO577" s="983" t="str">
        <f>IFERROR(VLOOKUP(E577,'liquidaciones '!$B$2:$I$1048576,8,0),"")</f>
        <v/>
      </c>
      <c r="AP577" s="438"/>
      <c r="AQ577" s="438" t="s">
        <v>390</v>
      </c>
      <c r="AR577" s="177" t="s">
        <v>1511</v>
      </c>
      <c r="AS577" s="438"/>
      <c r="AT577" s="1006" t="s">
        <v>3754</v>
      </c>
    </row>
    <row r="578" spans="3:46" ht="45" x14ac:dyDescent="0.25">
      <c r="C578" s="896">
        <v>76</v>
      </c>
      <c r="D578" s="896"/>
      <c r="E578" s="897" t="s">
        <v>3717</v>
      </c>
      <c r="F578" s="446" t="s">
        <v>2027</v>
      </c>
      <c r="G578" s="922">
        <v>800198591</v>
      </c>
      <c r="H578" s="439" t="s">
        <v>2557</v>
      </c>
      <c r="I578" s="93">
        <v>228000000</v>
      </c>
      <c r="J578" s="902" t="s">
        <v>3717</v>
      </c>
      <c r="K578" s="298">
        <v>2017</v>
      </c>
      <c r="L578" s="551">
        <v>43042</v>
      </c>
      <c r="M578" s="903">
        <v>43075</v>
      </c>
      <c r="N578" s="903">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43439</v>
      </c>
      <c r="U578" s="62">
        <f t="shared" si="103"/>
        <v>228000000</v>
      </c>
      <c r="V578" s="172">
        <f>VLOOKUP(E578,Modificaciones!$B$7:$AU$900,46,0)</f>
        <v>0</v>
      </c>
      <c r="W578" s="93">
        <f t="shared" si="111"/>
        <v>228000000</v>
      </c>
      <c r="X578" s="312" t="s">
        <v>2211</v>
      </c>
      <c r="Y578" s="881">
        <f t="shared" si="104"/>
        <v>0</v>
      </c>
      <c r="Z578" s="42">
        <f t="shared" ca="1" si="105"/>
        <v>0.32967032967032966</v>
      </c>
      <c r="AA578" s="43">
        <f t="shared" ca="1" si="106"/>
        <v>0.32967032967032966</v>
      </c>
      <c r="AB578" s="202">
        <f t="shared" ca="1" si="107"/>
        <v>244</v>
      </c>
      <c r="AC578" s="44" t="str">
        <f t="shared" si="110"/>
        <v>NO</v>
      </c>
      <c r="AD578" s="765" t="s">
        <v>1713</v>
      </c>
      <c r="AE578" s="173" t="s">
        <v>1258</v>
      </c>
      <c r="AF578" s="173" t="s">
        <v>1175</v>
      </c>
      <c r="AG578" s="173" t="s">
        <v>1440</v>
      </c>
      <c r="AH578" s="284" t="s">
        <v>560</v>
      </c>
      <c r="AI578" s="308" t="s">
        <v>1510</v>
      </c>
      <c r="AJ578" s="308" t="s">
        <v>3834</v>
      </c>
      <c r="AK578" s="181" t="str">
        <f t="shared" ca="1" si="108"/>
        <v>EN EJECUCIÓN</v>
      </c>
      <c r="AL578" s="313" t="s">
        <v>582</v>
      </c>
      <c r="AM578" s="438" t="s">
        <v>390</v>
      </c>
      <c r="AN578" s="875" t="str">
        <f>IFERROR(VLOOKUP(E578,'liquidaciones '!$B$2:$C$1048576,2,0),"NO")</f>
        <v>NO</v>
      </c>
      <c r="AO578" s="983" t="str">
        <f>IFERROR(VLOOKUP(E578,'liquidaciones '!$B$2:$I$1048576,8,0),"")</f>
        <v/>
      </c>
      <c r="AP578" s="438"/>
      <c r="AQ578" s="438" t="s">
        <v>390</v>
      </c>
      <c r="AR578" s="177" t="s">
        <v>3541</v>
      </c>
      <c r="AS578" s="438" t="s">
        <v>3817</v>
      </c>
      <c r="AT578" s="1006" t="s">
        <v>3835</v>
      </c>
    </row>
    <row r="579" spans="3:46" ht="45" x14ac:dyDescent="0.25">
      <c r="C579" s="896">
        <v>188</v>
      </c>
      <c r="D579" s="896"/>
      <c r="E579" s="897" t="s">
        <v>3718</v>
      </c>
      <c r="F579" s="446" t="s">
        <v>2659</v>
      </c>
      <c r="G579" s="922">
        <v>830113914</v>
      </c>
      <c r="H579" s="439" t="s">
        <v>3719</v>
      </c>
      <c r="I579" s="93">
        <v>79741000</v>
      </c>
      <c r="J579" s="902" t="s">
        <v>3726</v>
      </c>
      <c r="K579" s="298">
        <v>2017</v>
      </c>
      <c r="L579" s="551" t="s">
        <v>3720</v>
      </c>
      <c r="M579" s="903">
        <v>43059</v>
      </c>
      <c r="N579" s="903">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0</v>
      </c>
      <c r="W579" s="93">
        <f t="shared" si="111"/>
        <v>79741000</v>
      </c>
      <c r="X579" s="312" t="s">
        <v>2009</v>
      </c>
      <c r="Y579" s="1001">
        <f>(V579*100%)/U579</f>
        <v>0</v>
      </c>
      <c r="Z579" s="42">
        <f t="shared" ca="1" si="105"/>
        <v>0.59911894273127753</v>
      </c>
      <c r="AA579" s="43">
        <f t="shared" ca="1" si="106"/>
        <v>0.59911894273127753</v>
      </c>
      <c r="AB579" s="202">
        <f t="shared" ca="1" si="107"/>
        <v>91</v>
      </c>
      <c r="AC579" s="44" t="str">
        <f t="shared" si="110"/>
        <v>NO</v>
      </c>
      <c r="AD579" s="765" t="s">
        <v>1716</v>
      </c>
      <c r="AE579" s="173" t="s">
        <v>1257</v>
      </c>
      <c r="AF579" s="173" t="s">
        <v>1131</v>
      </c>
      <c r="AG579" s="173" t="s">
        <v>1443</v>
      </c>
      <c r="AH579" s="284" t="s">
        <v>560</v>
      </c>
      <c r="AI579" s="179" t="s">
        <v>1380</v>
      </c>
      <c r="AJ579" s="308" t="s">
        <v>3834</v>
      </c>
      <c r="AK579" s="181" t="str">
        <f t="shared" ca="1" si="108"/>
        <v>EN EJECUCIÓN</v>
      </c>
      <c r="AL579" s="313" t="s">
        <v>575</v>
      </c>
      <c r="AM579" s="438" t="s">
        <v>390</v>
      </c>
      <c r="AN579" s="875" t="str">
        <f>IFERROR(VLOOKUP(E579,'liquidaciones '!$B$2:$C$1048576,2,0),"NO")</f>
        <v>NO</v>
      </c>
      <c r="AO579" s="983" t="str">
        <f>IFERROR(VLOOKUP(E579,'liquidaciones '!$B$2:$I$1048576,8,0),"")</f>
        <v/>
      </c>
      <c r="AP579" s="438"/>
      <c r="AQ579" s="438" t="s">
        <v>390</v>
      </c>
      <c r="AR579" s="177" t="s">
        <v>1511</v>
      </c>
      <c r="AS579" s="438" t="s">
        <v>1380</v>
      </c>
      <c r="AT579" s="1006" t="s">
        <v>3835</v>
      </c>
    </row>
    <row r="580" spans="3:46" ht="180" x14ac:dyDescent="0.25">
      <c r="C580" s="896"/>
      <c r="D580" s="896"/>
      <c r="E580" s="897" t="s">
        <v>3721</v>
      </c>
      <c r="F580" s="446" t="s">
        <v>2441</v>
      </c>
      <c r="G580" s="934">
        <v>900475780</v>
      </c>
      <c r="H580" s="945" t="s">
        <v>3722</v>
      </c>
      <c r="I580" s="93">
        <v>2840000000</v>
      </c>
      <c r="J580" s="902" t="s">
        <v>3721</v>
      </c>
      <c r="K580" s="298">
        <v>2017</v>
      </c>
      <c r="L580" s="551">
        <v>43048</v>
      </c>
      <c r="M580" s="903">
        <v>43101</v>
      </c>
      <c r="N580" s="903">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43312</v>
      </c>
      <c r="U580" s="62">
        <f t="shared" si="103"/>
        <v>2840000000</v>
      </c>
      <c r="V580" s="172">
        <f>VLOOKUP(E580,Modificaciones!$B$7:$AU$900,46,0)</f>
        <v>1136000000</v>
      </c>
      <c r="W580" s="93">
        <f t="shared" si="111"/>
        <v>1704000000</v>
      </c>
      <c r="X580" s="318" t="s">
        <v>3723</v>
      </c>
      <c r="Y580" s="881">
        <f t="shared" si="104"/>
        <v>0.4</v>
      </c>
      <c r="Z580" s="42">
        <f t="shared" ca="1" si="105"/>
        <v>0.44549763033175355</v>
      </c>
      <c r="AA580" s="43">
        <f t="shared" ca="1" si="106"/>
        <v>4.5497630331753525E-2</v>
      </c>
      <c r="AB580" s="202">
        <f t="shared" ca="1" si="107"/>
        <v>117</v>
      </c>
      <c r="AC580" s="44" t="str">
        <f t="shared" si="110"/>
        <v>NO</v>
      </c>
      <c r="AD580" s="765" t="s">
        <v>1722</v>
      </c>
      <c r="AE580" s="173" t="s">
        <v>1257</v>
      </c>
      <c r="AF580" s="284" t="s">
        <v>1509</v>
      </c>
      <c r="AG580" s="173" t="s">
        <v>1443</v>
      </c>
      <c r="AH580" s="284" t="s">
        <v>560</v>
      </c>
      <c r="AI580" s="308" t="s">
        <v>1320</v>
      </c>
      <c r="AJ580" s="308" t="s">
        <v>2850</v>
      </c>
      <c r="AK580" s="181" t="str">
        <f t="shared" ca="1" si="108"/>
        <v>EN EJECUCIÓN</v>
      </c>
      <c r="AL580" s="181" t="s">
        <v>582</v>
      </c>
      <c r="AM580" s="438" t="s">
        <v>390</v>
      </c>
      <c r="AN580" s="875" t="str">
        <f>IFERROR(VLOOKUP(E580,'liquidaciones '!$B$2:$C$1048576,2,0),"NO")</f>
        <v>NO</v>
      </c>
      <c r="AO580" s="983" t="str">
        <f>IFERROR(VLOOKUP(E580,'liquidaciones '!$B$2:$I$1048576,8,0),"")</f>
        <v/>
      </c>
      <c r="AP580" s="438"/>
      <c r="AQ580" s="438" t="s">
        <v>390</v>
      </c>
      <c r="AR580" s="177" t="s">
        <v>2995</v>
      </c>
      <c r="AS580" s="438"/>
      <c r="AT580" s="1006" t="s">
        <v>3754</v>
      </c>
    </row>
    <row r="581" spans="3:46" ht="33.75" x14ac:dyDescent="0.25">
      <c r="C581" s="896"/>
      <c r="D581" s="896"/>
      <c r="E581" s="897" t="s">
        <v>3724</v>
      </c>
      <c r="F581" s="446" t="s">
        <v>70</v>
      </c>
      <c r="G581" s="922">
        <v>860506170</v>
      </c>
      <c r="H581" s="439" t="s">
        <v>3725</v>
      </c>
      <c r="I581" s="93">
        <v>191000000</v>
      </c>
      <c r="J581" s="902" t="s">
        <v>3724</v>
      </c>
      <c r="K581" s="298">
        <v>2017</v>
      </c>
      <c r="L581" s="551">
        <v>43047</v>
      </c>
      <c r="M581" s="903">
        <v>43061</v>
      </c>
      <c r="N581" s="903">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43425</v>
      </c>
      <c r="U581" s="62">
        <f t="shared" si="103"/>
        <v>191000000</v>
      </c>
      <c r="V581" s="172">
        <f>VLOOKUP(E581,Modificaciones!$B$7:$AU$900,46,0)</f>
        <v>0</v>
      </c>
      <c r="W581" s="93">
        <f t="shared" si="111"/>
        <v>191000000</v>
      </c>
      <c r="X581" s="312"/>
      <c r="Y581" s="881">
        <f t="shared" si="104"/>
        <v>0</v>
      </c>
      <c r="Z581" s="42">
        <f t="shared" ca="1" si="105"/>
        <v>0.36813186813186816</v>
      </c>
      <c r="AA581" s="43">
        <f t="shared" ca="1" si="106"/>
        <v>0.36813186813186816</v>
      </c>
      <c r="AB581" s="202">
        <f t="shared" ca="1" si="107"/>
        <v>230</v>
      </c>
      <c r="AC581" s="44" t="str">
        <f t="shared" si="110"/>
        <v>NO</v>
      </c>
      <c r="AD581" s="765" t="s">
        <v>1722</v>
      </c>
      <c r="AE581" s="173" t="s">
        <v>1257</v>
      </c>
      <c r="AF581" s="900"/>
      <c r="AG581" s="173" t="s">
        <v>1443</v>
      </c>
      <c r="AH581" s="284" t="s">
        <v>560</v>
      </c>
      <c r="AI581" s="174" t="s">
        <v>3629</v>
      </c>
      <c r="AJ581" s="308" t="s">
        <v>2850</v>
      </c>
      <c r="AK581" s="181" t="str">
        <f t="shared" ca="1" si="108"/>
        <v>EN EJECUCIÓN</v>
      </c>
      <c r="AL581" s="181" t="s">
        <v>582</v>
      </c>
      <c r="AM581" s="438" t="s">
        <v>390</v>
      </c>
      <c r="AN581" s="875" t="str">
        <f>IFERROR(VLOOKUP(E581,'liquidaciones '!$B$2:$C$1048576,2,0),"NO")</f>
        <v>NO</v>
      </c>
      <c r="AO581" s="983" t="str">
        <f>IFERROR(VLOOKUP(E581,'liquidaciones '!$B$2:$I$1048576,8,0),"")</f>
        <v/>
      </c>
      <c r="AP581" s="438"/>
      <c r="AQ581" s="438" t="s">
        <v>390</v>
      </c>
      <c r="AR581" s="177" t="s">
        <v>3596</v>
      </c>
      <c r="AS581" s="438"/>
      <c r="AT581" s="1006" t="s">
        <v>3754</v>
      </c>
    </row>
    <row r="582" spans="3:46" ht="45" x14ac:dyDescent="0.25">
      <c r="C582" s="896">
        <v>84</v>
      </c>
      <c r="D582" s="896"/>
      <c r="E582" s="897" t="s">
        <v>3728</v>
      </c>
      <c r="F582" s="446" t="s">
        <v>1339</v>
      </c>
      <c r="G582" s="922">
        <v>899999115</v>
      </c>
      <c r="H582" s="439" t="s">
        <v>3729</v>
      </c>
      <c r="I582" s="93">
        <v>68129166</v>
      </c>
      <c r="J582" s="902" t="s">
        <v>3728</v>
      </c>
      <c r="K582" s="298">
        <v>2017</v>
      </c>
      <c r="L582" s="551">
        <v>43046</v>
      </c>
      <c r="M582" s="903">
        <v>43053</v>
      </c>
      <c r="N582" s="903">
        <v>43234</v>
      </c>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43234</v>
      </c>
      <c r="U582" s="62">
        <f t="shared" si="103"/>
        <v>68129166</v>
      </c>
      <c r="V582" s="172">
        <f>VLOOKUP(E582,Modificaciones!$B$7:$AU$900,46,0)</f>
        <v>11354861</v>
      </c>
      <c r="W582" s="93">
        <f t="shared" si="111"/>
        <v>56774305</v>
      </c>
      <c r="X582" s="312" t="s">
        <v>3730</v>
      </c>
      <c r="Y582" s="881">
        <f t="shared" si="104"/>
        <v>0.16666666666666666</v>
      </c>
      <c r="Z582" s="42">
        <f t="shared" ca="1" si="105"/>
        <v>0.78453038674033149</v>
      </c>
      <c r="AA582" s="43">
        <f t="shared" ca="1" si="106"/>
        <v>0.61786372007366486</v>
      </c>
      <c r="AB582" s="202">
        <f t="shared" ca="1" si="107"/>
        <v>39</v>
      </c>
      <c r="AC582" s="44" t="str">
        <f t="shared" si="110"/>
        <v>NO</v>
      </c>
      <c r="AD582" s="765" t="s">
        <v>1713</v>
      </c>
      <c r="AE582" s="173" t="s">
        <v>1258</v>
      </c>
      <c r="AF582" s="284" t="s">
        <v>1609</v>
      </c>
      <c r="AG582" s="173" t="s">
        <v>1440</v>
      </c>
      <c r="AH582" s="284" t="s">
        <v>560</v>
      </c>
      <c r="AI582" s="308" t="s">
        <v>1510</v>
      </c>
      <c r="AJ582" s="308" t="s">
        <v>3834</v>
      </c>
      <c r="AK582" s="181" t="str">
        <f t="shared" ca="1" si="108"/>
        <v>EN EJECUCIÓN</v>
      </c>
      <c r="AL582" s="313" t="s">
        <v>582</v>
      </c>
      <c r="AM582" s="438" t="s">
        <v>390</v>
      </c>
      <c r="AN582" s="875" t="str">
        <f>IFERROR(VLOOKUP(E582,'liquidaciones '!$B$2:$C$1048576,2,0),"NO")</f>
        <v>NO</v>
      </c>
      <c r="AO582" s="983" t="str">
        <f>IFERROR(VLOOKUP(E582,'liquidaciones '!$B$2:$I$1048576,8,0),"")</f>
        <v/>
      </c>
      <c r="AP582" s="438"/>
      <c r="AQ582" s="438" t="s">
        <v>390</v>
      </c>
      <c r="AR582" s="177" t="s">
        <v>3541</v>
      </c>
      <c r="AS582" s="438" t="s">
        <v>3817</v>
      </c>
      <c r="AT582" s="1006" t="s">
        <v>3835</v>
      </c>
    </row>
    <row r="583" spans="3:46" ht="33.75" x14ac:dyDescent="0.25">
      <c r="C583" s="896"/>
      <c r="D583" s="896"/>
      <c r="E583" s="897" t="s">
        <v>3731</v>
      </c>
      <c r="F583" s="446" t="s">
        <v>3732</v>
      </c>
      <c r="G583" s="922" t="s">
        <v>3733</v>
      </c>
      <c r="H583" s="439" t="s">
        <v>3734</v>
      </c>
      <c r="I583" s="93">
        <v>1380207</v>
      </c>
      <c r="J583" s="902" t="s">
        <v>3735</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1380207</v>
      </c>
      <c r="W583" s="93">
        <f t="shared" si="111"/>
        <v>0</v>
      </c>
      <c r="X583" s="312" t="s">
        <v>2807</v>
      </c>
      <c r="Y583" s="881">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7"/>
      <c r="AE583" s="900"/>
      <c r="AF583" s="900"/>
      <c r="AG583" s="897"/>
      <c r="AH583" s="897"/>
      <c r="AI583" s="897"/>
      <c r="AJ583" s="308" t="s">
        <v>2850</v>
      </c>
      <c r="AK583" s="181" t="str">
        <f t="shared" ref="AK583:AK600" ca="1" si="118">IF(T583&gt;=$F$3,"EN EJECUCIÓN","TERMINO")</f>
        <v>TERMINO</v>
      </c>
      <c r="AL583" s="313" t="s">
        <v>576</v>
      </c>
      <c r="AM583" s="438"/>
      <c r="AN583" s="875" t="str">
        <f>IFERROR(VLOOKUP(E583,'liquidaciones '!$B$2:$C$1048576,2,0),"NO")</f>
        <v>NO</v>
      </c>
      <c r="AO583" s="983" t="str">
        <f>IFERROR(VLOOKUP(E583,'liquidaciones '!$B$2:$I$1048576,8,0),"")</f>
        <v/>
      </c>
      <c r="AP583" s="438"/>
      <c r="AQ583" s="438" t="s">
        <v>390</v>
      </c>
      <c r="AR583" s="177" t="s">
        <v>3074</v>
      </c>
      <c r="AS583" s="438"/>
      <c r="AT583" s="1006" t="s">
        <v>3754</v>
      </c>
    </row>
    <row r="584" spans="3:46" ht="56.25" x14ac:dyDescent="0.25">
      <c r="C584" s="896">
        <v>190</v>
      </c>
      <c r="D584" s="896"/>
      <c r="E584" s="897" t="s">
        <v>3738</v>
      </c>
      <c r="F584" s="446" t="s">
        <v>2568</v>
      </c>
      <c r="G584" s="934" t="s">
        <v>2569</v>
      </c>
      <c r="H584" s="439" t="s">
        <v>3739</v>
      </c>
      <c r="I584" s="93">
        <v>6512000</v>
      </c>
      <c r="J584" s="902" t="s">
        <v>3740</v>
      </c>
      <c r="K584" s="298">
        <v>2017</v>
      </c>
      <c r="L584" s="551">
        <v>43053</v>
      </c>
      <c r="M584" s="903">
        <v>43070</v>
      </c>
      <c r="N584" s="903">
        <v>43190</v>
      </c>
      <c r="O584" s="127">
        <f>COUNTA(Modificaciones!I570,Modificaciones!K570,Modificaciones!M570,Modificaciones!O570)</f>
        <v>0</v>
      </c>
      <c r="P584" s="128">
        <f>VLOOKUP(E584,Modificaciones!$B$7:$Q$900,16,0)</f>
        <v>0</v>
      </c>
      <c r="Q584" s="129">
        <f>COUNTA(Modificaciones!S584,Modificaciones!U584,Modificaciones!W584,Modificaciones!Y584)</f>
        <v>0</v>
      </c>
      <c r="R584" s="130" t="str">
        <f>IF(Modificaciones!Z584=0,"",VLOOKUP(E584,Modificaciones!$B$7:$AA$500,25,0))</f>
        <v/>
      </c>
      <c r="S584" s="131" t="str">
        <f>IF(Modificaciones!AA584=0,"",VLOOKUP(E584,Modificaciones!$B$7:$AA$500,26,0))</f>
        <v/>
      </c>
      <c r="T584" s="884">
        <f t="shared" si="112"/>
        <v>43190</v>
      </c>
      <c r="U584" s="62">
        <f t="shared" si="113"/>
        <v>6512000</v>
      </c>
      <c r="V584" s="172">
        <f>VLOOKUP(E584,Modificaciones!$B$7:$AU$900,46,0)</f>
        <v>0</v>
      </c>
      <c r="W584" s="93">
        <f t="shared" si="111"/>
        <v>6512000</v>
      </c>
      <c r="X584" s="318" t="s">
        <v>1188</v>
      </c>
      <c r="Y584" s="881">
        <f t="shared" si="114"/>
        <v>0</v>
      </c>
      <c r="Z584" s="42">
        <f t="shared" ca="1" si="115"/>
        <v>1</v>
      </c>
      <c r="AA584" s="43">
        <f t="shared" ca="1" si="116"/>
        <v>1</v>
      </c>
      <c r="AB584" s="202" t="str">
        <f t="shared" ca="1" si="117"/>
        <v/>
      </c>
      <c r="AC584" s="44" t="str">
        <f t="shared" si="110"/>
        <v>NO</v>
      </c>
      <c r="AD584" s="897"/>
      <c r="AE584" s="173" t="s">
        <v>1257</v>
      </c>
      <c r="AF584" s="284" t="s">
        <v>1137</v>
      </c>
      <c r="AG584" s="173" t="s">
        <v>1443</v>
      </c>
      <c r="AH584" s="284" t="s">
        <v>560</v>
      </c>
      <c r="AI584" s="174" t="s">
        <v>1381</v>
      </c>
      <c r="AJ584" s="308" t="s">
        <v>3834</v>
      </c>
      <c r="AK584" s="181" t="str">
        <f t="shared" ca="1" si="118"/>
        <v>TERMINO</v>
      </c>
      <c r="AL584" s="181" t="s">
        <v>576</v>
      </c>
      <c r="AM584" s="438" t="s">
        <v>390</v>
      </c>
      <c r="AN584" s="875" t="str">
        <f>IFERROR(VLOOKUP(E584,'liquidaciones '!$B$2:$C$1048576,2,0),"NO")</f>
        <v>NO</v>
      </c>
      <c r="AO584" s="983" t="str">
        <f>IFERROR(VLOOKUP(E584,'liquidaciones '!$B$2:$I$1048576,8,0),"")</f>
        <v/>
      </c>
      <c r="AP584" s="438"/>
      <c r="AQ584" s="438" t="s">
        <v>390</v>
      </c>
      <c r="AR584" s="177" t="s">
        <v>2982</v>
      </c>
      <c r="AS584" s="438" t="s">
        <v>1380</v>
      </c>
      <c r="AT584" s="1006" t="s">
        <v>3835</v>
      </c>
    </row>
    <row r="585" spans="3:46" ht="45" x14ac:dyDescent="0.25">
      <c r="C585" s="896">
        <v>202</v>
      </c>
      <c r="D585" s="896"/>
      <c r="E585" s="897" t="s">
        <v>3742</v>
      </c>
      <c r="F585" s="446" t="s">
        <v>3743</v>
      </c>
      <c r="G585" s="922" t="s">
        <v>3744</v>
      </c>
      <c r="H585" s="439" t="s">
        <v>3762</v>
      </c>
      <c r="I585" s="93">
        <v>405331000</v>
      </c>
      <c r="J585" s="902" t="s">
        <v>3745</v>
      </c>
      <c r="K585" s="298">
        <v>2017</v>
      </c>
      <c r="L585" s="551">
        <v>43063</v>
      </c>
      <c r="M585" s="903">
        <v>43070</v>
      </c>
      <c r="N585" s="903">
        <v>43312</v>
      </c>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43312</v>
      </c>
      <c r="U585" s="62">
        <f t="shared" si="113"/>
        <v>405331000</v>
      </c>
      <c r="V585" s="172">
        <f>VLOOKUP(E585,Modificaciones!$B$7:$AU$900,46,0)</f>
        <v>0</v>
      </c>
      <c r="W585" s="93">
        <f t="shared" si="111"/>
        <v>405331000</v>
      </c>
      <c r="X585" s="312" t="s">
        <v>1881</v>
      </c>
      <c r="Y585" s="881">
        <f t="shared" si="114"/>
        <v>0</v>
      </c>
      <c r="Z585" s="42">
        <f t="shared" ca="1" si="115"/>
        <v>0.51652892561983466</v>
      </c>
      <c r="AA585" s="43">
        <f t="shared" ca="1" si="116"/>
        <v>0.51652892561983466</v>
      </c>
      <c r="AB585" s="202">
        <f t="shared" ca="1" si="117"/>
        <v>117</v>
      </c>
      <c r="AC585" s="44" t="str">
        <f t="shared" si="110"/>
        <v>NO</v>
      </c>
      <c r="AD585" s="765" t="s">
        <v>1713</v>
      </c>
      <c r="AE585" s="173" t="s">
        <v>1257</v>
      </c>
      <c r="AF585" s="284" t="s">
        <v>1284</v>
      </c>
      <c r="AG585" s="173" t="s">
        <v>1436</v>
      </c>
      <c r="AH585" s="284" t="s">
        <v>560</v>
      </c>
      <c r="AI585" s="308" t="s">
        <v>1387</v>
      </c>
      <c r="AJ585" s="308" t="s">
        <v>3834</v>
      </c>
      <c r="AK585" s="181" t="str">
        <f t="shared" ca="1" si="118"/>
        <v>EN EJECUCIÓN</v>
      </c>
      <c r="AL585" s="313"/>
      <c r="AM585" s="438" t="s">
        <v>390</v>
      </c>
      <c r="AN585" s="875" t="str">
        <f>IFERROR(VLOOKUP(E585,'liquidaciones '!$B$2:$C$1048576,2,0),"NO")</f>
        <v>NO</v>
      </c>
      <c r="AO585" s="983" t="str">
        <f>IFERROR(VLOOKUP(E585,'liquidaciones '!$B$2:$I$1048576,8,0),"")</f>
        <v/>
      </c>
      <c r="AP585" s="438"/>
      <c r="AQ585" s="438" t="s">
        <v>390</v>
      </c>
      <c r="AR585" s="177" t="s">
        <v>2996</v>
      </c>
      <c r="AS585" s="438" t="s">
        <v>3818</v>
      </c>
      <c r="AT585" s="1006" t="s">
        <v>3835</v>
      </c>
    </row>
    <row r="586" spans="3:46" ht="45" x14ac:dyDescent="0.25">
      <c r="C586" s="896"/>
      <c r="D586" s="896"/>
      <c r="E586" s="897" t="s">
        <v>3749</v>
      </c>
      <c r="F586" s="446" t="s">
        <v>3748</v>
      </c>
      <c r="G586" s="922" t="s">
        <v>3750</v>
      </c>
      <c r="H586" s="439" t="s">
        <v>3751</v>
      </c>
      <c r="I586" s="93">
        <v>242533577</v>
      </c>
      <c r="J586" s="902" t="s">
        <v>3756</v>
      </c>
      <c r="K586" s="298">
        <v>2017</v>
      </c>
      <c r="L586" s="551">
        <v>43068</v>
      </c>
      <c r="M586" s="903">
        <v>43068</v>
      </c>
      <c r="N586" s="903">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43082</v>
      </c>
      <c r="U586" s="62">
        <f t="shared" si="113"/>
        <v>242533577</v>
      </c>
      <c r="V586" s="172">
        <f>VLOOKUP(E586,Modificaciones!$B$7:$AU$900,46,0)</f>
        <v>242531342</v>
      </c>
      <c r="W586" s="93">
        <f t="shared" si="111"/>
        <v>2235</v>
      </c>
      <c r="X586" s="312"/>
      <c r="Y586" s="881">
        <f t="shared" si="114"/>
        <v>0.99999078478111092</v>
      </c>
      <c r="Z586" s="42">
        <f t="shared" ca="1" si="115"/>
        <v>1</v>
      </c>
      <c r="AA586" s="43">
        <f t="shared" ca="1" si="116"/>
        <v>9.2152188890803899E-6</v>
      </c>
      <c r="AB586" s="202" t="str">
        <f t="shared" ca="1" si="117"/>
        <v/>
      </c>
      <c r="AC586" s="44" t="str">
        <f t="shared" si="110"/>
        <v>SI</v>
      </c>
      <c r="AD586" s="765" t="s">
        <v>1713</v>
      </c>
      <c r="AE586" s="173" t="s">
        <v>1258</v>
      </c>
      <c r="AF586" s="930" t="s">
        <v>3755</v>
      </c>
      <c r="AG586" s="173" t="s">
        <v>1440</v>
      </c>
      <c r="AH586" s="284" t="s">
        <v>560</v>
      </c>
      <c r="AI586" s="308" t="s">
        <v>1510</v>
      </c>
      <c r="AJ586" s="308" t="s">
        <v>3834</v>
      </c>
      <c r="AK586" s="181" t="str">
        <f t="shared" ca="1" si="118"/>
        <v>TERMINO</v>
      </c>
      <c r="AL586" s="313" t="s">
        <v>2737</v>
      </c>
      <c r="AM586" s="438"/>
      <c r="AN586" s="875" t="str">
        <f>IFERROR(VLOOKUP(E586,'liquidaciones '!$B$2:$C$1048576,2,0),"NO")</f>
        <v>NO</v>
      </c>
      <c r="AO586" s="983" t="str">
        <f>IFERROR(VLOOKUP(E586,'liquidaciones '!$B$2:$I$1048576,8,0),"")</f>
        <v/>
      </c>
      <c r="AP586" s="438"/>
      <c r="AQ586" s="438" t="s">
        <v>390</v>
      </c>
      <c r="AR586" s="177" t="s">
        <v>3541</v>
      </c>
      <c r="AS586" s="438" t="s">
        <v>3817</v>
      </c>
      <c r="AT586" s="1006" t="s">
        <v>3835</v>
      </c>
    </row>
    <row r="587" spans="3:46" ht="45" x14ac:dyDescent="0.25">
      <c r="C587" s="896"/>
      <c r="D587" s="896"/>
      <c r="E587" s="897" t="s">
        <v>3759</v>
      </c>
      <c r="F587" s="446" t="s">
        <v>3760</v>
      </c>
      <c r="G587" s="922" t="s">
        <v>3584</v>
      </c>
      <c r="H587" s="439" t="s">
        <v>3761</v>
      </c>
      <c r="I587" s="93">
        <v>102161000</v>
      </c>
      <c r="J587" s="902" t="s">
        <v>3745</v>
      </c>
      <c r="K587" s="298">
        <v>2017</v>
      </c>
      <c r="L587" s="551">
        <v>43063</v>
      </c>
      <c r="M587" s="903">
        <v>43080</v>
      </c>
      <c r="N587" s="903">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43322</v>
      </c>
      <c r="U587" s="62">
        <f t="shared" si="113"/>
        <v>102161000</v>
      </c>
      <c r="V587" s="172">
        <f>VLOOKUP(E587,Modificaciones!$B$7:$AU$900,46,0)</f>
        <v>0</v>
      </c>
      <c r="W587" s="93">
        <f t="shared" si="111"/>
        <v>102161000</v>
      </c>
      <c r="X587" s="312" t="s">
        <v>1881</v>
      </c>
      <c r="Y587" s="881">
        <f t="shared" si="114"/>
        <v>0</v>
      </c>
      <c r="Z587" s="42">
        <f t="shared" ca="1" si="115"/>
        <v>0.47520661157024796</v>
      </c>
      <c r="AA587" s="43">
        <f t="shared" ca="1" si="116"/>
        <v>0.47520661157024796</v>
      </c>
      <c r="AB587" s="202">
        <f t="shared" ca="1" si="117"/>
        <v>127</v>
      </c>
      <c r="AC587" s="44" t="str">
        <f t="shared" si="110"/>
        <v>NO</v>
      </c>
      <c r="AD587" s="765" t="s">
        <v>1713</v>
      </c>
      <c r="AE587" s="173" t="s">
        <v>1257</v>
      </c>
      <c r="AF587" s="284" t="s">
        <v>1284</v>
      </c>
      <c r="AG587" s="173" t="s">
        <v>1436</v>
      </c>
      <c r="AH587" s="284" t="s">
        <v>560</v>
      </c>
      <c r="AI587" s="308" t="s">
        <v>1387</v>
      </c>
      <c r="AJ587" s="308" t="s">
        <v>3834</v>
      </c>
      <c r="AK587" s="181" t="str">
        <f t="shared" ca="1" si="118"/>
        <v>EN EJECUCIÓN</v>
      </c>
      <c r="AL587" s="446"/>
      <c r="AM587" s="438" t="s">
        <v>390</v>
      </c>
      <c r="AN587" s="875" t="str">
        <f>IFERROR(VLOOKUP(E587,'liquidaciones '!$B$2:$C$1048576,2,0),"NO")</f>
        <v>NO</v>
      </c>
      <c r="AO587" s="983" t="str">
        <f>IFERROR(VLOOKUP(E587,'liquidaciones '!$B$2:$I$1048576,8,0),"")</f>
        <v/>
      </c>
      <c r="AP587" s="438"/>
      <c r="AQ587" s="438" t="s">
        <v>390</v>
      </c>
      <c r="AR587" s="177" t="s">
        <v>2996</v>
      </c>
      <c r="AS587" s="438" t="s">
        <v>3818</v>
      </c>
      <c r="AT587" s="1006" t="s">
        <v>3835</v>
      </c>
    </row>
    <row r="588" spans="3:46" ht="45" x14ac:dyDescent="0.25">
      <c r="C588" s="896"/>
      <c r="D588" s="896"/>
      <c r="E588" s="897" t="s">
        <v>3765</v>
      </c>
      <c r="F588" s="446" t="s">
        <v>3766</v>
      </c>
      <c r="G588" s="922">
        <v>901132826</v>
      </c>
      <c r="H588" s="439" t="s">
        <v>3767</v>
      </c>
      <c r="I588" s="93">
        <v>120149000</v>
      </c>
      <c r="J588" s="902" t="s">
        <v>3768</v>
      </c>
      <c r="K588" s="298">
        <v>2017</v>
      </c>
      <c r="L588" s="551">
        <v>43063</v>
      </c>
      <c r="M588" s="932">
        <v>43083</v>
      </c>
      <c r="N588" s="932">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43447</v>
      </c>
      <c r="U588" s="62">
        <f t="shared" si="113"/>
        <v>120149000</v>
      </c>
      <c r="V588" s="172">
        <f>VLOOKUP(E588,Modificaciones!$B$7:$AU$900,46,0)</f>
        <v>0</v>
      </c>
      <c r="W588" s="93">
        <f t="shared" si="111"/>
        <v>120149000</v>
      </c>
      <c r="X588" s="312" t="s">
        <v>3769</v>
      </c>
      <c r="Y588" s="881">
        <f t="shared" si="114"/>
        <v>0</v>
      </c>
      <c r="Z588" s="42">
        <f t="shared" ca="1" si="115"/>
        <v>0.30769230769230771</v>
      </c>
      <c r="AA588" s="43">
        <f t="shared" ca="1" si="116"/>
        <v>0.30769230769230771</v>
      </c>
      <c r="AB588" s="202">
        <f t="shared" ca="1" si="117"/>
        <v>252</v>
      </c>
      <c r="AC588" s="44" t="str">
        <f t="shared" si="110"/>
        <v>NO</v>
      </c>
      <c r="AD588" s="765" t="s">
        <v>1713</v>
      </c>
      <c r="AE588" s="173" t="s">
        <v>1258</v>
      </c>
      <c r="AF588" s="284" t="s">
        <v>2084</v>
      </c>
      <c r="AG588" s="173" t="s">
        <v>1440</v>
      </c>
      <c r="AH588" s="284" t="s">
        <v>560</v>
      </c>
      <c r="AI588" s="308" t="s">
        <v>1510</v>
      </c>
      <c r="AJ588" s="308" t="s">
        <v>2850</v>
      </c>
      <c r="AK588" s="181" t="str">
        <f t="shared" ca="1" si="118"/>
        <v>EN EJECUCIÓN</v>
      </c>
      <c r="AL588" s="313" t="s">
        <v>575</v>
      </c>
      <c r="AM588" s="438" t="s">
        <v>390</v>
      </c>
      <c r="AN588" s="875" t="str">
        <f>IFERROR(VLOOKUP(E588,'liquidaciones '!$B$2:$C$1048576,2,0),"NO")</f>
        <v>NO</v>
      </c>
      <c r="AO588" s="983" t="str">
        <f>IFERROR(VLOOKUP(E588,'liquidaciones '!$B$2:$I$1048576,8,0),"")</f>
        <v/>
      </c>
      <c r="AP588" s="438"/>
      <c r="AQ588" s="438"/>
      <c r="AR588" s="177" t="s">
        <v>3541</v>
      </c>
      <c r="AS588" s="438" t="s">
        <v>3817</v>
      </c>
      <c r="AT588" s="1006" t="s">
        <v>3835</v>
      </c>
    </row>
    <row r="589" spans="3:46" ht="112.5" x14ac:dyDescent="0.25">
      <c r="C589" s="896">
        <v>78</v>
      </c>
      <c r="D589" s="896"/>
      <c r="E589" s="897" t="s">
        <v>3773</v>
      </c>
      <c r="F589" s="446" t="s">
        <v>3774</v>
      </c>
      <c r="G589" s="922">
        <v>900280686</v>
      </c>
      <c r="H589" s="439" t="s">
        <v>3775</v>
      </c>
      <c r="I589" s="93">
        <v>11637012</v>
      </c>
      <c r="J589" s="902" t="s">
        <v>3781</v>
      </c>
      <c r="K589" s="298">
        <v>2017</v>
      </c>
      <c r="L589" s="551">
        <v>43075</v>
      </c>
      <c r="M589" s="903">
        <v>43096</v>
      </c>
      <c r="N589" s="903">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43369</v>
      </c>
      <c r="U589" s="62">
        <f t="shared" si="113"/>
        <v>11637012</v>
      </c>
      <c r="V589" s="172">
        <f>VLOOKUP(E589,Modificaciones!$B$7:$AU$900,46,0)</f>
        <v>0</v>
      </c>
      <c r="W589" s="93">
        <f t="shared" si="111"/>
        <v>11637012</v>
      </c>
      <c r="X589" s="318" t="s">
        <v>3776</v>
      </c>
      <c r="Y589" s="881">
        <f t="shared" si="114"/>
        <v>0</v>
      </c>
      <c r="Z589" s="42">
        <f t="shared" ca="1" si="115"/>
        <v>0.36263736263736263</v>
      </c>
      <c r="AA589" s="43">
        <f t="shared" ca="1" si="116"/>
        <v>0.36263736263736263</v>
      </c>
      <c r="AB589" s="202">
        <f t="shared" ca="1" si="117"/>
        <v>174</v>
      </c>
      <c r="AC589" s="44" t="str">
        <f t="shared" si="110"/>
        <v>NO</v>
      </c>
      <c r="AD589" s="765" t="s">
        <v>1713</v>
      </c>
      <c r="AE589" s="173" t="s">
        <v>1258</v>
      </c>
      <c r="AF589" s="284" t="s">
        <v>2801</v>
      </c>
      <c r="AG589" s="173" t="s">
        <v>1440</v>
      </c>
      <c r="AH589" s="284" t="s">
        <v>560</v>
      </c>
      <c r="AI589" s="308" t="s">
        <v>1510</v>
      </c>
      <c r="AJ589" s="308" t="s">
        <v>3834</v>
      </c>
      <c r="AK589" s="181" t="str">
        <f t="shared" ca="1" si="118"/>
        <v>EN EJECUCIÓN</v>
      </c>
      <c r="AL589" s="313" t="s">
        <v>576</v>
      </c>
      <c r="AM589" s="438" t="s">
        <v>390</v>
      </c>
      <c r="AN589" s="875" t="str">
        <f>IFERROR(VLOOKUP(E589,'liquidaciones '!$B$2:$C$1048576,2,0),"NO")</f>
        <v>NO</v>
      </c>
      <c r="AO589" s="983" t="str">
        <f>IFERROR(VLOOKUP(E589,'liquidaciones '!$B$2:$I$1048576,8,0),"")</f>
        <v/>
      </c>
      <c r="AP589" s="438"/>
      <c r="AQ589" s="177" t="s">
        <v>390</v>
      </c>
      <c r="AR589" s="177" t="s">
        <v>3541</v>
      </c>
      <c r="AS589" s="438" t="s">
        <v>3817</v>
      </c>
      <c r="AT589" s="1006" t="s">
        <v>3835</v>
      </c>
    </row>
    <row r="590" spans="3:46" ht="33.75" x14ac:dyDescent="0.25">
      <c r="C590" s="896"/>
      <c r="D590" s="896"/>
      <c r="E590" s="897" t="s">
        <v>3777</v>
      </c>
      <c r="F590" s="446" t="s">
        <v>3779</v>
      </c>
      <c r="G590" s="922">
        <v>900908055</v>
      </c>
      <c r="H590" s="439" t="s">
        <v>3778</v>
      </c>
      <c r="I590" s="93">
        <v>571200</v>
      </c>
      <c r="J590" s="902" t="s">
        <v>3780</v>
      </c>
      <c r="K590" s="298">
        <v>2017</v>
      </c>
      <c r="L590" s="551">
        <v>43074</v>
      </c>
      <c r="M590" s="903">
        <v>43088</v>
      </c>
      <c r="N590" s="903">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43269</v>
      </c>
      <c r="U590" s="62">
        <f t="shared" si="113"/>
        <v>571200</v>
      </c>
      <c r="V590" s="172">
        <f>VLOOKUP(E590,Modificaciones!$B$7:$AU$900,46,0)</f>
        <v>0</v>
      </c>
      <c r="W590" s="93">
        <f t="shared" si="111"/>
        <v>571200</v>
      </c>
      <c r="X590" s="312" t="s">
        <v>2807</v>
      </c>
      <c r="Y590" s="881">
        <f t="shared" si="114"/>
        <v>0</v>
      </c>
      <c r="Z590" s="42">
        <f t="shared" ca="1" si="115"/>
        <v>0.59116022099447518</v>
      </c>
      <c r="AA590" s="43">
        <f t="shared" ca="1" si="116"/>
        <v>0.59116022099447518</v>
      </c>
      <c r="AB590" s="202">
        <f t="shared" ca="1" si="117"/>
        <v>74</v>
      </c>
      <c r="AC590" s="44" t="str">
        <f t="shared" si="110"/>
        <v>NO</v>
      </c>
      <c r="AD590" s="897"/>
      <c r="AE590" s="173" t="s">
        <v>1257</v>
      </c>
      <c r="AF590" s="284" t="s">
        <v>1505</v>
      </c>
      <c r="AG590" s="173" t="s">
        <v>1443</v>
      </c>
      <c r="AH590" s="284" t="s">
        <v>560</v>
      </c>
      <c r="AI590" s="308"/>
      <c r="AJ590" s="308" t="s">
        <v>2850</v>
      </c>
      <c r="AK590" s="181" t="str">
        <f t="shared" ca="1" si="118"/>
        <v>EN EJECUCIÓN</v>
      </c>
      <c r="AL590" s="446"/>
      <c r="AM590" s="438" t="s">
        <v>390</v>
      </c>
      <c r="AN590" s="875" t="str">
        <f>IFERROR(VLOOKUP(E590,'liquidaciones '!$B$2:$C$1048576,2,0),"NO")</f>
        <v>NO</v>
      </c>
      <c r="AO590" s="983" t="str">
        <f>IFERROR(VLOOKUP(E590,'liquidaciones '!$B$2:$I$1048576,8,0),"")</f>
        <v/>
      </c>
      <c r="AP590" s="438"/>
      <c r="AQ590" s="438" t="s">
        <v>390</v>
      </c>
      <c r="AR590" s="177" t="s">
        <v>2996</v>
      </c>
      <c r="AS590" s="438"/>
      <c r="AT590" s="1006" t="s">
        <v>3754</v>
      </c>
    </row>
    <row r="591" spans="3:46" ht="45" x14ac:dyDescent="0.25">
      <c r="C591" s="896">
        <v>79</v>
      </c>
      <c r="D591" s="896"/>
      <c r="E591" s="897" t="s">
        <v>3782</v>
      </c>
      <c r="F591" s="446" t="s">
        <v>1368</v>
      </c>
      <c r="G591" s="922">
        <v>79797614</v>
      </c>
      <c r="H591" s="439" t="s">
        <v>3783</v>
      </c>
      <c r="I591" s="93">
        <v>12500004</v>
      </c>
      <c r="J591" s="902" t="s">
        <v>3791</v>
      </c>
      <c r="K591" s="298">
        <v>2017</v>
      </c>
      <c r="L591" s="551">
        <v>43060</v>
      </c>
      <c r="M591" s="903">
        <v>43096</v>
      </c>
      <c r="N591" s="903">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43460</v>
      </c>
      <c r="U591" s="62">
        <f t="shared" si="113"/>
        <v>12500004</v>
      </c>
      <c r="V591" s="172">
        <f>VLOOKUP(E591,Modificaciones!$B$7:$AU$900,46,0)</f>
        <v>0</v>
      </c>
      <c r="W591" s="93">
        <f t="shared" si="111"/>
        <v>12500004</v>
      </c>
      <c r="X591" s="312" t="s">
        <v>2621</v>
      </c>
      <c r="Y591" s="881">
        <f t="shared" si="114"/>
        <v>0</v>
      </c>
      <c r="Z591" s="42">
        <f t="shared" ca="1" si="115"/>
        <v>0.27197802197802196</v>
      </c>
      <c r="AA591" s="43">
        <f t="shared" ca="1" si="116"/>
        <v>0.27197802197802196</v>
      </c>
      <c r="AB591" s="202">
        <f t="shared" ca="1" si="117"/>
        <v>265</v>
      </c>
      <c r="AC591" s="44" t="str">
        <f t="shared" si="110"/>
        <v>NO</v>
      </c>
      <c r="AD591" s="897"/>
      <c r="AE591" s="173" t="s">
        <v>1258</v>
      </c>
      <c r="AF591" s="284" t="s">
        <v>1370</v>
      </c>
      <c r="AG591" s="173" t="s">
        <v>1440</v>
      </c>
      <c r="AH591" s="284" t="s">
        <v>560</v>
      </c>
      <c r="AI591" s="308" t="s">
        <v>1510</v>
      </c>
      <c r="AJ591" s="308" t="s">
        <v>3834</v>
      </c>
      <c r="AK591" s="181" t="str">
        <f t="shared" ca="1" si="118"/>
        <v>EN EJECUCIÓN</v>
      </c>
      <c r="AL591" s="313" t="s">
        <v>576</v>
      </c>
      <c r="AM591" s="438" t="s">
        <v>390</v>
      </c>
      <c r="AN591" s="875" t="str">
        <f>IFERROR(VLOOKUP(E591,'liquidaciones '!$B$2:$C$1048576,2,0),"NO")</f>
        <v>NO</v>
      </c>
      <c r="AO591" s="983" t="str">
        <f>IFERROR(VLOOKUP(E591,'liquidaciones '!$B$2:$I$1048576,8,0),"")</f>
        <v/>
      </c>
      <c r="AP591" s="438"/>
      <c r="AQ591" s="438" t="s">
        <v>390</v>
      </c>
      <c r="AR591" s="177" t="s">
        <v>3541</v>
      </c>
      <c r="AS591" s="438" t="s">
        <v>3817</v>
      </c>
      <c r="AT591" s="1006" t="s">
        <v>3835</v>
      </c>
    </row>
    <row r="592" spans="3:46" ht="50.25" customHeight="1" x14ac:dyDescent="0.25">
      <c r="C592" s="896"/>
      <c r="D592" s="896"/>
      <c r="E592" s="897" t="s">
        <v>3786</v>
      </c>
      <c r="F592" s="446" t="s">
        <v>2637</v>
      </c>
      <c r="G592" s="934">
        <v>900699012</v>
      </c>
      <c r="H592" s="945" t="s">
        <v>2741</v>
      </c>
      <c r="I592" s="93">
        <v>16300000</v>
      </c>
      <c r="J592" s="902" t="s">
        <v>3792</v>
      </c>
      <c r="K592" s="298">
        <v>2017</v>
      </c>
      <c r="L592" s="551">
        <v>43075</v>
      </c>
      <c r="M592" s="903">
        <v>43091</v>
      </c>
      <c r="N592" s="903">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43152</v>
      </c>
      <c r="U592" s="62">
        <f t="shared" si="113"/>
        <v>16300000</v>
      </c>
      <c r="V592" s="172">
        <f>VLOOKUP(E592,Modificaciones!$B$7:$AU$900,46,0)</f>
        <v>16300000</v>
      </c>
      <c r="W592" s="93">
        <f t="shared" si="111"/>
        <v>0</v>
      </c>
      <c r="X592" s="312" t="s">
        <v>2277</v>
      </c>
      <c r="Y592" s="881">
        <f t="shared" si="114"/>
        <v>1</v>
      </c>
      <c r="Z592" s="42">
        <f t="shared" ca="1" si="115"/>
        <v>1</v>
      </c>
      <c r="AA592" s="43">
        <f t="shared" ca="1" si="116"/>
        <v>0</v>
      </c>
      <c r="AB592" s="202" t="str">
        <f t="shared" ca="1" si="117"/>
        <v/>
      </c>
      <c r="AC592" s="44" t="str">
        <f t="shared" si="110"/>
        <v>SI</v>
      </c>
      <c r="AD592" s="897"/>
      <c r="AE592" s="173" t="s">
        <v>1257</v>
      </c>
      <c r="AF592" s="284" t="s">
        <v>1489</v>
      </c>
      <c r="AG592" s="173" t="s">
        <v>1443</v>
      </c>
      <c r="AH592" s="284" t="s">
        <v>560</v>
      </c>
      <c r="AI592" s="308" t="s">
        <v>1381</v>
      </c>
      <c r="AJ592" s="308" t="s">
        <v>3834</v>
      </c>
      <c r="AK592" s="181" t="str">
        <f t="shared" ca="1" si="118"/>
        <v>TERMINO</v>
      </c>
      <c r="AL592" s="313" t="s">
        <v>576</v>
      </c>
      <c r="AM592" s="438" t="s">
        <v>390</v>
      </c>
      <c r="AN592" s="875" t="str">
        <f>IFERROR(VLOOKUP(E592,'liquidaciones '!$B$2:$C$1048576,2,0),"NO")</f>
        <v>NO</v>
      </c>
      <c r="AO592" s="983" t="str">
        <f>IFERROR(VLOOKUP(E592,'liquidaciones '!$B$2:$I$1048576,8,0),"")</f>
        <v/>
      </c>
      <c r="AP592" s="438"/>
      <c r="AQ592" s="438" t="s">
        <v>390</v>
      </c>
      <c r="AR592" s="1007" t="s">
        <v>1511</v>
      </c>
      <c r="AS592" s="438"/>
      <c r="AT592" s="1006" t="s">
        <v>3754</v>
      </c>
    </row>
    <row r="593" spans="3:46" ht="33.75" x14ac:dyDescent="0.25">
      <c r="C593" s="896">
        <v>207</v>
      </c>
      <c r="D593" s="896"/>
      <c r="E593" s="897" t="s">
        <v>3789</v>
      </c>
      <c r="F593" s="446" t="s">
        <v>3787</v>
      </c>
      <c r="G593" s="934">
        <v>890900608</v>
      </c>
      <c r="H593" s="439" t="s">
        <v>3788</v>
      </c>
      <c r="I593" s="93">
        <v>35410320</v>
      </c>
      <c r="J593" s="902" t="s">
        <v>3793</v>
      </c>
      <c r="K593" s="298">
        <v>2017</v>
      </c>
      <c r="L593" s="551">
        <v>43076</v>
      </c>
      <c r="M593" s="903">
        <v>43091</v>
      </c>
      <c r="N593" s="903">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43211</v>
      </c>
      <c r="U593" s="62">
        <f t="shared" si="113"/>
        <v>35410320</v>
      </c>
      <c r="V593" s="172">
        <f>VLOOKUP(E593,Modificaciones!$B$7:$AU$900,46,0)</f>
        <v>0</v>
      </c>
      <c r="W593" s="93">
        <f t="shared" si="111"/>
        <v>35410320</v>
      </c>
      <c r="X593" s="312" t="s">
        <v>2751</v>
      </c>
      <c r="Y593" s="881">
        <f t="shared" si="114"/>
        <v>0</v>
      </c>
      <c r="Z593" s="42">
        <f t="shared" ca="1" si="115"/>
        <v>0.8666666666666667</v>
      </c>
      <c r="AA593" s="43">
        <f t="shared" ca="1" si="116"/>
        <v>0.8666666666666667</v>
      </c>
      <c r="AB593" s="202">
        <f t="shared" ca="1" si="117"/>
        <v>16</v>
      </c>
      <c r="AC593" s="44" t="str">
        <f t="shared" si="110"/>
        <v>NO</v>
      </c>
      <c r="AD593" s="765" t="s">
        <v>1715</v>
      </c>
      <c r="AE593" s="173" t="s">
        <v>1257</v>
      </c>
      <c r="AF593" s="284" t="s">
        <v>1485</v>
      </c>
      <c r="AG593" s="173" t="s">
        <v>1436</v>
      </c>
      <c r="AH593" s="284" t="s">
        <v>560</v>
      </c>
      <c r="AI593" s="308" t="s">
        <v>1387</v>
      </c>
      <c r="AJ593" s="308" t="s">
        <v>3834</v>
      </c>
      <c r="AK593" s="181" t="str">
        <f t="shared" ca="1" si="118"/>
        <v>EN EJECUCIÓN</v>
      </c>
      <c r="AL593" s="313" t="s">
        <v>574</v>
      </c>
      <c r="AM593" s="438" t="s">
        <v>390</v>
      </c>
      <c r="AN593" s="875" t="str">
        <f>IFERROR(VLOOKUP(E593,'liquidaciones '!$B$2:$C$1048576,2,0),"NO")</f>
        <v>NO</v>
      </c>
      <c r="AO593" s="983" t="str">
        <f>IFERROR(VLOOKUP(E593,'liquidaciones '!$B$2:$I$1048576,8,0),"")</f>
        <v/>
      </c>
      <c r="AP593" s="438"/>
      <c r="AQ593" s="438" t="s">
        <v>390</v>
      </c>
      <c r="AR593" s="1015" t="s">
        <v>1511</v>
      </c>
      <c r="AS593" s="438"/>
      <c r="AT593" s="1006" t="s">
        <v>3754</v>
      </c>
    </row>
    <row r="594" spans="3:46" ht="45" x14ac:dyDescent="0.25">
      <c r="C594" s="896"/>
      <c r="D594" s="896"/>
      <c r="E594" s="897" t="s">
        <v>3794</v>
      </c>
      <c r="F594" s="446" t="s">
        <v>3795</v>
      </c>
      <c r="G594" s="922" t="s">
        <v>3796</v>
      </c>
      <c r="H594" s="439" t="s">
        <v>3797</v>
      </c>
      <c r="I594" s="93">
        <v>165980000</v>
      </c>
      <c r="J594" s="902" t="s">
        <v>3802</v>
      </c>
      <c r="K594" s="298">
        <v>2017</v>
      </c>
      <c r="L594" s="551">
        <v>43090</v>
      </c>
      <c r="M594" s="903">
        <v>43092</v>
      </c>
      <c r="N594" s="903">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43402</v>
      </c>
      <c r="U594" s="62">
        <f t="shared" si="113"/>
        <v>165980000</v>
      </c>
      <c r="V594" s="172">
        <f>VLOOKUP(E594,Modificaciones!$B$7:$AU$900,46,0)</f>
        <v>162615666</v>
      </c>
      <c r="W594" s="93">
        <f t="shared" si="111"/>
        <v>3364334</v>
      </c>
      <c r="X594" s="312"/>
      <c r="Y594" s="881">
        <f t="shared" si="114"/>
        <v>0.97973048560067477</v>
      </c>
      <c r="Z594" s="42">
        <f t="shared" ca="1" si="115"/>
        <v>0.33225806451612905</v>
      </c>
      <c r="AA594" s="43">
        <f t="shared" ca="1" si="116"/>
        <v>-0.64747242108454572</v>
      </c>
      <c r="AB594" s="202">
        <f t="shared" ca="1" si="117"/>
        <v>207</v>
      </c>
      <c r="AC594" s="44" t="str">
        <f t="shared" ref="AC594:AC600" si="119">IF(Y594&lt;=99.9%,"NO","SI")</f>
        <v>NO</v>
      </c>
      <c r="AD594" s="765" t="s">
        <v>1713</v>
      </c>
      <c r="AE594" s="173" t="s">
        <v>1257</v>
      </c>
      <c r="AF594" s="284" t="s">
        <v>2078</v>
      </c>
      <c r="AG594" s="173"/>
      <c r="AH594" s="284" t="s">
        <v>559</v>
      </c>
      <c r="AI594" s="308"/>
      <c r="AJ594" s="308" t="s">
        <v>2850</v>
      </c>
      <c r="AK594" s="181" t="str">
        <f t="shared" ca="1" si="118"/>
        <v>EN EJECUCIÓN</v>
      </c>
      <c r="AL594" s="313" t="s">
        <v>574</v>
      </c>
      <c r="AM594" s="438" t="s">
        <v>390</v>
      </c>
      <c r="AN594" s="875" t="str">
        <f>IFERROR(VLOOKUP(E594,'liquidaciones '!$B$2:$C$1048576,2,0),"NO")</f>
        <v>NO</v>
      </c>
      <c r="AO594" s="983" t="str">
        <f>IFERROR(VLOOKUP(E594,'liquidaciones '!$B$2:$I$1048576,8,0),"")</f>
        <v/>
      </c>
      <c r="AP594" s="438"/>
      <c r="AQ594" s="438" t="s">
        <v>390</v>
      </c>
      <c r="AR594" s="438" t="s">
        <v>3074</v>
      </c>
      <c r="AS594" s="438"/>
      <c r="AT594" s="1006" t="s">
        <v>3754</v>
      </c>
    </row>
    <row r="595" spans="3:46" ht="33.75" x14ac:dyDescent="0.25">
      <c r="C595" s="896"/>
      <c r="D595" s="896"/>
      <c r="E595" s="897" t="s">
        <v>3798</v>
      </c>
      <c r="F595" s="446" t="s">
        <v>3799</v>
      </c>
      <c r="G595" s="922">
        <v>830006901</v>
      </c>
      <c r="H595" s="439" t="s">
        <v>3803</v>
      </c>
      <c r="I595" s="93">
        <v>219937796</v>
      </c>
      <c r="J595" s="902" t="s">
        <v>3804</v>
      </c>
      <c r="K595" s="298">
        <v>2017</v>
      </c>
      <c r="L595" s="551">
        <v>43088</v>
      </c>
      <c r="M595" s="903">
        <v>43089</v>
      </c>
      <c r="N595" s="903">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43144</v>
      </c>
      <c r="U595" s="62">
        <f t="shared" si="113"/>
        <v>219937796</v>
      </c>
      <c r="V595" s="172">
        <f>VLOOKUP(E595,Modificaciones!$B$7:$AU$900,46,0)</f>
        <v>0</v>
      </c>
      <c r="W595" s="93">
        <f t="shared" si="111"/>
        <v>219937796</v>
      </c>
      <c r="X595" s="312" t="s">
        <v>2793</v>
      </c>
      <c r="Y595" s="881">
        <f t="shared" si="114"/>
        <v>0</v>
      </c>
      <c r="Z595" s="42">
        <f t="shared" ca="1" si="115"/>
        <v>1</v>
      </c>
      <c r="AA595" s="43">
        <f t="shared" ca="1" si="116"/>
        <v>1</v>
      </c>
      <c r="AB595" s="202" t="str">
        <f t="shared" ca="1" si="117"/>
        <v/>
      </c>
      <c r="AC595" s="44" t="str">
        <f t="shared" si="119"/>
        <v>NO</v>
      </c>
      <c r="AD595" s="765" t="s">
        <v>1715</v>
      </c>
      <c r="AE595" s="173" t="s">
        <v>1257</v>
      </c>
      <c r="AF595" s="284" t="s">
        <v>2794</v>
      </c>
      <c r="AG595" s="897"/>
      <c r="AH595" s="897"/>
      <c r="AI595" s="897"/>
      <c r="AJ595" s="308" t="s">
        <v>2850</v>
      </c>
      <c r="AK595" s="181" t="str">
        <f t="shared" ca="1" si="118"/>
        <v>TERMINO</v>
      </c>
      <c r="AL595" s="313" t="s">
        <v>2737</v>
      </c>
      <c r="AM595" s="438"/>
      <c r="AN595" s="875" t="str">
        <f>IFERROR(VLOOKUP(E595,'liquidaciones '!$B$2:$C$1048576,2,0),"NO")</f>
        <v>NO</v>
      </c>
      <c r="AO595" s="983" t="str">
        <f>IFERROR(VLOOKUP(E595,'liquidaciones '!$B$2:$I$1048576,8,0),"")</f>
        <v/>
      </c>
      <c r="AP595" s="438"/>
      <c r="AQ595" s="438" t="s">
        <v>390</v>
      </c>
      <c r="AR595" s="438" t="s">
        <v>1511</v>
      </c>
      <c r="AS595" s="438"/>
      <c r="AT595" s="1006" t="s">
        <v>3754</v>
      </c>
    </row>
    <row r="596" spans="3:46" ht="101.25" x14ac:dyDescent="0.25">
      <c r="C596" s="896"/>
      <c r="D596" s="896"/>
      <c r="E596" s="897" t="s">
        <v>3800</v>
      </c>
      <c r="F596" s="446" t="s">
        <v>2074</v>
      </c>
      <c r="G596" s="922">
        <v>901140878</v>
      </c>
      <c r="H596" s="439" t="s">
        <v>3830</v>
      </c>
      <c r="I596" s="93">
        <v>147000000</v>
      </c>
      <c r="J596" s="902" t="s">
        <v>3802</v>
      </c>
      <c r="K596" s="298">
        <v>2017</v>
      </c>
      <c r="L596" s="551">
        <v>43090</v>
      </c>
      <c r="M596" s="903">
        <v>43092</v>
      </c>
      <c r="N596" s="903">
        <v>43356</v>
      </c>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43356</v>
      </c>
      <c r="U596" s="62">
        <f t="shared" si="113"/>
        <v>147000000</v>
      </c>
      <c r="V596" s="172">
        <f>VLOOKUP(E596,Modificaciones!$B$7:$AU$900,46,0)</f>
        <v>145552400</v>
      </c>
      <c r="W596" s="93">
        <f t="shared" si="111"/>
        <v>1447600</v>
      </c>
      <c r="X596" s="312"/>
      <c r="Y596" s="881">
        <f t="shared" si="114"/>
        <v>0.99015238095238101</v>
      </c>
      <c r="Z596" s="42">
        <f t="shared" ca="1" si="115"/>
        <v>0.39015151515151514</v>
      </c>
      <c r="AA596" s="43">
        <f t="shared" ca="1" si="116"/>
        <v>-0.60000086580086587</v>
      </c>
      <c r="AB596" s="202">
        <f t="shared" ca="1" si="117"/>
        <v>161</v>
      </c>
      <c r="AC596" s="44" t="str">
        <f t="shared" si="119"/>
        <v>NO</v>
      </c>
      <c r="AD596" s="765" t="s">
        <v>1713</v>
      </c>
      <c r="AE596" s="173" t="s">
        <v>1257</v>
      </c>
      <c r="AF596" s="284" t="s">
        <v>3801</v>
      </c>
      <c r="AG596" s="897"/>
      <c r="AH596" s="284" t="s">
        <v>559</v>
      </c>
      <c r="AI596" s="897"/>
      <c r="AJ596" s="308" t="s">
        <v>2850</v>
      </c>
      <c r="AK596" s="181" t="str">
        <f t="shared" ca="1" si="118"/>
        <v>EN EJECUCIÓN</v>
      </c>
      <c r="AL596" s="313" t="s">
        <v>574</v>
      </c>
      <c r="AM596" s="438" t="s">
        <v>390</v>
      </c>
      <c r="AN596" s="875" t="str">
        <f>IFERROR(VLOOKUP(E596,'liquidaciones '!$B$2:$C$1048576,2,0),"NO")</f>
        <v>NO</v>
      </c>
      <c r="AO596" s="983" t="str">
        <f>IFERROR(VLOOKUP(E596,'liquidaciones '!$B$2:$I$1048576,8,0),"")</f>
        <v/>
      </c>
      <c r="AP596" s="438"/>
      <c r="AQ596" s="438" t="s">
        <v>390</v>
      </c>
      <c r="AR596" s="438" t="s">
        <v>3074</v>
      </c>
      <c r="AS596" s="438"/>
      <c r="AT596" s="1006" t="s">
        <v>3754</v>
      </c>
    </row>
    <row r="597" spans="3:46" ht="45" x14ac:dyDescent="0.25">
      <c r="C597" s="896"/>
      <c r="D597" s="896"/>
      <c r="E597" s="897" t="s">
        <v>3805</v>
      </c>
      <c r="F597" s="446" t="s">
        <v>3748</v>
      </c>
      <c r="G597" s="922" t="s">
        <v>3750</v>
      </c>
      <c r="H597" s="439" t="s">
        <v>3806</v>
      </c>
      <c r="I597" s="93">
        <v>43945784</v>
      </c>
      <c r="J597" s="902" t="s">
        <v>3807</v>
      </c>
      <c r="K597" s="298">
        <v>2017</v>
      </c>
      <c r="L597" s="551">
        <v>43090</v>
      </c>
      <c r="M597" s="903">
        <v>43090</v>
      </c>
      <c r="N597" s="903">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43137</v>
      </c>
      <c r="U597" s="62">
        <f t="shared" si="113"/>
        <v>43945784</v>
      </c>
      <c r="V597" s="172">
        <f>VLOOKUP(E597,Modificaciones!$B$7:$AU$900,46,0)</f>
        <v>0</v>
      </c>
      <c r="W597" s="93">
        <f t="shared" si="111"/>
        <v>43945784</v>
      </c>
      <c r="X597" s="312"/>
      <c r="Y597" s="881">
        <f t="shared" si="114"/>
        <v>0</v>
      </c>
      <c r="Z597" s="42">
        <f t="shared" ca="1" si="115"/>
        <v>1</v>
      </c>
      <c r="AA597" s="43">
        <f t="shared" ca="1" si="116"/>
        <v>1</v>
      </c>
      <c r="AB597" s="202" t="str">
        <f t="shared" ca="1" si="117"/>
        <v/>
      </c>
      <c r="AC597" s="44" t="str">
        <f t="shared" si="119"/>
        <v>NO</v>
      </c>
      <c r="AD597" s="765" t="s">
        <v>1715</v>
      </c>
      <c r="AE597" s="173" t="s">
        <v>1258</v>
      </c>
      <c r="AF597" s="284" t="s">
        <v>1994</v>
      </c>
      <c r="AG597" s="173" t="s">
        <v>1440</v>
      </c>
      <c r="AH597" s="284" t="s">
        <v>560</v>
      </c>
      <c r="AI597" s="308" t="s">
        <v>1510</v>
      </c>
      <c r="AJ597" s="308" t="s">
        <v>3834</v>
      </c>
      <c r="AK597" s="181" t="str">
        <f t="shared" ca="1" si="118"/>
        <v>TERMINO</v>
      </c>
      <c r="AL597" s="313" t="s">
        <v>2737</v>
      </c>
      <c r="AM597" s="438"/>
      <c r="AN597" s="875" t="str">
        <f>IFERROR(VLOOKUP(E597,'liquidaciones '!$B$2:$C$1048576,2,0),"NO")</f>
        <v>NO</v>
      </c>
      <c r="AO597" s="983" t="str">
        <f>IFERROR(VLOOKUP(E597,'liquidaciones '!$B$2:$I$1048576,8,0),"")</f>
        <v/>
      </c>
      <c r="AP597" s="438"/>
      <c r="AQ597" s="438" t="s">
        <v>390</v>
      </c>
      <c r="AR597" s="177" t="s">
        <v>3541</v>
      </c>
      <c r="AS597" s="438" t="s">
        <v>3817</v>
      </c>
      <c r="AT597" s="1006" t="s">
        <v>3835</v>
      </c>
    </row>
    <row r="598" spans="3:46" ht="146.25" x14ac:dyDescent="0.25">
      <c r="C598" s="896"/>
      <c r="D598" s="896"/>
      <c r="E598" s="897" t="s">
        <v>3808</v>
      </c>
      <c r="F598" s="446" t="s">
        <v>3809</v>
      </c>
      <c r="G598" s="922">
        <v>9002546914</v>
      </c>
      <c r="H598" s="439" t="s">
        <v>3828</v>
      </c>
      <c r="I598" s="93">
        <v>474509835</v>
      </c>
      <c r="J598" s="902" t="s">
        <v>3842</v>
      </c>
      <c r="K598" s="298">
        <v>2017</v>
      </c>
      <c r="L598" s="551">
        <v>43096</v>
      </c>
      <c r="M598" s="903">
        <v>43104</v>
      </c>
      <c r="N598" s="903">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43468</v>
      </c>
      <c r="U598" s="62">
        <f t="shared" si="113"/>
        <v>474509835</v>
      </c>
      <c r="V598" s="172">
        <f>VLOOKUP(E598,Modificaciones!$B$7:$AU$900,46,0)</f>
        <v>0</v>
      </c>
      <c r="W598" s="93">
        <f t="shared" si="111"/>
        <v>474509835</v>
      </c>
      <c r="X598" s="318" t="s">
        <v>3810</v>
      </c>
      <c r="Y598" s="881">
        <f t="shared" si="114"/>
        <v>0</v>
      </c>
      <c r="Z598" s="42">
        <f t="shared" ca="1" si="115"/>
        <v>0.25</v>
      </c>
      <c r="AA598" s="43">
        <f t="shared" ca="1" si="116"/>
        <v>0.25</v>
      </c>
      <c r="AB598" s="202">
        <f t="shared" ca="1" si="117"/>
        <v>273</v>
      </c>
      <c r="AC598" s="44" t="str">
        <f t="shared" si="119"/>
        <v>NO</v>
      </c>
      <c r="AD598" s="897"/>
      <c r="AE598" s="900"/>
      <c r="AF598" s="900"/>
      <c r="AG598" s="897"/>
      <c r="AH598" s="897"/>
      <c r="AI598" s="897"/>
      <c r="AJ598" s="308" t="s">
        <v>3834</v>
      </c>
      <c r="AK598" s="181" t="str">
        <f t="shared" ca="1" si="118"/>
        <v>EN EJECUCIÓN</v>
      </c>
      <c r="AL598" s="446"/>
      <c r="AM598" s="438"/>
      <c r="AN598" s="875" t="str">
        <f>IFERROR(VLOOKUP(E598,'liquidaciones '!$B$2:$C$1048576,2,0),"NO")</f>
        <v>NO</v>
      </c>
      <c r="AO598" s="983" t="str">
        <f>IFERROR(VLOOKUP(E598,'liquidaciones '!$B$2:$I$1048576,8,0),"")</f>
        <v/>
      </c>
      <c r="AP598" s="438"/>
      <c r="AQ598" s="438" t="s">
        <v>390</v>
      </c>
      <c r="AR598" s="1007" t="s">
        <v>3541</v>
      </c>
      <c r="AS598" s="438" t="s">
        <v>3817</v>
      </c>
      <c r="AT598" s="1006" t="s">
        <v>3835</v>
      </c>
    </row>
    <row r="599" spans="3:46" ht="135" x14ac:dyDescent="0.25">
      <c r="C599" s="896"/>
      <c r="D599" s="896"/>
      <c r="E599" s="897" t="s">
        <v>3811</v>
      </c>
      <c r="F599" s="446" t="s">
        <v>3829</v>
      </c>
      <c r="G599" s="922" t="s">
        <v>3824</v>
      </c>
      <c r="H599" s="439" t="s">
        <v>3825</v>
      </c>
      <c r="I599" s="93">
        <v>259718863</v>
      </c>
      <c r="J599" s="902" t="s">
        <v>3839</v>
      </c>
      <c r="K599" s="298">
        <v>2017</v>
      </c>
      <c r="L599" s="551">
        <v>43097</v>
      </c>
      <c r="M599" s="903">
        <v>43116</v>
      </c>
      <c r="N599" s="903">
        <v>43235</v>
      </c>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43235</v>
      </c>
      <c r="U599" s="62">
        <f t="shared" si="113"/>
        <v>259718863</v>
      </c>
      <c r="V599" s="172">
        <f>VLOOKUP(E599,Modificaciones!$B$7:$AU$900,46,0)</f>
        <v>0</v>
      </c>
      <c r="W599" s="93">
        <f t="shared" si="111"/>
        <v>259718863</v>
      </c>
      <c r="X599" s="318" t="s">
        <v>3826</v>
      </c>
      <c r="Y599" s="881">
        <f t="shared" si="114"/>
        <v>0</v>
      </c>
      <c r="Z599" s="42">
        <f t="shared" ca="1" si="115"/>
        <v>0.66386554621848737</v>
      </c>
      <c r="AA599" s="43">
        <f t="shared" ca="1" si="116"/>
        <v>0.66386554621848737</v>
      </c>
      <c r="AB599" s="202">
        <f t="shared" ca="1" si="117"/>
        <v>40</v>
      </c>
      <c r="AC599" s="44" t="str">
        <f t="shared" si="119"/>
        <v>NO</v>
      </c>
      <c r="AD599" s="897" t="s">
        <v>1720</v>
      </c>
      <c r="AE599" s="900" t="s">
        <v>1257</v>
      </c>
      <c r="AF599" s="900" t="s">
        <v>3827</v>
      </c>
      <c r="AG599" s="897"/>
      <c r="AH599" s="897" t="s">
        <v>559</v>
      </c>
      <c r="AI599" s="897"/>
      <c r="AJ599" s="308" t="s">
        <v>2850</v>
      </c>
      <c r="AK599" s="181" t="str">
        <f t="shared" ca="1" si="118"/>
        <v>EN EJECUCIÓN</v>
      </c>
      <c r="AL599" s="313" t="s">
        <v>574</v>
      </c>
      <c r="AM599" s="438" t="s">
        <v>390</v>
      </c>
      <c r="AN599" s="875" t="str">
        <f>IFERROR(VLOOKUP(E599,'liquidaciones '!$B$2:$C$1048576,2,0),"NO")</f>
        <v>NO</v>
      </c>
      <c r="AO599" s="983" t="str">
        <f>IFERROR(VLOOKUP(E599,'liquidaciones '!$B$2:$I$1048576,8,0),"")</f>
        <v/>
      </c>
      <c r="AP599" s="438"/>
      <c r="AQ599" s="438" t="s">
        <v>390</v>
      </c>
      <c r="AR599" s="1007" t="s">
        <v>3596</v>
      </c>
      <c r="AS599" s="438"/>
      <c r="AT599" s="1006" t="s">
        <v>3754</v>
      </c>
    </row>
    <row r="600" spans="3:46" ht="45" x14ac:dyDescent="0.25">
      <c r="C600" s="896">
        <v>221</v>
      </c>
      <c r="D600" s="896"/>
      <c r="E600" s="897" t="s">
        <v>3831</v>
      </c>
      <c r="F600" s="446" t="s">
        <v>3832</v>
      </c>
      <c r="G600" s="922" t="s">
        <v>3833</v>
      </c>
      <c r="H600" s="439" t="s">
        <v>3840</v>
      </c>
      <c r="I600" s="93">
        <v>223899975</v>
      </c>
      <c r="J600" s="902" t="s">
        <v>3841</v>
      </c>
      <c r="K600" s="298">
        <v>2017</v>
      </c>
      <c r="L600" s="551">
        <v>43098</v>
      </c>
      <c r="M600" s="903">
        <v>43112</v>
      </c>
      <c r="N600" s="903">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43201</v>
      </c>
      <c r="U600" s="62">
        <f t="shared" si="113"/>
        <v>223899975</v>
      </c>
      <c r="V600" s="172">
        <f>VLOOKUP(E600,Modificaciones!$B$7:$AU$900,46,0)</f>
        <v>0</v>
      </c>
      <c r="W600" s="93">
        <f t="shared" si="111"/>
        <v>223899975</v>
      </c>
      <c r="X600" s="312" t="s">
        <v>2745</v>
      </c>
      <c r="Y600" s="881">
        <f t="shared" si="114"/>
        <v>0</v>
      </c>
      <c r="Z600" s="42">
        <f t="shared" ca="1" si="115"/>
        <v>0.93258426966292129</v>
      </c>
      <c r="AA600" s="43">
        <f t="shared" ca="1" si="116"/>
        <v>0.93258426966292129</v>
      </c>
      <c r="AB600" s="202">
        <f t="shared" ca="1" si="117"/>
        <v>6</v>
      </c>
      <c r="AC600" s="44" t="str">
        <f t="shared" si="119"/>
        <v>NO</v>
      </c>
      <c r="AD600" s="897"/>
      <c r="AE600" s="173" t="s">
        <v>1258</v>
      </c>
      <c r="AF600" s="304" t="s">
        <v>1177</v>
      </c>
      <c r="AG600" s="173" t="s">
        <v>1440</v>
      </c>
      <c r="AH600" s="284" t="s">
        <v>560</v>
      </c>
      <c r="AI600" s="174" t="s">
        <v>1510</v>
      </c>
      <c r="AJ600" s="308" t="s">
        <v>3834</v>
      </c>
      <c r="AK600" s="181" t="str">
        <f t="shared" ca="1" si="118"/>
        <v>EN EJECUCIÓN</v>
      </c>
      <c r="AL600" s="446"/>
      <c r="AM600" s="438" t="s">
        <v>390</v>
      </c>
      <c r="AN600" s="875" t="str">
        <f>IFERROR(VLOOKUP(E600,'liquidaciones '!$B$2:$C$1048576,2,0),"NO")</f>
        <v>NO</v>
      </c>
      <c r="AO600" s="983" t="str">
        <f>IFERROR(VLOOKUP(E600,'liquidaciones '!$B$2:$I$1048576,8,0),"")</f>
        <v/>
      </c>
      <c r="AP600" s="438"/>
      <c r="AQ600" s="438" t="s">
        <v>390</v>
      </c>
      <c r="AR600" s="1007" t="s">
        <v>3541</v>
      </c>
      <c r="AS600" s="438" t="s">
        <v>3817</v>
      </c>
      <c r="AT600" s="1006" t="s">
        <v>3835</v>
      </c>
    </row>
    <row r="601" spans="3:46" ht="33.75" x14ac:dyDescent="0.25">
      <c r="C601" s="896">
        <v>120</v>
      </c>
      <c r="D601" s="896"/>
      <c r="E601" s="897" t="s">
        <v>3852</v>
      </c>
      <c r="F601" s="446" t="s">
        <v>3853</v>
      </c>
      <c r="G601" s="934" t="s">
        <v>3854</v>
      </c>
      <c r="H601" s="945" t="s">
        <v>402</v>
      </c>
      <c r="I601" s="93">
        <v>344000000</v>
      </c>
      <c r="J601" s="902" t="s">
        <v>3858</v>
      </c>
      <c r="K601" s="298">
        <v>2018</v>
      </c>
      <c r="L601" s="551">
        <v>43115</v>
      </c>
      <c r="M601" s="903">
        <v>43121</v>
      </c>
      <c r="N601" s="903">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4">
        <f t="shared" ref="T601:T606" si="120">MAX(N601,S601)</f>
        <v>43378</v>
      </c>
      <c r="U601" s="62">
        <f t="shared" ref="U601" si="121">I601+P601</f>
        <v>344000000</v>
      </c>
      <c r="V601" s="172">
        <f>VLOOKUP(E601,Modificaciones!$B$7:$AU$900,46,0)</f>
        <v>54619879</v>
      </c>
      <c r="W601" s="93">
        <f t="shared" ref="W601" si="122">U601-V601</f>
        <v>289380121</v>
      </c>
      <c r="X601" s="312"/>
      <c r="Y601" s="881">
        <f t="shared" ref="Y601:Y606" si="123">(V601*100%)/U601</f>
        <v>0.15877871802325583</v>
      </c>
      <c r="Z601" s="42">
        <f t="shared" ref="Z601:Z606" ca="1" si="124">IF((($F$3-M601)*100%/(T601-M601))&gt;100%,100%,(($F$3-M601)*100%/(T601-M601)))</f>
        <v>0.28793774319066145</v>
      </c>
      <c r="AA601" s="43">
        <f t="shared" ref="AA601:AA606" ca="1" si="125">Z601-Y601</f>
        <v>0.12915902516740563</v>
      </c>
      <c r="AB601" s="202">
        <f t="shared" ref="AB601:AB606" ca="1" si="126">IF(Z601&lt;100%,T601-$F$3,"")</f>
        <v>183</v>
      </c>
      <c r="AC601" s="44" t="str">
        <f t="shared" ref="AC601:AC606" si="127">IF(Y601&lt;=99.9%,"NO","SI")</f>
        <v>NO</v>
      </c>
      <c r="AD601" s="897"/>
      <c r="AE601" s="173" t="s">
        <v>1257</v>
      </c>
      <c r="AF601" s="284" t="s">
        <v>1140</v>
      </c>
      <c r="AG601" s="173"/>
      <c r="AH601" s="284" t="s">
        <v>560</v>
      </c>
      <c r="AI601" s="308" t="s">
        <v>1320</v>
      </c>
      <c r="AJ601" s="308" t="s">
        <v>2850</v>
      </c>
      <c r="AK601" s="181" t="str">
        <f t="shared" ref="AK601:AK606" ca="1" si="128">IF(T601&gt;=$F$3,"EN EJECUCIÓN","TERMINO")</f>
        <v>EN EJECUCIÓN</v>
      </c>
      <c r="AL601" s="446"/>
      <c r="AM601" s="438"/>
      <c r="AN601" s="875" t="str">
        <f>IFERROR(VLOOKUP(E601,'liquidaciones '!$B$2:$C$1048576,2,0),"NO")</f>
        <v>NO</v>
      </c>
      <c r="AO601" s="983" t="str">
        <f>IFERROR(VLOOKUP(E601,'liquidaciones '!$B$2:$I$1048576,8,0),"")</f>
        <v/>
      </c>
      <c r="AP601" s="438"/>
      <c r="AQ601" s="177" t="s">
        <v>390</v>
      </c>
      <c r="AR601" s="438" t="s">
        <v>1511</v>
      </c>
      <c r="AS601" s="438"/>
      <c r="AT601" s="1006" t="s">
        <v>3754</v>
      </c>
    </row>
    <row r="602" spans="3:46" ht="33.75" x14ac:dyDescent="0.25">
      <c r="C602" s="896">
        <v>106</v>
      </c>
      <c r="D602" s="896"/>
      <c r="E602" s="897" t="s">
        <v>3866</v>
      </c>
      <c r="F602" s="446" t="s">
        <v>3714</v>
      </c>
      <c r="G602" s="922">
        <v>91156558</v>
      </c>
      <c r="H602" s="439" t="s">
        <v>3867</v>
      </c>
      <c r="I602" s="93">
        <v>7300000</v>
      </c>
      <c r="J602" s="902" t="s">
        <v>3866</v>
      </c>
      <c r="K602" s="298">
        <v>2018</v>
      </c>
      <c r="L602" s="551">
        <v>43125</v>
      </c>
      <c r="M602" s="903">
        <v>43129</v>
      </c>
      <c r="N602" s="903">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4">
        <f t="shared" si="120"/>
        <v>43187</v>
      </c>
      <c r="U602" s="62">
        <f t="shared" ref="U602:U606" si="129">I602+P602</f>
        <v>7300000</v>
      </c>
      <c r="V602" s="172">
        <f>VLOOKUP(E602,Modificaciones!$B$7:$AU$900,46,0)</f>
        <v>0</v>
      </c>
      <c r="W602" s="93">
        <f t="shared" ref="W602:W606" si="130">U602-V602</f>
        <v>7300000</v>
      </c>
      <c r="X602" s="312"/>
      <c r="Y602" s="881">
        <f t="shared" si="123"/>
        <v>0</v>
      </c>
      <c r="Z602" s="42">
        <f t="shared" ca="1" si="124"/>
        <v>1</v>
      </c>
      <c r="AA602" s="43">
        <f t="shared" ca="1" si="125"/>
        <v>1</v>
      </c>
      <c r="AB602" s="202" t="str">
        <f t="shared" ca="1" si="126"/>
        <v/>
      </c>
      <c r="AC602" s="44" t="str">
        <f t="shared" si="127"/>
        <v>NO</v>
      </c>
      <c r="AD602" s="765" t="s">
        <v>1713</v>
      </c>
      <c r="AE602" s="173" t="s">
        <v>1257</v>
      </c>
      <c r="AF602" s="284" t="s">
        <v>1308</v>
      </c>
      <c r="AG602" s="897"/>
      <c r="AH602" s="897"/>
      <c r="AI602" s="897"/>
      <c r="AJ602" s="308" t="s">
        <v>2850</v>
      </c>
      <c r="AK602" s="181" t="str">
        <f t="shared" ca="1" si="128"/>
        <v>TERMINO</v>
      </c>
      <c r="AL602" s="313" t="s">
        <v>582</v>
      </c>
      <c r="AM602" s="176" t="s">
        <v>390</v>
      </c>
      <c r="AN602" s="875" t="str">
        <f>IFERROR(VLOOKUP(E602,'liquidaciones '!$B$2:$C$1048576,2,0),"NO")</f>
        <v>NO</v>
      </c>
      <c r="AO602" s="983" t="str">
        <f>IFERROR(VLOOKUP(E602,'liquidaciones '!$B$2:$I$1048576,8,0),"")</f>
        <v/>
      </c>
      <c r="AP602" s="438"/>
      <c r="AQ602" s="438" t="s">
        <v>390</v>
      </c>
      <c r="AR602" s="1007" t="s">
        <v>2996</v>
      </c>
      <c r="AS602" s="438"/>
      <c r="AT602" s="1006" t="s">
        <v>3754</v>
      </c>
    </row>
    <row r="603" spans="3:46" ht="33.75" x14ac:dyDescent="0.25">
      <c r="C603" s="896"/>
      <c r="D603" s="896"/>
      <c r="E603" s="897" t="s">
        <v>3868</v>
      </c>
      <c r="F603" s="446" t="s">
        <v>1031</v>
      </c>
      <c r="G603" s="922" t="s">
        <v>3869</v>
      </c>
      <c r="H603" s="439" t="s">
        <v>3870</v>
      </c>
      <c r="I603" s="93">
        <v>4300000</v>
      </c>
      <c r="J603" s="902" t="s">
        <v>3868</v>
      </c>
      <c r="K603" s="298">
        <v>2018</v>
      </c>
      <c r="L603" s="551">
        <v>43125</v>
      </c>
      <c r="M603" s="903">
        <v>43133</v>
      </c>
      <c r="N603" s="903">
        <v>43252</v>
      </c>
      <c r="O603" s="127">
        <f>COUNTA(Modificaciones!I589,Modificaciones!K589,Modificaciones!M589,Modificaciones!O589)</f>
        <v>0</v>
      </c>
      <c r="P603" s="128">
        <f>VLOOKUP(E603,Modificaciones!$B$7:$Q$900,16,0)</f>
        <v>0</v>
      </c>
      <c r="Q603" s="129">
        <f>COUNTA(Modificaciones!S603,Modificaciones!U603,Modificaciones!W603,Modificaciones!Y603)</f>
        <v>0</v>
      </c>
      <c r="R603" s="130" t="str">
        <f>IF(Modificaciones!Z603=0,"",VLOOKUP(E603,Modificaciones!$B$7:$AA$500,25,0))</f>
        <v/>
      </c>
      <c r="S603" s="131" t="str">
        <f>IF(Modificaciones!AA603=0,"",VLOOKUP(E603,Modificaciones!$B$7:$AA$500,26,0))</f>
        <v/>
      </c>
      <c r="T603" s="884">
        <f t="shared" si="120"/>
        <v>43252</v>
      </c>
      <c r="U603" s="62">
        <f t="shared" si="129"/>
        <v>4300000</v>
      </c>
      <c r="V603" s="172">
        <f>VLOOKUP(E603,Modificaciones!$B$7:$AU$900,46,0)</f>
        <v>0</v>
      </c>
      <c r="W603" s="93">
        <f t="shared" si="130"/>
        <v>4300000</v>
      </c>
      <c r="X603" s="312"/>
      <c r="Y603" s="881">
        <f t="shared" si="123"/>
        <v>0</v>
      </c>
      <c r="Z603" s="42">
        <f t="shared" ca="1" si="124"/>
        <v>0.52100840336134457</v>
      </c>
      <c r="AA603" s="43">
        <f t="shared" ca="1" si="125"/>
        <v>0.52100840336134457</v>
      </c>
      <c r="AB603" s="202">
        <f t="shared" ca="1" si="126"/>
        <v>57</v>
      </c>
      <c r="AC603" s="44" t="str">
        <f t="shared" si="127"/>
        <v>NO</v>
      </c>
      <c r="AD603" s="897"/>
      <c r="AE603" s="173" t="s">
        <v>1257</v>
      </c>
      <c r="AF603" s="284" t="s">
        <v>1292</v>
      </c>
      <c r="AG603" s="897"/>
      <c r="AH603" s="284" t="s">
        <v>564</v>
      </c>
      <c r="AI603" s="897"/>
      <c r="AJ603" s="308" t="s">
        <v>2850</v>
      </c>
      <c r="AK603" s="181" t="str">
        <f t="shared" ca="1" si="128"/>
        <v>EN EJECUCIÓN</v>
      </c>
      <c r="AL603" s="313" t="s">
        <v>582</v>
      </c>
      <c r="AM603" s="438" t="s">
        <v>390</v>
      </c>
      <c r="AN603" s="875" t="str">
        <f>IFERROR(VLOOKUP(E603,'liquidaciones '!$B$2:$C$1048576,2,0),"NO")</f>
        <v>NO</v>
      </c>
      <c r="AO603" s="983" t="str">
        <f>IFERROR(VLOOKUP(E603,'liquidaciones '!$B$2:$I$1048576,8,0),"")</f>
        <v/>
      </c>
      <c r="AP603" s="438"/>
      <c r="AQ603" s="438" t="s">
        <v>390</v>
      </c>
      <c r="AR603" s="177" t="s">
        <v>2982</v>
      </c>
      <c r="AS603" s="438"/>
      <c r="AT603" s="1006" t="s">
        <v>3754</v>
      </c>
    </row>
    <row r="604" spans="3:46" ht="45" x14ac:dyDescent="0.25">
      <c r="C604" s="896">
        <v>116</v>
      </c>
      <c r="D604" s="896"/>
      <c r="E604" s="897" t="s">
        <v>3871</v>
      </c>
      <c r="F604" s="446" t="s">
        <v>3625</v>
      </c>
      <c r="G604" s="922">
        <v>1022949330</v>
      </c>
      <c r="H604" s="439" t="s">
        <v>3626</v>
      </c>
      <c r="I604" s="93">
        <v>9982000</v>
      </c>
      <c r="J604" s="902" t="s">
        <v>3871</v>
      </c>
      <c r="K604" s="298">
        <v>2018</v>
      </c>
      <c r="L604" s="551">
        <v>43124</v>
      </c>
      <c r="M604" s="903">
        <v>43129</v>
      </c>
      <c r="N604" s="903">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4">
        <f t="shared" si="120"/>
        <v>43285</v>
      </c>
      <c r="U604" s="62">
        <f t="shared" si="129"/>
        <v>9982000</v>
      </c>
      <c r="V604" s="172">
        <f>VLOOKUP(E604,Modificaciones!$B$7:$AU$900,46,0)</f>
        <v>2060800</v>
      </c>
      <c r="W604" s="93">
        <f t="shared" si="130"/>
        <v>7921200</v>
      </c>
      <c r="X604" s="312" t="s">
        <v>1970</v>
      </c>
      <c r="Y604" s="881">
        <f t="shared" si="123"/>
        <v>0.20645161290322581</v>
      </c>
      <c r="Z604" s="42">
        <f t="shared" ca="1" si="124"/>
        <v>0.42307692307692307</v>
      </c>
      <c r="AA604" s="43">
        <f t="shared" ca="1" si="125"/>
        <v>0.21662531017369727</v>
      </c>
      <c r="AB604" s="202">
        <f t="shared" ca="1" si="126"/>
        <v>90</v>
      </c>
      <c r="AC604" s="44" t="str">
        <f t="shared" si="127"/>
        <v>NO</v>
      </c>
      <c r="AD604" s="765" t="s">
        <v>1714</v>
      </c>
      <c r="AE604" s="173" t="s">
        <v>1257</v>
      </c>
      <c r="AF604" s="284" t="s">
        <v>3627</v>
      </c>
      <c r="AG604" s="897" t="s">
        <v>3628</v>
      </c>
      <c r="AH604" s="284" t="s">
        <v>560</v>
      </c>
      <c r="AI604" s="897" t="s">
        <v>3629</v>
      </c>
      <c r="AJ604" s="308" t="s">
        <v>3834</v>
      </c>
      <c r="AK604" s="181" t="str">
        <f t="shared" ca="1" si="128"/>
        <v>EN EJECUCIÓN</v>
      </c>
      <c r="AL604" s="313" t="s">
        <v>582</v>
      </c>
      <c r="AM604" s="438" t="s">
        <v>391</v>
      </c>
      <c r="AN604" s="875" t="str">
        <f>IFERROR(VLOOKUP(E604,'liquidaciones '!$B$2:$C$1048576,2,0),"NO")</f>
        <v>NO</v>
      </c>
      <c r="AO604" s="983" t="str">
        <f>IFERROR(VLOOKUP(E604,'liquidaciones '!$B$2:$I$1048576,8,0),"")</f>
        <v/>
      </c>
      <c r="AP604" s="438"/>
      <c r="AQ604" s="438" t="s">
        <v>390</v>
      </c>
      <c r="AR604" s="177" t="s">
        <v>3596</v>
      </c>
      <c r="AS604" s="438" t="s">
        <v>3813</v>
      </c>
      <c r="AT604" s="1006" t="s">
        <v>3835</v>
      </c>
    </row>
    <row r="605" spans="3:46" ht="33.75" x14ac:dyDescent="0.25">
      <c r="C605" s="896">
        <v>85</v>
      </c>
      <c r="D605" s="896"/>
      <c r="E605" s="897" t="s">
        <v>3872</v>
      </c>
      <c r="F605" s="446" t="s">
        <v>3873</v>
      </c>
      <c r="G605" s="922">
        <v>79730476</v>
      </c>
      <c r="H605" s="947" t="s">
        <v>2925</v>
      </c>
      <c r="I605" s="93">
        <v>70452000</v>
      </c>
      <c r="J605" s="902" t="s">
        <v>3872</v>
      </c>
      <c r="K605" s="298">
        <v>2018</v>
      </c>
      <c r="L605" s="551">
        <v>43126</v>
      </c>
      <c r="M605" s="903">
        <v>43132</v>
      </c>
      <c r="N605" s="903">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4">
        <f t="shared" si="120"/>
        <v>43496</v>
      </c>
      <c r="U605" s="62">
        <f t="shared" si="129"/>
        <v>70452000</v>
      </c>
      <c r="V605" s="172">
        <f>VLOOKUP(E605,Modificaciones!$B$7:$AU$900,46,0)</f>
        <v>5871000</v>
      </c>
      <c r="W605" s="93">
        <f t="shared" si="130"/>
        <v>64581000</v>
      </c>
      <c r="X605" s="312" t="s">
        <v>1095</v>
      </c>
      <c r="Y605" s="881">
        <f t="shared" si="123"/>
        <v>8.3333333333333329E-2</v>
      </c>
      <c r="Z605" s="42">
        <f t="shared" ca="1" si="124"/>
        <v>0.17307692307692307</v>
      </c>
      <c r="AA605" s="43">
        <f t="shared" ca="1" si="125"/>
        <v>8.9743589743589744E-2</v>
      </c>
      <c r="AB605" s="202">
        <f t="shared" ca="1" si="126"/>
        <v>301</v>
      </c>
      <c r="AC605" s="44" t="str">
        <f t="shared" si="127"/>
        <v>NO</v>
      </c>
      <c r="AD605" s="765" t="s">
        <v>2469</v>
      </c>
      <c r="AE605" s="173" t="s">
        <v>1257</v>
      </c>
      <c r="AF605" s="173" t="s">
        <v>2179</v>
      </c>
      <c r="AG605" s="173" t="s">
        <v>1178</v>
      </c>
      <c r="AH605" s="284" t="s">
        <v>559</v>
      </c>
      <c r="AI605" s="174"/>
      <c r="AJ605" s="308" t="s">
        <v>2850</v>
      </c>
      <c r="AK605" s="181" t="str">
        <f t="shared" ca="1" si="128"/>
        <v>EN EJECUCIÓN</v>
      </c>
      <c r="AL605" s="181" t="s">
        <v>582</v>
      </c>
      <c r="AM605" s="176" t="s">
        <v>391</v>
      </c>
      <c r="AN605" s="875" t="str">
        <f>IFERROR(VLOOKUP(E605,'liquidaciones '!$B$2:$C$1048576,2,0),"NO")</f>
        <v>NO</v>
      </c>
      <c r="AO605" s="983" t="str">
        <f>IFERROR(VLOOKUP(E605,'liquidaciones '!$B$2:$I$1048576,8,0),"")</f>
        <v/>
      </c>
      <c r="AP605" s="438"/>
      <c r="AQ605" s="177" t="s">
        <v>390</v>
      </c>
      <c r="AR605" s="438" t="s">
        <v>1511</v>
      </c>
      <c r="AS605" s="438"/>
      <c r="AT605" s="1006" t="s">
        <v>3754</v>
      </c>
    </row>
    <row r="606" spans="3:46" ht="45" x14ac:dyDescent="0.25">
      <c r="C606" s="896">
        <v>58</v>
      </c>
      <c r="D606" s="896"/>
      <c r="E606" s="897" t="s">
        <v>3876</v>
      </c>
      <c r="F606" s="927" t="s">
        <v>3875</v>
      </c>
      <c r="G606" s="936">
        <v>860001022</v>
      </c>
      <c r="H606" s="947" t="s">
        <v>2865</v>
      </c>
      <c r="I606" s="93">
        <v>1379700</v>
      </c>
      <c r="J606" s="902" t="s">
        <v>3881</v>
      </c>
      <c r="K606" s="298">
        <v>2018</v>
      </c>
      <c r="L606" s="551">
        <v>43126</v>
      </c>
      <c r="M606" s="551"/>
      <c r="N606" s="551"/>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4">
        <f t="shared" si="120"/>
        <v>0</v>
      </c>
      <c r="U606" s="62">
        <f t="shared" si="129"/>
        <v>1379700</v>
      </c>
      <c r="V606" s="172">
        <f>VLOOKUP(E606,Modificaciones!$B$7:$AU$900,46,0)</f>
        <v>0</v>
      </c>
      <c r="W606" s="93">
        <f t="shared" si="130"/>
        <v>1379700</v>
      </c>
      <c r="X606" s="312" t="s">
        <v>2866</v>
      </c>
      <c r="Y606" s="881">
        <f t="shared" si="123"/>
        <v>0</v>
      </c>
      <c r="Z606" s="42" t="e">
        <f t="shared" ca="1" si="124"/>
        <v>#DIV/0!</v>
      </c>
      <c r="AA606" s="43" t="e">
        <f t="shared" ca="1" si="125"/>
        <v>#DIV/0!</v>
      </c>
      <c r="AB606" s="202" t="e">
        <f t="shared" ca="1" si="126"/>
        <v>#DIV/0!</v>
      </c>
      <c r="AC606" s="44" t="str">
        <f t="shared" si="127"/>
        <v>NO</v>
      </c>
      <c r="AD606" s="438" t="s">
        <v>1713</v>
      </c>
      <c r="AE606" s="900" t="s">
        <v>1257</v>
      </c>
      <c r="AF606" s="900" t="s">
        <v>1126</v>
      </c>
      <c r="AG606" s="897"/>
      <c r="AH606" s="583" t="s">
        <v>564</v>
      </c>
      <c r="AI606" s="897"/>
      <c r="AJ606" s="308" t="s">
        <v>3838</v>
      </c>
      <c r="AK606" s="181" t="str">
        <f t="shared" ca="1" si="128"/>
        <v>TERMINO</v>
      </c>
      <c r="AL606" s="446"/>
      <c r="AM606" s="438"/>
      <c r="AN606" s="875" t="str">
        <f>IFERROR(VLOOKUP(E606,'liquidaciones '!$B$2:$C$1048576,2,0),"NO")</f>
        <v>NO</v>
      </c>
      <c r="AO606" s="983" t="str">
        <f>IFERROR(VLOOKUP(E606,'liquidaciones '!$B$2:$I$1048576,8,0),"")</f>
        <v/>
      </c>
      <c r="AP606" s="438"/>
      <c r="AQ606" s="438" t="s">
        <v>390</v>
      </c>
      <c r="AR606" s="177" t="s">
        <v>2982</v>
      </c>
      <c r="AS606" s="438"/>
      <c r="AT606" s="1006" t="s">
        <v>3753</v>
      </c>
    </row>
    <row r="607" spans="3:46" ht="45" x14ac:dyDescent="0.25">
      <c r="C607" s="896"/>
      <c r="D607" s="896"/>
      <c r="E607" s="897" t="s">
        <v>3877</v>
      </c>
      <c r="F607" s="446" t="s">
        <v>3878</v>
      </c>
      <c r="G607" s="922">
        <v>9395124</v>
      </c>
      <c r="H607" s="439" t="s">
        <v>3879</v>
      </c>
      <c r="I607" s="93">
        <v>77000000</v>
      </c>
      <c r="J607" s="902" t="s">
        <v>3877</v>
      </c>
      <c r="K607" s="298">
        <v>2018</v>
      </c>
      <c r="L607" s="551">
        <v>43126</v>
      </c>
      <c r="M607" s="551">
        <v>43131</v>
      </c>
      <c r="N607" s="551">
        <v>43464</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4">
        <f t="shared" ref="T607:T645" si="131">MAX(N607,S607)</f>
        <v>43464</v>
      </c>
      <c r="U607" s="62">
        <f t="shared" ref="U607:U645" si="132">I607+P607</f>
        <v>77000000</v>
      </c>
      <c r="V607" s="172">
        <f>VLOOKUP(E607,Modificaciones!$B$7:$AU$900,46,0)</f>
        <v>7000000</v>
      </c>
      <c r="W607" s="93">
        <f t="shared" ref="W607:W645" si="133">U607-V607</f>
        <v>70000000</v>
      </c>
      <c r="X607" s="312" t="s">
        <v>1095</v>
      </c>
      <c r="Y607" s="881">
        <f t="shared" ref="Y607:Y645" si="134">(V607*100%)/U607</f>
        <v>9.0909090909090912E-2</v>
      </c>
      <c r="Z607" s="42">
        <f t="shared" ref="Z607:Z645" ca="1" si="135">IF((($F$3-M607)*100%/(T607-M607))&gt;100%,100%,(($F$3-M607)*100%/(T607-M607)))</f>
        <v>0.19219219219219219</v>
      </c>
      <c r="AA607" s="43">
        <f t="shared" ref="AA607:AA645" ca="1" si="136">Z607-Y607</f>
        <v>0.10128310128310128</v>
      </c>
      <c r="AB607" s="202">
        <f t="shared" ref="AB607:AB645" ca="1" si="137">IF(Z607&lt;100%,T607-$F$3,"")</f>
        <v>269</v>
      </c>
      <c r="AC607" s="44" t="str">
        <f t="shared" ref="AC607:AC645" si="138">IF(Y607&lt;=99.9%,"NO","SI")</f>
        <v>NO</v>
      </c>
      <c r="AD607" s="765" t="s">
        <v>2469</v>
      </c>
      <c r="AE607" s="900" t="s">
        <v>1257</v>
      </c>
      <c r="AF607" s="173" t="s">
        <v>3880</v>
      </c>
      <c r="AG607" s="897"/>
      <c r="AH607" s="284" t="s">
        <v>559</v>
      </c>
      <c r="AI607" s="897"/>
      <c r="AJ607" s="308" t="s">
        <v>2850</v>
      </c>
      <c r="AK607" s="181" t="str">
        <f t="shared" ref="AK607:AK645" ca="1" si="139">IF(T607&gt;=$F$3,"EN EJECUCIÓN","TERMINO")</f>
        <v>EN EJECUCIÓN</v>
      </c>
      <c r="AL607" s="181" t="s">
        <v>582</v>
      </c>
      <c r="AM607" s="176" t="s">
        <v>391</v>
      </c>
      <c r="AN607" s="875" t="str">
        <f>IFERROR(VLOOKUP(E607,'liquidaciones '!$B$2:$C$1048576,2,0),"NO")</f>
        <v>NO</v>
      </c>
      <c r="AO607" s="983" t="str">
        <f>IFERROR(VLOOKUP(E607,'liquidaciones '!$B$2:$I$1048576,8,0),"")</f>
        <v/>
      </c>
      <c r="AP607" s="438"/>
      <c r="AQ607" s="438" t="s">
        <v>390</v>
      </c>
      <c r="AR607" s="1016" t="s">
        <v>3074</v>
      </c>
      <c r="AS607" s="438"/>
      <c r="AT607" s="1006" t="s">
        <v>3754</v>
      </c>
    </row>
    <row r="608" spans="3:46" ht="45" x14ac:dyDescent="0.25">
      <c r="C608" s="896"/>
      <c r="D608" s="896"/>
      <c r="E608" s="897" t="s">
        <v>3889</v>
      </c>
      <c r="F608" s="446" t="s">
        <v>3607</v>
      </c>
      <c r="G608" s="922">
        <v>52733413</v>
      </c>
      <c r="H608" s="945" t="s">
        <v>2511</v>
      </c>
      <c r="I608" s="93">
        <v>70452000</v>
      </c>
      <c r="J608" s="902" t="s">
        <v>3889</v>
      </c>
      <c r="K608" s="298">
        <v>2018</v>
      </c>
      <c r="L608" s="551">
        <v>43125</v>
      </c>
      <c r="M608" s="551">
        <v>43136</v>
      </c>
      <c r="N608" s="551">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4">
        <f t="shared" si="131"/>
        <v>43500</v>
      </c>
      <c r="U608" s="62">
        <f t="shared" si="132"/>
        <v>70452000</v>
      </c>
      <c r="V608" s="172">
        <f>VLOOKUP(E608,Modificaciones!$B$7:$AU$900,46,0)</f>
        <v>5088200</v>
      </c>
      <c r="W608" s="93">
        <f t="shared" si="133"/>
        <v>65363800</v>
      </c>
      <c r="X608" s="312" t="s">
        <v>1970</v>
      </c>
      <c r="Y608" s="881">
        <f t="shared" si="134"/>
        <v>7.2222222222222215E-2</v>
      </c>
      <c r="Z608" s="42">
        <f t="shared" ca="1" si="135"/>
        <v>0.16208791208791209</v>
      </c>
      <c r="AA608" s="43">
        <f t="shared" ca="1" si="136"/>
        <v>8.9865689865689879E-2</v>
      </c>
      <c r="AB608" s="202">
        <f t="shared" ca="1" si="137"/>
        <v>305</v>
      </c>
      <c r="AC608" s="44" t="str">
        <f t="shared" si="138"/>
        <v>NO</v>
      </c>
      <c r="AD608" s="446" t="s">
        <v>1714</v>
      </c>
      <c r="AE608" s="173" t="s">
        <v>1257</v>
      </c>
      <c r="AF608" s="284" t="s">
        <v>1971</v>
      </c>
      <c r="AG608" s="173" t="s">
        <v>1430</v>
      </c>
      <c r="AH608" s="284" t="s">
        <v>563</v>
      </c>
      <c r="AI608" s="308"/>
      <c r="AJ608" s="308" t="s">
        <v>3834</v>
      </c>
      <c r="AK608" s="181" t="str">
        <f t="shared" ca="1" si="139"/>
        <v>EN EJECUCIÓN</v>
      </c>
      <c r="AL608" s="313" t="s">
        <v>582</v>
      </c>
      <c r="AM608" s="438" t="s">
        <v>390</v>
      </c>
      <c r="AN608" s="875" t="str">
        <f>IFERROR(VLOOKUP(E608,'liquidaciones '!$B$2:$C$1048576,2,0),"NO")</f>
        <v>NO</v>
      </c>
      <c r="AO608" s="983" t="str">
        <f>IFERROR(VLOOKUP(E608,'liquidaciones '!$B$2:$I$1048576,8,0),"")</f>
        <v/>
      </c>
      <c r="AP608" s="438"/>
      <c r="AQ608" s="438"/>
      <c r="AR608" s="177" t="s">
        <v>3074</v>
      </c>
      <c r="AS608" s="438" t="s">
        <v>3857</v>
      </c>
      <c r="AT608" s="1006" t="s">
        <v>3835</v>
      </c>
    </row>
    <row r="609" spans="3:46" ht="45" x14ac:dyDescent="0.25">
      <c r="C609" s="896"/>
      <c r="D609" s="896"/>
      <c r="E609" s="897" t="s">
        <v>3890</v>
      </c>
      <c r="F609" s="446" t="s">
        <v>3891</v>
      </c>
      <c r="G609" s="922">
        <v>80734819</v>
      </c>
      <c r="H609" s="439" t="s">
        <v>2930</v>
      </c>
      <c r="I609" s="93">
        <v>21286908</v>
      </c>
      <c r="J609" s="902" t="s">
        <v>3890</v>
      </c>
      <c r="K609" s="298">
        <v>2018</v>
      </c>
      <c r="L609" s="551">
        <v>43126</v>
      </c>
      <c r="M609" s="551">
        <v>43132</v>
      </c>
      <c r="N609" s="551">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4">
        <f t="shared" si="131"/>
        <v>43312</v>
      </c>
      <c r="U609" s="62">
        <f t="shared" si="132"/>
        <v>21286908</v>
      </c>
      <c r="V609" s="172">
        <f>VLOOKUP(E609,Modificaciones!$B$7:$AU$900,46,0)</f>
        <v>3547818</v>
      </c>
      <c r="W609" s="93">
        <f t="shared" si="133"/>
        <v>17739090</v>
      </c>
      <c r="X609" s="312" t="s">
        <v>1970</v>
      </c>
      <c r="Y609" s="881">
        <f t="shared" si="134"/>
        <v>0.16666666666666666</v>
      </c>
      <c r="Z609" s="42">
        <f t="shared" ca="1" si="135"/>
        <v>0.35</v>
      </c>
      <c r="AA609" s="43">
        <f t="shared" ca="1" si="136"/>
        <v>0.18333333333333332</v>
      </c>
      <c r="AB609" s="202">
        <f t="shared" ca="1" si="137"/>
        <v>117</v>
      </c>
      <c r="AC609" s="44" t="str">
        <f t="shared" si="138"/>
        <v>NO</v>
      </c>
      <c r="AD609" s="765" t="s">
        <v>2469</v>
      </c>
      <c r="AE609" s="173" t="s">
        <v>1257</v>
      </c>
      <c r="AF609" s="173" t="s">
        <v>2183</v>
      </c>
      <c r="AG609" s="173" t="s">
        <v>1440</v>
      </c>
      <c r="AH609" s="284" t="s">
        <v>560</v>
      </c>
      <c r="AI609" s="308" t="s">
        <v>1510</v>
      </c>
      <c r="AJ609" s="308" t="s">
        <v>3834</v>
      </c>
      <c r="AK609" s="181" t="str">
        <f t="shared" ca="1" si="139"/>
        <v>EN EJECUCIÓN</v>
      </c>
      <c r="AL609" s="181" t="s">
        <v>582</v>
      </c>
      <c r="AM609" s="438" t="s">
        <v>391</v>
      </c>
      <c r="AN609" s="875" t="str">
        <f>IFERROR(VLOOKUP(E609,'liquidaciones '!$B$2:$C$1048576,2,0),"NO")</f>
        <v>NO</v>
      </c>
      <c r="AO609" s="983" t="str">
        <f>IFERROR(VLOOKUP(E609,'liquidaciones '!$B$2:$I$1048576,8,0),"")</f>
        <v/>
      </c>
      <c r="AP609" s="438"/>
      <c r="AQ609" s="177" t="str">
        <f ca="1">IF((TODAY()-T609&lt;900),"SI","NO")</f>
        <v>SI</v>
      </c>
      <c r="AR609" s="438" t="s">
        <v>3541</v>
      </c>
      <c r="AS609" s="438" t="s">
        <v>3817</v>
      </c>
      <c r="AT609" s="1006" t="s">
        <v>3835</v>
      </c>
    </row>
    <row r="610" spans="3:46" ht="45" x14ac:dyDescent="0.25">
      <c r="C610" s="896"/>
      <c r="D610" s="896"/>
      <c r="E610" s="897" t="s">
        <v>3895</v>
      </c>
      <c r="F610" s="446" t="s">
        <v>3896</v>
      </c>
      <c r="G610" s="922">
        <v>52961573</v>
      </c>
      <c r="H610" s="439" t="s">
        <v>3897</v>
      </c>
      <c r="I610" s="93">
        <v>56100000</v>
      </c>
      <c r="J610" s="902" t="s">
        <v>3895</v>
      </c>
      <c r="K610" s="298">
        <v>2018</v>
      </c>
      <c r="L610" s="551">
        <v>43126</v>
      </c>
      <c r="M610" s="551">
        <v>43140</v>
      </c>
      <c r="N610" s="551">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4">
        <f t="shared" si="131"/>
        <v>43473</v>
      </c>
      <c r="U610" s="62">
        <f t="shared" si="132"/>
        <v>56100000</v>
      </c>
      <c r="V610" s="172">
        <f>VLOOKUP(E610,Modificaciones!$B$7:$AU$900,46,0)</f>
        <v>0</v>
      </c>
      <c r="W610" s="93">
        <f t="shared" si="133"/>
        <v>56100000</v>
      </c>
      <c r="X610" s="312" t="s">
        <v>1970</v>
      </c>
      <c r="Y610" s="881">
        <f t="shared" si="134"/>
        <v>0</v>
      </c>
      <c r="Z610" s="42">
        <f t="shared" ca="1" si="135"/>
        <v>0.16516516516516516</v>
      </c>
      <c r="AA610" s="43">
        <f t="shared" ca="1" si="136"/>
        <v>0.16516516516516516</v>
      </c>
      <c r="AB610" s="202">
        <f t="shared" ca="1" si="137"/>
        <v>278</v>
      </c>
      <c r="AC610" s="44" t="str">
        <f t="shared" si="138"/>
        <v>NO</v>
      </c>
      <c r="AD610" s="765" t="s">
        <v>2469</v>
      </c>
      <c r="AE610" s="173" t="s">
        <v>1257</v>
      </c>
      <c r="AF610" s="173" t="s">
        <v>3898</v>
      </c>
      <c r="AG610" s="897"/>
      <c r="AH610" s="583" t="s">
        <v>564</v>
      </c>
      <c r="AI610" s="897"/>
      <c r="AJ610" s="308" t="s">
        <v>3900</v>
      </c>
      <c r="AK610" s="181" t="str">
        <f t="shared" ca="1" si="139"/>
        <v>EN EJECUCIÓN</v>
      </c>
      <c r="AL610" s="181" t="s">
        <v>582</v>
      </c>
      <c r="AM610" s="438" t="s">
        <v>391</v>
      </c>
      <c r="AN610" s="875" t="str">
        <f>IFERROR(VLOOKUP(E610,'liquidaciones '!$B$2:$C$1048576,2,0),"NO")</f>
        <v>NO</v>
      </c>
      <c r="AO610" s="983" t="str">
        <f>IFERROR(VLOOKUP(E610,'liquidaciones '!$B$2:$I$1048576,8,0),"")</f>
        <v/>
      </c>
      <c r="AP610" s="438"/>
      <c r="AQ610" s="177" t="str">
        <f ca="1">IF((TODAY()-T610&lt;900),"SI","NO")</f>
        <v>SI</v>
      </c>
      <c r="AR610" s="1016" t="s">
        <v>2996</v>
      </c>
      <c r="AS610" s="438"/>
      <c r="AT610" s="1006" t="s">
        <v>3899</v>
      </c>
    </row>
    <row r="611" spans="3:46" ht="67.5" x14ac:dyDescent="0.25">
      <c r="C611" s="896"/>
      <c r="D611" s="896"/>
      <c r="E611" s="897" t="s">
        <v>3909</v>
      </c>
      <c r="F611" s="446" t="s">
        <v>3911</v>
      </c>
      <c r="G611" s="922">
        <v>52334577</v>
      </c>
      <c r="H611" s="439" t="s">
        <v>3910</v>
      </c>
      <c r="I611" s="93">
        <v>49440000</v>
      </c>
      <c r="J611" s="902" t="s">
        <v>3909</v>
      </c>
      <c r="K611" s="298">
        <v>2018</v>
      </c>
      <c r="L611" s="551">
        <v>43126</v>
      </c>
      <c r="M611" s="551"/>
      <c r="N611" s="551"/>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4">
        <f t="shared" si="131"/>
        <v>0</v>
      </c>
      <c r="U611" s="62">
        <f t="shared" si="132"/>
        <v>49440000</v>
      </c>
      <c r="V611" s="172">
        <f>VLOOKUP(E611,Modificaciones!$B$7:$AU$900,46,0)</f>
        <v>0</v>
      </c>
      <c r="W611" s="93">
        <f t="shared" si="133"/>
        <v>49440000</v>
      </c>
      <c r="X611" s="312" t="s">
        <v>1970</v>
      </c>
      <c r="Y611" s="881">
        <f t="shared" si="134"/>
        <v>0</v>
      </c>
      <c r="Z611" s="42" t="e">
        <f t="shared" ca="1" si="135"/>
        <v>#DIV/0!</v>
      </c>
      <c r="AA611" s="43" t="e">
        <f t="shared" ca="1" si="136"/>
        <v>#DIV/0!</v>
      </c>
      <c r="AB611" s="202" t="e">
        <f t="shared" ca="1" si="137"/>
        <v>#DIV/0!</v>
      </c>
      <c r="AC611" s="44" t="str">
        <f t="shared" si="138"/>
        <v>NO</v>
      </c>
      <c r="AD611" s="765" t="s">
        <v>2469</v>
      </c>
      <c r="AE611" s="173" t="s">
        <v>1257</v>
      </c>
      <c r="AF611" s="173" t="s">
        <v>3898</v>
      </c>
      <c r="AG611" s="897"/>
      <c r="AH611" s="583" t="s">
        <v>564</v>
      </c>
      <c r="AI611" s="897"/>
      <c r="AJ611" s="308" t="s">
        <v>3838</v>
      </c>
      <c r="AK611" s="181" t="str">
        <f t="shared" ca="1" si="139"/>
        <v>TERMINO</v>
      </c>
      <c r="AL611" s="181" t="s">
        <v>582</v>
      </c>
      <c r="AM611" s="438" t="s">
        <v>391</v>
      </c>
      <c r="AN611" s="875" t="str">
        <f>IFERROR(VLOOKUP(E611,'liquidaciones '!$B$2:$C$1048576,2,0),"NO")</f>
        <v>NO</v>
      </c>
      <c r="AO611" s="983" t="str">
        <f>IFERROR(VLOOKUP(E611,'liquidaciones '!$B$2:$I$1048576,8,0),"")</f>
        <v/>
      </c>
      <c r="AP611" s="438"/>
      <c r="AQ611" s="438" t="s">
        <v>390</v>
      </c>
      <c r="AR611" s="1017" t="s">
        <v>2996</v>
      </c>
      <c r="AS611" s="438"/>
      <c r="AT611" s="1006" t="s">
        <v>3753</v>
      </c>
    </row>
    <row r="612" spans="3:46" ht="30" x14ac:dyDescent="0.25">
      <c r="C612" s="896"/>
      <c r="D612" s="896"/>
      <c r="E612" s="897" t="s">
        <v>3916</v>
      </c>
      <c r="F612" s="446" t="s">
        <v>2367</v>
      </c>
      <c r="G612" s="922">
        <v>800103052</v>
      </c>
      <c r="H612" s="439" t="s">
        <v>3917</v>
      </c>
      <c r="I612" s="93">
        <v>203714167</v>
      </c>
      <c r="J612" s="902" t="s">
        <v>3920</v>
      </c>
      <c r="K612" s="298">
        <v>2018</v>
      </c>
      <c r="L612" s="551">
        <v>43125</v>
      </c>
      <c r="M612" s="551">
        <v>43125</v>
      </c>
      <c r="N612" s="551">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4">
        <f t="shared" si="131"/>
        <v>43465</v>
      </c>
      <c r="U612" s="62">
        <f t="shared" si="132"/>
        <v>203714167</v>
      </c>
      <c r="V612" s="172">
        <f>VLOOKUP(E612,Modificaciones!$B$7:$AU$900,46,0)</f>
        <v>0</v>
      </c>
      <c r="W612" s="93">
        <f t="shared" si="133"/>
        <v>203714167</v>
      </c>
      <c r="X612" s="312"/>
      <c r="Y612" s="881">
        <f t="shared" si="134"/>
        <v>0</v>
      </c>
      <c r="Z612" s="42">
        <f t="shared" ca="1" si="135"/>
        <v>0.20588235294117646</v>
      </c>
      <c r="AA612" s="43">
        <f t="shared" ca="1" si="136"/>
        <v>0.20588235294117646</v>
      </c>
      <c r="AB612" s="202">
        <f t="shared" ca="1" si="137"/>
        <v>270</v>
      </c>
      <c r="AC612" s="44" t="str">
        <f t="shared" si="138"/>
        <v>NO</v>
      </c>
      <c r="AD612" s="446" t="s">
        <v>1713</v>
      </c>
      <c r="AE612" s="900" t="s">
        <v>1258</v>
      </c>
      <c r="AF612" s="900" t="s">
        <v>3918</v>
      </c>
      <c r="AG612" s="173" t="s">
        <v>1440</v>
      </c>
      <c r="AH612" s="284" t="s">
        <v>560</v>
      </c>
      <c r="AI612" s="308" t="s">
        <v>1510</v>
      </c>
      <c r="AJ612" s="308" t="s">
        <v>3919</v>
      </c>
      <c r="AK612" s="181" t="str">
        <f t="shared" ca="1" si="139"/>
        <v>EN EJECUCIÓN</v>
      </c>
      <c r="AL612" s="313" t="s">
        <v>2737</v>
      </c>
      <c r="AM612" s="438" t="s">
        <v>391</v>
      </c>
      <c r="AN612" s="875" t="str">
        <f>IFERROR(VLOOKUP(E612,'liquidaciones '!$B$2:$C$1048576,2,0),"NO")</f>
        <v>NO</v>
      </c>
      <c r="AO612" s="983" t="str">
        <f>IFERROR(VLOOKUP(E612,'liquidaciones '!$B$2:$I$1048576,8,0),"")</f>
        <v/>
      </c>
      <c r="AP612" s="438"/>
      <c r="AQ612" s="438" t="s">
        <v>390</v>
      </c>
      <c r="AR612" s="1016" t="s">
        <v>3541</v>
      </c>
      <c r="AS612" s="438" t="s">
        <v>3817</v>
      </c>
      <c r="AT612" s="1006" t="s">
        <v>560</v>
      </c>
    </row>
    <row r="613" spans="3:46" ht="33.75" x14ac:dyDescent="0.25">
      <c r="C613" s="896">
        <v>200</v>
      </c>
      <c r="D613" s="896"/>
      <c r="E613" s="897" t="s">
        <v>3926</v>
      </c>
      <c r="F613" s="893" t="s">
        <v>2786</v>
      </c>
      <c r="G613" s="938" t="s">
        <v>2787</v>
      </c>
      <c r="H613" s="945" t="s">
        <v>2788</v>
      </c>
      <c r="I613" s="93">
        <v>426827</v>
      </c>
      <c r="J613" s="898"/>
      <c r="K613" s="298">
        <v>2018</v>
      </c>
      <c r="L613" s="551">
        <v>43126</v>
      </c>
      <c r="M613" s="551"/>
      <c r="N613" s="551"/>
      <c r="O613" s="127">
        <f>COUNTA(Modificaciones!I599,Modificaciones!K599,Modificaciones!M599,Modificaciones!O599)</f>
        <v>0</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4">
        <f t="shared" si="131"/>
        <v>0</v>
      </c>
      <c r="U613" s="62">
        <f t="shared" si="132"/>
        <v>426827</v>
      </c>
      <c r="V613" s="172">
        <f>VLOOKUP(E613,Modificaciones!$B$7:$AU$900,46,0)</f>
        <v>0</v>
      </c>
      <c r="W613" s="93">
        <f t="shared" si="133"/>
        <v>426827</v>
      </c>
      <c r="X613" s="312" t="s">
        <v>2745</v>
      </c>
      <c r="Y613" s="881">
        <f t="shared" si="134"/>
        <v>0</v>
      </c>
      <c r="Z613" s="42" t="e">
        <f t="shared" ca="1" si="135"/>
        <v>#DIV/0!</v>
      </c>
      <c r="AA613" s="43" t="e">
        <f t="shared" ca="1" si="136"/>
        <v>#DIV/0!</v>
      </c>
      <c r="AB613" s="202" t="e">
        <f t="shared" ca="1" si="137"/>
        <v>#DIV/0!</v>
      </c>
      <c r="AC613" s="44" t="str">
        <f t="shared" si="138"/>
        <v>NO</v>
      </c>
      <c r="AD613" s="765" t="s">
        <v>1713</v>
      </c>
      <c r="AE613" s="173" t="s">
        <v>1258</v>
      </c>
      <c r="AF613" s="304" t="s">
        <v>1472</v>
      </c>
      <c r="AG613" s="173" t="s">
        <v>1440</v>
      </c>
      <c r="AH613" s="284" t="s">
        <v>560</v>
      </c>
      <c r="AI613" s="174" t="s">
        <v>1510</v>
      </c>
      <c r="AJ613" s="308" t="s">
        <v>3927</v>
      </c>
      <c r="AK613" s="181" t="str">
        <f t="shared" ca="1" si="139"/>
        <v>TERMINO</v>
      </c>
      <c r="AL613" s="313" t="s">
        <v>582</v>
      </c>
      <c r="AM613" s="176" t="s">
        <v>390</v>
      </c>
      <c r="AN613" s="875" t="str">
        <f>IFERROR(VLOOKUP(E613,'liquidaciones '!$B$2:$C$1048576,2,0),"NO")</f>
        <v>NO</v>
      </c>
      <c r="AO613" s="983" t="str">
        <f>IFERROR(VLOOKUP(E613,'liquidaciones '!$B$2:$I$1048576,8,0),"")</f>
        <v/>
      </c>
      <c r="AP613" s="438"/>
      <c r="AQ613" s="177" t="s">
        <v>390</v>
      </c>
      <c r="AR613" s="1016" t="s">
        <v>3541</v>
      </c>
      <c r="AS613" s="438"/>
      <c r="AT613" s="1006" t="s">
        <v>3754</v>
      </c>
    </row>
    <row r="614" spans="3:46" ht="30" x14ac:dyDescent="0.25">
      <c r="C614" s="896">
        <v>287</v>
      </c>
      <c r="D614" s="896"/>
      <c r="E614" s="897" t="s">
        <v>3928</v>
      </c>
      <c r="F614" s="446" t="s">
        <v>3929</v>
      </c>
      <c r="G614" s="922">
        <v>52713367</v>
      </c>
      <c r="H614" s="439" t="s">
        <v>3930</v>
      </c>
      <c r="I614" s="93">
        <v>11634980</v>
      </c>
      <c r="J614" s="902" t="s">
        <v>3931</v>
      </c>
      <c r="K614" s="298">
        <v>2018</v>
      </c>
      <c r="L614" s="551">
        <v>43168</v>
      </c>
      <c r="M614" s="551"/>
      <c r="N614" s="551"/>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4">
        <f t="shared" si="131"/>
        <v>0</v>
      </c>
      <c r="U614" s="62">
        <f t="shared" si="132"/>
        <v>11634980</v>
      </c>
      <c r="V614" s="172">
        <f>VLOOKUP(E614,Modificaciones!$B$7:$AU$900,46,0)</f>
        <v>0</v>
      </c>
      <c r="W614" s="93">
        <f t="shared" si="133"/>
        <v>11634980</v>
      </c>
      <c r="X614" s="312" t="s">
        <v>2807</v>
      </c>
      <c r="Y614" s="881">
        <f t="shared" si="134"/>
        <v>0</v>
      </c>
      <c r="Z614" s="42" t="e">
        <f t="shared" ca="1" si="135"/>
        <v>#DIV/0!</v>
      </c>
      <c r="AA614" s="43" t="e">
        <f t="shared" ca="1" si="136"/>
        <v>#DIV/0!</v>
      </c>
      <c r="AB614" s="202" t="e">
        <f t="shared" ca="1" si="137"/>
        <v>#DIV/0!</v>
      </c>
      <c r="AC614" s="44" t="str">
        <f t="shared" si="138"/>
        <v>NO</v>
      </c>
      <c r="AD614" s="765" t="s">
        <v>1715</v>
      </c>
      <c r="AE614" s="173" t="s">
        <v>1257</v>
      </c>
      <c r="AF614" s="284" t="s">
        <v>1467</v>
      </c>
      <c r="AG614" s="173"/>
      <c r="AH614" s="284"/>
      <c r="AI614" s="308"/>
      <c r="AJ614" s="308" t="s">
        <v>3919</v>
      </c>
      <c r="AK614" s="181" t="str">
        <f t="shared" ca="1" si="139"/>
        <v>TERMINO</v>
      </c>
      <c r="AL614" s="313" t="s">
        <v>576</v>
      </c>
      <c r="AM614" s="176" t="s">
        <v>391</v>
      </c>
      <c r="AN614" s="875" t="str">
        <f>IFERROR(VLOOKUP(E614,'liquidaciones '!$B$2:$C$1048576,2,0),"NO")</f>
        <v>NO</v>
      </c>
      <c r="AO614" s="983" t="str">
        <f>IFERROR(VLOOKUP(E614,'liquidaciones '!$B$2:$I$1048576,8,0),"")</f>
        <v/>
      </c>
      <c r="AP614" s="438"/>
      <c r="AQ614" s="438" t="s">
        <v>390</v>
      </c>
      <c r="AR614" s="1016"/>
      <c r="AS614" s="438"/>
      <c r="AT614" s="1006" t="s">
        <v>560</v>
      </c>
    </row>
    <row r="615" spans="3:46" ht="179.25" customHeight="1" x14ac:dyDescent="0.25">
      <c r="C615" s="896">
        <v>5</v>
      </c>
      <c r="D615" s="896"/>
      <c r="E615" s="897" t="s">
        <v>3932</v>
      </c>
      <c r="F615" s="446" t="s">
        <v>2158</v>
      </c>
      <c r="G615" s="937" t="s">
        <v>3006</v>
      </c>
      <c r="H615" s="947" t="s">
        <v>2885</v>
      </c>
      <c r="I615" s="93">
        <v>9705000</v>
      </c>
      <c r="J615" s="902" t="s">
        <v>3933</v>
      </c>
      <c r="K615" s="298">
        <v>2018</v>
      </c>
      <c r="L615" s="551">
        <v>43168</v>
      </c>
      <c r="M615" s="551"/>
      <c r="N615" s="551"/>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4">
        <f t="shared" si="131"/>
        <v>0</v>
      </c>
      <c r="U615" s="62">
        <f t="shared" si="132"/>
        <v>9705000</v>
      </c>
      <c r="V615" s="172">
        <f>VLOOKUP(E615,Modificaciones!$B$7:$AU$900,46,0)</f>
        <v>0</v>
      </c>
      <c r="W615" s="93">
        <f t="shared" si="133"/>
        <v>9705000</v>
      </c>
      <c r="X615" s="318" t="s">
        <v>1233</v>
      </c>
      <c r="Y615" s="881">
        <f t="shared" si="134"/>
        <v>0</v>
      </c>
      <c r="Z615" s="42" t="e">
        <f t="shared" ca="1" si="135"/>
        <v>#DIV/0!</v>
      </c>
      <c r="AA615" s="43" t="e">
        <f t="shared" ca="1" si="136"/>
        <v>#DIV/0!</v>
      </c>
      <c r="AB615" s="202" t="e">
        <f t="shared" ca="1" si="137"/>
        <v>#DIV/0!</v>
      </c>
      <c r="AC615" s="44" t="str">
        <f t="shared" si="138"/>
        <v>NO</v>
      </c>
      <c r="AD615" s="765" t="s">
        <v>2520</v>
      </c>
      <c r="AE615" s="173" t="s">
        <v>1257</v>
      </c>
      <c r="AF615" s="304" t="s">
        <v>1145</v>
      </c>
      <c r="AG615" s="173" t="s">
        <v>1443</v>
      </c>
      <c r="AH615" s="284" t="s">
        <v>560</v>
      </c>
      <c r="AI615" s="174" t="s">
        <v>1381</v>
      </c>
      <c r="AJ615" s="308" t="s">
        <v>3919</v>
      </c>
      <c r="AK615" s="181" t="str">
        <f t="shared" ca="1" si="139"/>
        <v>TERMINO</v>
      </c>
      <c r="AL615" s="313" t="s">
        <v>576</v>
      </c>
      <c r="AM615" s="438" t="s">
        <v>390</v>
      </c>
      <c r="AN615" s="875" t="str">
        <f>IFERROR(VLOOKUP(E615,'liquidaciones '!$B$2:$C$1048576,2,0),"NO")</f>
        <v>NO</v>
      </c>
      <c r="AO615" s="983" t="str">
        <f>IFERROR(VLOOKUP(E615,'liquidaciones '!$B$2:$I$1048576,8,0),"")</f>
        <v/>
      </c>
      <c r="AP615" s="438"/>
      <c r="AQ615" s="438" t="s">
        <v>390</v>
      </c>
      <c r="AR615" s="438" t="s">
        <v>3856</v>
      </c>
      <c r="AS615" s="438" t="s">
        <v>3855</v>
      </c>
      <c r="AT615" s="1006" t="s">
        <v>3934</v>
      </c>
    </row>
    <row r="616" spans="3:46" x14ac:dyDescent="0.25">
      <c r="C616" s="896"/>
      <c r="D616" s="896"/>
      <c r="E616" s="897"/>
      <c r="F616" s="446"/>
      <c r="G616" s="922"/>
      <c r="H616" s="439"/>
      <c r="I616" s="93"/>
      <c r="J616" s="898"/>
      <c r="K616" s="298">
        <v>2018</v>
      </c>
      <c r="L616" s="551"/>
      <c r="M616" s="551"/>
      <c r="N616" s="551"/>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4">
        <f t="shared" si="131"/>
        <v>0</v>
      </c>
      <c r="U616" s="62">
        <f t="shared" si="132"/>
        <v>0</v>
      </c>
      <c r="V616" s="172">
        <f>VLOOKUP(E616,Modificaciones!$B$7:$AU$900,46,0)</f>
        <v>0</v>
      </c>
      <c r="W616" s="93">
        <f t="shared" si="133"/>
        <v>0</v>
      </c>
      <c r="X616" s="312"/>
      <c r="Y616" s="881" t="e">
        <f t="shared" si="134"/>
        <v>#DIV/0!</v>
      </c>
      <c r="Z616" s="42" t="e">
        <f t="shared" ca="1" si="135"/>
        <v>#DIV/0!</v>
      </c>
      <c r="AA616" s="43" t="e">
        <f t="shared" ca="1" si="136"/>
        <v>#DIV/0!</v>
      </c>
      <c r="AB616" s="202" t="e">
        <f t="shared" ca="1" si="137"/>
        <v>#DIV/0!</v>
      </c>
      <c r="AC616" s="44" t="e">
        <f t="shared" si="138"/>
        <v>#DIV/0!</v>
      </c>
      <c r="AD616" s="897"/>
      <c r="AE616" s="900"/>
      <c r="AF616" s="900"/>
      <c r="AG616" s="897"/>
      <c r="AH616" s="897"/>
      <c r="AI616" s="897"/>
      <c r="AJ616" s="308" t="s">
        <v>2850</v>
      </c>
      <c r="AK616" s="181" t="str">
        <f t="shared" ca="1" si="139"/>
        <v>TERMINO</v>
      </c>
      <c r="AL616" s="446"/>
      <c r="AM616" s="438"/>
      <c r="AN616" s="875" t="str">
        <f>IFERROR(VLOOKUP(E616,'liquidaciones '!$B$2:$C$1048576,2,0),"NO")</f>
        <v>NO</v>
      </c>
      <c r="AO616" s="983" t="str">
        <f>IFERROR(VLOOKUP(E616,'liquidaciones '!$B$2:$I$1048576,8,0),"")</f>
        <v/>
      </c>
      <c r="AP616" s="438"/>
      <c r="AQ616" s="438"/>
      <c r="AR616" s="1016"/>
      <c r="AS616" s="438"/>
      <c r="AT616" s="1006"/>
    </row>
    <row r="617" spans="3:46" x14ac:dyDescent="0.25">
      <c r="C617" s="896"/>
      <c r="D617" s="896"/>
      <c r="E617" s="897"/>
      <c r="F617" s="446"/>
      <c r="G617" s="922"/>
      <c r="H617" s="439"/>
      <c r="I617" s="93"/>
      <c r="J617" s="898"/>
      <c r="K617" s="298">
        <v>2018</v>
      </c>
      <c r="L617" s="551"/>
      <c r="M617" s="551"/>
      <c r="N617" s="551"/>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4">
        <f t="shared" si="131"/>
        <v>0</v>
      </c>
      <c r="U617" s="62">
        <f t="shared" si="132"/>
        <v>0</v>
      </c>
      <c r="V617" s="172">
        <f>VLOOKUP(E617,Modificaciones!$B$7:$AU$900,46,0)</f>
        <v>0</v>
      </c>
      <c r="W617" s="93">
        <f t="shared" si="133"/>
        <v>0</v>
      </c>
      <c r="X617" s="312"/>
      <c r="Y617" s="881" t="e">
        <f t="shared" si="134"/>
        <v>#DIV/0!</v>
      </c>
      <c r="Z617" s="42" t="e">
        <f t="shared" ca="1" si="135"/>
        <v>#DIV/0!</v>
      </c>
      <c r="AA617" s="43" t="e">
        <f t="shared" ca="1" si="136"/>
        <v>#DIV/0!</v>
      </c>
      <c r="AB617" s="202" t="e">
        <f t="shared" ca="1" si="137"/>
        <v>#DIV/0!</v>
      </c>
      <c r="AC617" s="44" t="e">
        <f t="shared" si="138"/>
        <v>#DIV/0!</v>
      </c>
      <c r="AD617" s="897"/>
      <c r="AE617" s="900"/>
      <c r="AF617" s="900"/>
      <c r="AG617" s="897"/>
      <c r="AH617" s="897"/>
      <c r="AI617" s="897"/>
      <c r="AJ617" s="308" t="s">
        <v>2850</v>
      </c>
      <c r="AK617" s="181" t="str">
        <f t="shared" ca="1" si="139"/>
        <v>TERMINO</v>
      </c>
      <c r="AL617" s="446"/>
      <c r="AM617" s="438"/>
      <c r="AN617" s="875" t="str">
        <f>IFERROR(VLOOKUP(E617,'liquidaciones '!$B$2:$C$1048576,2,0),"NO")</f>
        <v>NO</v>
      </c>
      <c r="AO617" s="983" t="str">
        <f>IFERROR(VLOOKUP(E617,'liquidaciones '!$B$2:$I$1048576,8,0),"")</f>
        <v/>
      </c>
      <c r="AP617" s="438"/>
      <c r="AQ617" s="438"/>
      <c r="AR617" s="1016"/>
      <c r="AS617" s="438"/>
      <c r="AT617" s="1006"/>
    </row>
    <row r="618" spans="3:46" x14ac:dyDescent="0.25">
      <c r="C618" s="896"/>
      <c r="D618" s="896"/>
      <c r="E618" s="897"/>
      <c r="F618" s="446"/>
      <c r="G618" s="922"/>
      <c r="H618" s="439"/>
      <c r="I618" s="93"/>
      <c r="J618" s="898"/>
      <c r="K618" s="298">
        <v>2018</v>
      </c>
      <c r="L618" s="551"/>
      <c r="M618" s="551"/>
      <c r="N618" s="551"/>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4">
        <f t="shared" si="131"/>
        <v>0</v>
      </c>
      <c r="U618" s="62">
        <f t="shared" si="132"/>
        <v>0</v>
      </c>
      <c r="V618" s="172">
        <f>VLOOKUP(E618,Modificaciones!$B$7:$AU$900,46,0)</f>
        <v>0</v>
      </c>
      <c r="W618" s="93">
        <f t="shared" si="133"/>
        <v>0</v>
      </c>
      <c r="X618" s="312"/>
      <c r="Y618" s="881" t="e">
        <f t="shared" si="134"/>
        <v>#DIV/0!</v>
      </c>
      <c r="Z618" s="42" t="e">
        <f t="shared" ca="1" si="135"/>
        <v>#DIV/0!</v>
      </c>
      <c r="AA618" s="43" t="e">
        <f t="shared" ca="1" si="136"/>
        <v>#DIV/0!</v>
      </c>
      <c r="AB618" s="202" t="e">
        <f t="shared" ca="1" si="137"/>
        <v>#DIV/0!</v>
      </c>
      <c r="AC618" s="44" t="e">
        <f t="shared" si="138"/>
        <v>#DIV/0!</v>
      </c>
      <c r="AD618" s="897"/>
      <c r="AE618" s="900"/>
      <c r="AF618" s="900"/>
      <c r="AG618" s="897"/>
      <c r="AH618" s="897"/>
      <c r="AI618" s="897"/>
      <c r="AJ618" s="308" t="s">
        <v>2850</v>
      </c>
      <c r="AK618" s="181" t="str">
        <f t="shared" ca="1" si="139"/>
        <v>TERMINO</v>
      </c>
      <c r="AL618" s="446"/>
      <c r="AM618" s="438"/>
      <c r="AN618" s="875" t="str">
        <f>IFERROR(VLOOKUP(E618,'liquidaciones '!$B$2:$C$1048576,2,0),"NO")</f>
        <v>NO</v>
      </c>
      <c r="AO618" s="983" t="str">
        <f>IFERROR(VLOOKUP(E618,'liquidaciones '!$B$2:$I$1048576,8,0),"")</f>
        <v/>
      </c>
      <c r="AP618" s="438"/>
      <c r="AQ618" s="438"/>
      <c r="AR618" s="1016"/>
      <c r="AS618" s="438"/>
      <c r="AT618" s="1006"/>
    </row>
    <row r="619" spans="3:46" x14ac:dyDescent="0.25">
      <c r="C619" s="896"/>
      <c r="D619" s="896"/>
      <c r="E619" s="897"/>
      <c r="F619" s="446"/>
      <c r="G619" s="922"/>
      <c r="H619" s="439"/>
      <c r="I619" s="93"/>
      <c r="J619" s="898"/>
      <c r="K619" s="298">
        <v>2018</v>
      </c>
      <c r="L619" s="551"/>
      <c r="M619" s="551"/>
      <c r="N619" s="551"/>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4">
        <f t="shared" si="131"/>
        <v>0</v>
      </c>
      <c r="U619" s="62">
        <f t="shared" si="132"/>
        <v>0</v>
      </c>
      <c r="V619" s="172">
        <f>VLOOKUP(E619,Modificaciones!$B$7:$AU$900,46,0)</f>
        <v>0</v>
      </c>
      <c r="W619" s="93">
        <f t="shared" si="133"/>
        <v>0</v>
      </c>
      <c r="X619" s="312"/>
      <c r="Y619" s="881" t="e">
        <f t="shared" si="134"/>
        <v>#DIV/0!</v>
      </c>
      <c r="Z619" s="42" t="e">
        <f t="shared" ca="1" si="135"/>
        <v>#DIV/0!</v>
      </c>
      <c r="AA619" s="43" t="e">
        <f t="shared" ca="1" si="136"/>
        <v>#DIV/0!</v>
      </c>
      <c r="AB619" s="202" t="e">
        <f t="shared" ca="1" si="137"/>
        <v>#DIV/0!</v>
      </c>
      <c r="AC619" s="44" t="e">
        <f t="shared" si="138"/>
        <v>#DIV/0!</v>
      </c>
      <c r="AD619" s="897"/>
      <c r="AE619" s="900"/>
      <c r="AF619" s="900"/>
      <c r="AG619" s="897"/>
      <c r="AH619" s="897"/>
      <c r="AI619" s="897"/>
      <c r="AJ619" s="308" t="s">
        <v>2850</v>
      </c>
      <c r="AK619" s="181" t="str">
        <f t="shared" ca="1" si="139"/>
        <v>TERMINO</v>
      </c>
      <c r="AL619" s="446"/>
      <c r="AM619" s="438"/>
      <c r="AN619" s="875" t="str">
        <f>IFERROR(VLOOKUP(E619,'liquidaciones '!$B$2:$C$1048576,2,0),"NO")</f>
        <v>NO</v>
      </c>
      <c r="AO619" s="983" t="str">
        <f>IFERROR(VLOOKUP(E619,'liquidaciones '!$B$2:$I$1048576,8,0),"")</f>
        <v/>
      </c>
      <c r="AP619" s="438"/>
      <c r="AQ619" s="438"/>
      <c r="AR619" s="1016"/>
      <c r="AS619" s="438"/>
      <c r="AT619" s="1006"/>
    </row>
    <row r="620" spans="3:46" x14ac:dyDescent="0.25">
      <c r="C620" s="896"/>
      <c r="D620" s="896"/>
      <c r="E620" s="897"/>
      <c r="F620" s="446"/>
      <c r="G620" s="922"/>
      <c r="H620" s="439"/>
      <c r="I620" s="93"/>
      <c r="J620" s="898"/>
      <c r="K620" s="298">
        <v>2018</v>
      </c>
      <c r="L620" s="551"/>
      <c r="M620" s="551"/>
      <c r="N620" s="551"/>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4">
        <f t="shared" si="131"/>
        <v>0</v>
      </c>
      <c r="U620" s="62">
        <f t="shared" si="132"/>
        <v>0</v>
      </c>
      <c r="V620" s="172">
        <f>VLOOKUP(E620,Modificaciones!$B$7:$AU$900,46,0)</f>
        <v>0</v>
      </c>
      <c r="W620" s="93">
        <f t="shared" si="133"/>
        <v>0</v>
      </c>
      <c r="X620" s="312"/>
      <c r="Y620" s="881" t="e">
        <f t="shared" si="134"/>
        <v>#DIV/0!</v>
      </c>
      <c r="Z620" s="42" t="e">
        <f t="shared" ca="1" si="135"/>
        <v>#DIV/0!</v>
      </c>
      <c r="AA620" s="43" t="e">
        <f t="shared" ca="1" si="136"/>
        <v>#DIV/0!</v>
      </c>
      <c r="AB620" s="202" t="e">
        <f t="shared" ca="1" si="137"/>
        <v>#DIV/0!</v>
      </c>
      <c r="AC620" s="44" t="e">
        <f t="shared" si="138"/>
        <v>#DIV/0!</v>
      </c>
      <c r="AD620" s="897"/>
      <c r="AE620" s="900"/>
      <c r="AF620" s="900"/>
      <c r="AG620" s="897"/>
      <c r="AH620" s="897"/>
      <c r="AI620" s="897"/>
      <c r="AJ620" s="308" t="s">
        <v>2850</v>
      </c>
      <c r="AK620" s="181" t="str">
        <f t="shared" ca="1" si="139"/>
        <v>TERMINO</v>
      </c>
      <c r="AL620" s="446"/>
      <c r="AM620" s="438"/>
      <c r="AN620" s="875" t="str">
        <f>IFERROR(VLOOKUP(E620,'liquidaciones '!$B$2:$C$1048576,2,0),"NO")</f>
        <v>NO</v>
      </c>
      <c r="AO620" s="983" t="str">
        <f>IFERROR(VLOOKUP(E620,'liquidaciones '!$B$2:$I$1048576,8,0),"")</f>
        <v/>
      </c>
      <c r="AP620" s="438"/>
      <c r="AQ620" s="438"/>
      <c r="AR620" s="1016"/>
      <c r="AS620" s="438"/>
      <c r="AT620" s="1006"/>
    </row>
    <row r="621" spans="3:46" x14ac:dyDescent="0.25">
      <c r="C621" s="896"/>
      <c r="D621" s="896"/>
      <c r="E621" s="897"/>
      <c r="F621" s="446"/>
      <c r="G621" s="922"/>
      <c r="H621" s="439"/>
      <c r="I621" s="93"/>
      <c r="J621" s="898"/>
      <c r="K621" s="298">
        <v>2018</v>
      </c>
      <c r="L621" s="551"/>
      <c r="M621" s="551"/>
      <c r="N621" s="551"/>
      <c r="O621" s="127">
        <f>COUNTA(Modificaciones!I607,Modificaciones!K607,Modificaciones!M607,Modificaciones!O607)</f>
        <v>0</v>
      </c>
      <c r="P621" s="128">
        <f>VLOOKUP(E621,Modificaciones!$B$7:$Q$900,16,0)</f>
        <v>0</v>
      </c>
      <c r="Q621" s="129">
        <f>COUNTA(Modificaciones!S621,Modificaciones!U621,Modificaciones!W621,Modificaciones!Y621)</f>
        <v>0</v>
      </c>
      <c r="R621" s="130" t="str">
        <f>IF(Modificaciones!Z621=0,"",VLOOKUP(E621,Modificaciones!$B$7:$AA$500,25,0))</f>
        <v/>
      </c>
      <c r="S621" s="131" t="str">
        <f>IF(Modificaciones!AA621=0,"",VLOOKUP(E621,Modificaciones!$B$7:$AA$500,26,0))</f>
        <v/>
      </c>
      <c r="T621" s="884">
        <f t="shared" si="131"/>
        <v>0</v>
      </c>
      <c r="U621" s="62">
        <f t="shared" si="132"/>
        <v>0</v>
      </c>
      <c r="V621" s="172">
        <f>VLOOKUP(E621,Modificaciones!$B$7:$AU$900,46,0)</f>
        <v>0</v>
      </c>
      <c r="W621" s="93">
        <f t="shared" si="133"/>
        <v>0</v>
      </c>
      <c r="X621" s="312"/>
      <c r="Y621" s="881" t="e">
        <f t="shared" si="134"/>
        <v>#DIV/0!</v>
      </c>
      <c r="Z621" s="42" t="e">
        <f t="shared" ca="1" si="135"/>
        <v>#DIV/0!</v>
      </c>
      <c r="AA621" s="43" t="e">
        <f t="shared" ca="1" si="136"/>
        <v>#DIV/0!</v>
      </c>
      <c r="AB621" s="202" t="e">
        <f t="shared" ca="1" si="137"/>
        <v>#DIV/0!</v>
      </c>
      <c r="AC621" s="44" t="e">
        <f t="shared" si="138"/>
        <v>#DIV/0!</v>
      </c>
      <c r="AD621" s="897"/>
      <c r="AE621" s="900"/>
      <c r="AF621" s="900"/>
      <c r="AG621" s="897"/>
      <c r="AH621" s="897"/>
      <c r="AI621" s="897"/>
      <c r="AJ621" s="308" t="s">
        <v>2850</v>
      </c>
      <c r="AK621" s="181" t="str">
        <f t="shared" ca="1" si="139"/>
        <v>TERMINO</v>
      </c>
      <c r="AL621" s="446"/>
      <c r="AM621" s="438"/>
      <c r="AN621" s="875" t="str">
        <f>IFERROR(VLOOKUP(E621,'liquidaciones '!$B$2:$C$1048576,2,0),"NO")</f>
        <v>NO</v>
      </c>
      <c r="AO621" s="983" t="str">
        <f>IFERROR(VLOOKUP(E621,'liquidaciones '!$B$2:$I$1048576,8,0),"")</f>
        <v/>
      </c>
      <c r="AP621" s="438"/>
      <c r="AQ621" s="438"/>
      <c r="AR621" s="1016"/>
      <c r="AS621" s="438"/>
      <c r="AT621" s="1006"/>
    </row>
    <row r="622" spans="3:46" x14ac:dyDescent="0.25">
      <c r="C622" s="896"/>
      <c r="D622" s="896"/>
      <c r="E622" s="897"/>
      <c r="F622" s="446"/>
      <c r="G622" s="922"/>
      <c r="H622" s="439"/>
      <c r="I622" s="93"/>
      <c r="J622" s="898"/>
      <c r="K622" s="298">
        <v>2018</v>
      </c>
      <c r="L622" s="551"/>
      <c r="M622" s="551"/>
      <c r="N622" s="551"/>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4">
        <f t="shared" si="131"/>
        <v>0</v>
      </c>
      <c r="U622" s="62">
        <f t="shared" si="132"/>
        <v>0</v>
      </c>
      <c r="V622" s="172">
        <f>VLOOKUP(E622,Modificaciones!$B$7:$AU$900,46,0)</f>
        <v>0</v>
      </c>
      <c r="W622" s="93">
        <f t="shared" si="133"/>
        <v>0</v>
      </c>
      <c r="X622" s="312"/>
      <c r="Y622" s="881" t="e">
        <f t="shared" si="134"/>
        <v>#DIV/0!</v>
      </c>
      <c r="Z622" s="42" t="e">
        <f t="shared" ca="1" si="135"/>
        <v>#DIV/0!</v>
      </c>
      <c r="AA622" s="43" t="e">
        <f t="shared" ca="1" si="136"/>
        <v>#DIV/0!</v>
      </c>
      <c r="AB622" s="202" t="e">
        <f t="shared" ca="1" si="137"/>
        <v>#DIV/0!</v>
      </c>
      <c r="AC622" s="44" t="e">
        <f t="shared" si="138"/>
        <v>#DIV/0!</v>
      </c>
      <c r="AD622" s="897"/>
      <c r="AE622" s="900"/>
      <c r="AF622" s="900"/>
      <c r="AG622" s="897"/>
      <c r="AH622" s="897"/>
      <c r="AI622" s="897"/>
      <c r="AJ622" s="308" t="s">
        <v>2850</v>
      </c>
      <c r="AK622" s="181" t="str">
        <f t="shared" ca="1" si="139"/>
        <v>TERMINO</v>
      </c>
      <c r="AL622" s="446"/>
      <c r="AM622" s="438"/>
      <c r="AN622" s="875" t="str">
        <f>IFERROR(VLOOKUP(E622,'liquidaciones '!$B$2:$C$1048576,2,0),"NO")</f>
        <v>NO</v>
      </c>
      <c r="AO622" s="983" t="str">
        <f>IFERROR(VLOOKUP(E622,'liquidaciones '!$B$2:$I$1048576,8,0),"")</f>
        <v/>
      </c>
      <c r="AP622" s="438"/>
      <c r="AQ622" s="438"/>
      <c r="AR622" s="1016"/>
      <c r="AS622" s="438"/>
      <c r="AT622" s="1006"/>
    </row>
    <row r="623" spans="3:46" x14ac:dyDescent="0.25">
      <c r="C623" s="896"/>
      <c r="D623" s="896"/>
      <c r="E623" s="897"/>
      <c r="F623" s="446"/>
      <c r="G623" s="922"/>
      <c r="H623" s="439"/>
      <c r="I623" s="93"/>
      <c r="J623" s="898"/>
      <c r="K623" s="298">
        <v>2018</v>
      </c>
      <c r="L623" s="551"/>
      <c r="M623" s="551"/>
      <c r="N623" s="551"/>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4">
        <f t="shared" si="131"/>
        <v>0</v>
      </c>
      <c r="U623" s="62">
        <f t="shared" si="132"/>
        <v>0</v>
      </c>
      <c r="V623" s="172">
        <f>VLOOKUP(E623,Modificaciones!$B$7:$AU$900,46,0)</f>
        <v>0</v>
      </c>
      <c r="W623" s="93">
        <f t="shared" si="133"/>
        <v>0</v>
      </c>
      <c r="X623" s="312"/>
      <c r="Y623" s="881" t="e">
        <f t="shared" si="134"/>
        <v>#DIV/0!</v>
      </c>
      <c r="Z623" s="42" t="e">
        <f t="shared" ca="1" si="135"/>
        <v>#DIV/0!</v>
      </c>
      <c r="AA623" s="43" t="e">
        <f t="shared" ca="1" si="136"/>
        <v>#DIV/0!</v>
      </c>
      <c r="AB623" s="202" t="e">
        <f t="shared" ca="1" si="137"/>
        <v>#DIV/0!</v>
      </c>
      <c r="AC623" s="44" t="e">
        <f t="shared" si="138"/>
        <v>#DIV/0!</v>
      </c>
      <c r="AD623" s="897"/>
      <c r="AE623" s="900"/>
      <c r="AF623" s="900"/>
      <c r="AG623" s="897"/>
      <c r="AH623" s="897"/>
      <c r="AI623" s="897"/>
      <c r="AJ623" s="308" t="s">
        <v>2850</v>
      </c>
      <c r="AK623" s="181" t="str">
        <f t="shared" ca="1" si="139"/>
        <v>TERMINO</v>
      </c>
      <c r="AL623" s="446"/>
      <c r="AM623" s="438"/>
      <c r="AN623" s="875" t="str">
        <f>IFERROR(VLOOKUP(E623,'liquidaciones '!$B$2:$C$1048576,2,0),"NO")</f>
        <v>NO</v>
      </c>
      <c r="AO623" s="983" t="str">
        <f>IFERROR(VLOOKUP(E623,'liquidaciones '!$B$2:$I$1048576,8,0),"")</f>
        <v/>
      </c>
      <c r="AP623" s="438"/>
      <c r="AQ623" s="438"/>
      <c r="AR623" s="1016"/>
      <c r="AS623" s="438"/>
      <c r="AT623" s="1006"/>
    </row>
    <row r="624" spans="3:46" x14ac:dyDescent="0.25">
      <c r="C624" s="896"/>
      <c r="D624" s="896"/>
      <c r="E624" s="897"/>
      <c r="F624" s="446"/>
      <c r="G624" s="922"/>
      <c r="H624" s="439"/>
      <c r="I624" s="93"/>
      <c r="J624" s="898"/>
      <c r="K624" s="298">
        <v>2018</v>
      </c>
      <c r="L624" s="551"/>
      <c r="M624" s="551"/>
      <c r="N624" s="551"/>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4">
        <f t="shared" si="131"/>
        <v>0</v>
      </c>
      <c r="U624" s="62">
        <f t="shared" si="132"/>
        <v>0</v>
      </c>
      <c r="V624" s="172">
        <f>VLOOKUP(E624,Modificaciones!$B$7:$AU$900,46,0)</f>
        <v>0</v>
      </c>
      <c r="W624" s="93">
        <f t="shared" si="133"/>
        <v>0</v>
      </c>
      <c r="X624" s="312"/>
      <c r="Y624" s="881" t="e">
        <f t="shared" si="134"/>
        <v>#DIV/0!</v>
      </c>
      <c r="Z624" s="42" t="e">
        <f t="shared" ca="1" si="135"/>
        <v>#DIV/0!</v>
      </c>
      <c r="AA624" s="43" t="e">
        <f t="shared" ca="1" si="136"/>
        <v>#DIV/0!</v>
      </c>
      <c r="AB624" s="202" t="e">
        <f t="shared" ca="1" si="137"/>
        <v>#DIV/0!</v>
      </c>
      <c r="AC624" s="44" t="e">
        <f t="shared" si="138"/>
        <v>#DIV/0!</v>
      </c>
      <c r="AD624" s="897"/>
      <c r="AE624" s="900"/>
      <c r="AF624" s="900"/>
      <c r="AG624" s="897"/>
      <c r="AH624" s="897"/>
      <c r="AI624" s="897"/>
      <c r="AJ624" s="308" t="s">
        <v>2850</v>
      </c>
      <c r="AK624" s="181" t="str">
        <f t="shared" ca="1" si="139"/>
        <v>TERMINO</v>
      </c>
      <c r="AL624" s="446"/>
      <c r="AM624" s="438"/>
      <c r="AN624" s="875" t="str">
        <f>IFERROR(VLOOKUP(E624,'liquidaciones '!$B$2:$C$1048576,2,0),"NO")</f>
        <v>NO</v>
      </c>
      <c r="AO624" s="983" t="str">
        <f>IFERROR(VLOOKUP(E624,'liquidaciones '!$B$2:$I$1048576,8,0),"")</f>
        <v/>
      </c>
      <c r="AP624" s="438"/>
      <c r="AQ624" s="438"/>
      <c r="AR624" s="1016"/>
      <c r="AS624" s="438"/>
      <c r="AT624" s="1006"/>
    </row>
    <row r="625" spans="3:46" x14ac:dyDescent="0.25">
      <c r="C625" s="896"/>
      <c r="D625" s="896"/>
      <c r="E625" s="897"/>
      <c r="F625" s="446"/>
      <c r="G625" s="922"/>
      <c r="H625" s="439"/>
      <c r="I625" s="93"/>
      <c r="J625" s="898"/>
      <c r="K625" s="298">
        <v>2018</v>
      </c>
      <c r="L625" s="551"/>
      <c r="M625" s="551"/>
      <c r="N625" s="551"/>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4">
        <f t="shared" si="131"/>
        <v>0</v>
      </c>
      <c r="U625" s="62">
        <f t="shared" si="132"/>
        <v>0</v>
      </c>
      <c r="V625" s="172">
        <f>VLOOKUP(E625,Modificaciones!$B$7:$AU$900,46,0)</f>
        <v>0</v>
      </c>
      <c r="W625" s="93">
        <f t="shared" si="133"/>
        <v>0</v>
      </c>
      <c r="X625" s="312"/>
      <c r="Y625" s="881" t="e">
        <f t="shared" si="134"/>
        <v>#DIV/0!</v>
      </c>
      <c r="Z625" s="42" t="e">
        <f t="shared" ca="1" si="135"/>
        <v>#DIV/0!</v>
      </c>
      <c r="AA625" s="43" t="e">
        <f t="shared" ca="1" si="136"/>
        <v>#DIV/0!</v>
      </c>
      <c r="AB625" s="202" t="e">
        <f t="shared" ca="1" si="137"/>
        <v>#DIV/0!</v>
      </c>
      <c r="AC625" s="44" t="e">
        <f t="shared" si="138"/>
        <v>#DIV/0!</v>
      </c>
      <c r="AD625" s="897"/>
      <c r="AE625" s="900"/>
      <c r="AF625" s="900"/>
      <c r="AG625" s="897"/>
      <c r="AH625" s="897"/>
      <c r="AI625" s="897"/>
      <c r="AJ625" s="308" t="s">
        <v>2850</v>
      </c>
      <c r="AK625" s="181" t="str">
        <f t="shared" ca="1" si="139"/>
        <v>TERMINO</v>
      </c>
      <c r="AL625" s="446"/>
      <c r="AM625" s="438"/>
      <c r="AN625" s="875" t="str">
        <f>IFERROR(VLOOKUP(E625,'liquidaciones '!$B$2:$C$1048576,2,0),"NO")</f>
        <v>NO</v>
      </c>
      <c r="AO625" s="983" t="str">
        <f>IFERROR(VLOOKUP(E625,'liquidaciones '!$B$2:$I$1048576,8,0),"")</f>
        <v/>
      </c>
      <c r="AP625" s="438"/>
      <c r="AQ625" s="438"/>
      <c r="AR625" s="1016"/>
      <c r="AS625" s="438"/>
      <c r="AT625" s="1006"/>
    </row>
    <row r="626" spans="3:46" x14ac:dyDescent="0.25">
      <c r="C626" s="896"/>
      <c r="D626" s="896"/>
      <c r="E626" s="897"/>
      <c r="F626" s="446"/>
      <c r="G626" s="922"/>
      <c r="H626" s="439"/>
      <c r="I626" s="93"/>
      <c r="J626" s="898"/>
      <c r="K626" s="298">
        <v>2018</v>
      </c>
      <c r="L626" s="551"/>
      <c r="M626" s="551"/>
      <c r="N626" s="551"/>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4">
        <f t="shared" si="131"/>
        <v>0</v>
      </c>
      <c r="U626" s="62">
        <f t="shared" si="132"/>
        <v>0</v>
      </c>
      <c r="V626" s="172">
        <f>VLOOKUP(E626,Modificaciones!$B$7:$AU$900,46,0)</f>
        <v>0</v>
      </c>
      <c r="W626" s="93">
        <f t="shared" si="133"/>
        <v>0</v>
      </c>
      <c r="X626" s="312"/>
      <c r="Y626" s="881" t="e">
        <f t="shared" si="134"/>
        <v>#DIV/0!</v>
      </c>
      <c r="Z626" s="42" t="e">
        <f t="shared" ca="1" si="135"/>
        <v>#DIV/0!</v>
      </c>
      <c r="AA626" s="43" t="e">
        <f t="shared" ca="1" si="136"/>
        <v>#DIV/0!</v>
      </c>
      <c r="AB626" s="202" t="e">
        <f t="shared" ca="1" si="137"/>
        <v>#DIV/0!</v>
      </c>
      <c r="AC626" s="44" t="e">
        <f t="shared" si="138"/>
        <v>#DIV/0!</v>
      </c>
      <c r="AD626" s="897"/>
      <c r="AE626" s="900"/>
      <c r="AF626" s="900"/>
      <c r="AG626" s="897"/>
      <c r="AH626" s="897"/>
      <c r="AI626" s="897"/>
      <c r="AJ626" s="308" t="s">
        <v>2850</v>
      </c>
      <c r="AK626" s="181" t="str">
        <f t="shared" ca="1" si="139"/>
        <v>TERMINO</v>
      </c>
      <c r="AL626" s="446"/>
      <c r="AM626" s="438"/>
      <c r="AN626" s="875" t="str">
        <f>IFERROR(VLOOKUP(E626,'liquidaciones '!$B$2:$C$1048576,2,0),"NO")</f>
        <v>NO</v>
      </c>
      <c r="AO626" s="983" t="str">
        <f>IFERROR(VLOOKUP(E626,'liquidaciones '!$B$2:$I$1048576,8,0),"")</f>
        <v/>
      </c>
      <c r="AP626" s="438"/>
      <c r="AQ626" s="438"/>
      <c r="AR626" s="1016"/>
      <c r="AS626" s="438"/>
      <c r="AT626" s="1006"/>
    </row>
    <row r="627" spans="3:46" x14ac:dyDescent="0.25">
      <c r="C627" s="896"/>
      <c r="D627" s="896"/>
      <c r="E627" s="897"/>
      <c r="F627" s="446"/>
      <c r="G627" s="922"/>
      <c r="H627" s="439"/>
      <c r="I627" s="93"/>
      <c r="J627" s="898"/>
      <c r="K627" s="298">
        <v>2018</v>
      </c>
      <c r="L627" s="551"/>
      <c r="M627" s="551"/>
      <c r="N627" s="551"/>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4">
        <f t="shared" si="131"/>
        <v>0</v>
      </c>
      <c r="U627" s="62">
        <f t="shared" si="132"/>
        <v>0</v>
      </c>
      <c r="V627" s="172">
        <f>VLOOKUP(E627,Modificaciones!$B$7:$AU$900,46,0)</f>
        <v>0</v>
      </c>
      <c r="W627" s="93">
        <f t="shared" si="133"/>
        <v>0</v>
      </c>
      <c r="X627" s="312"/>
      <c r="Y627" s="881" t="e">
        <f t="shared" si="134"/>
        <v>#DIV/0!</v>
      </c>
      <c r="Z627" s="42" t="e">
        <f t="shared" ca="1" si="135"/>
        <v>#DIV/0!</v>
      </c>
      <c r="AA627" s="43" t="e">
        <f t="shared" ca="1" si="136"/>
        <v>#DIV/0!</v>
      </c>
      <c r="AB627" s="202" t="e">
        <f t="shared" ca="1" si="137"/>
        <v>#DIV/0!</v>
      </c>
      <c r="AC627" s="44" t="e">
        <f t="shared" si="138"/>
        <v>#DIV/0!</v>
      </c>
      <c r="AD627" s="897"/>
      <c r="AE627" s="900"/>
      <c r="AF627" s="900"/>
      <c r="AG627" s="897"/>
      <c r="AH627" s="897"/>
      <c r="AI627" s="897"/>
      <c r="AJ627" s="308" t="s">
        <v>2850</v>
      </c>
      <c r="AK627" s="181" t="str">
        <f t="shared" ca="1" si="139"/>
        <v>TERMINO</v>
      </c>
      <c r="AL627" s="446"/>
      <c r="AM627" s="438"/>
      <c r="AN627" s="875" t="str">
        <f>IFERROR(VLOOKUP(E627,'liquidaciones '!$B$2:$C$1048576,2,0),"NO")</f>
        <v>NO</v>
      </c>
      <c r="AO627" s="983" t="str">
        <f>IFERROR(VLOOKUP(E627,'liquidaciones '!$B$2:$I$1048576,8,0),"")</f>
        <v/>
      </c>
      <c r="AP627" s="438"/>
      <c r="AQ627" s="438"/>
      <c r="AR627" s="1016"/>
      <c r="AS627" s="438"/>
      <c r="AT627" s="1006"/>
    </row>
    <row r="628" spans="3:46" x14ac:dyDescent="0.25">
      <c r="C628" s="896"/>
      <c r="D628" s="896"/>
      <c r="E628" s="897"/>
      <c r="F628" s="446"/>
      <c r="G628" s="922"/>
      <c r="H628" s="439"/>
      <c r="I628" s="93"/>
      <c r="J628" s="898"/>
      <c r="K628" s="298">
        <v>2018</v>
      </c>
      <c r="L628" s="551"/>
      <c r="M628" s="551"/>
      <c r="N628" s="551"/>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4">
        <f t="shared" si="131"/>
        <v>0</v>
      </c>
      <c r="U628" s="62">
        <f t="shared" si="132"/>
        <v>0</v>
      </c>
      <c r="V628" s="172">
        <f>VLOOKUP(E628,Modificaciones!$B$7:$AU$900,46,0)</f>
        <v>0</v>
      </c>
      <c r="W628" s="93">
        <f t="shared" si="133"/>
        <v>0</v>
      </c>
      <c r="X628" s="312"/>
      <c r="Y628" s="881" t="e">
        <f t="shared" si="134"/>
        <v>#DIV/0!</v>
      </c>
      <c r="Z628" s="42" t="e">
        <f t="shared" ca="1" si="135"/>
        <v>#DIV/0!</v>
      </c>
      <c r="AA628" s="43" t="e">
        <f t="shared" ca="1" si="136"/>
        <v>#DIV/0!</v>
      </c>
      <c r="AB628" s="202" t="e">
        <f t="shared" ca="1" si="137"/>
        <v>#DIV/0!</v>
      </c>
      <c r="AC628" s="44" t="e">
        <f t="shared" si="138"/>
        <v>#DIV/0!</v>
      </c>
      <c r="AD628" s="897"/>
      <c r="AE628" s="900"/>
      <c r="AF628" s="900"/>
      <c r="AG628" s="897"/>
      <c r="AH628" s="897"/>
      <c r="AI628" s="897"/>
      <c r="AJ628" s="308" t="s">
        <v>2850</v>
      </c>
      <c r="AK628" s="181" t="str">
        <f t="shared" ca="1" si="139"/>
        <v>TERMINO</v>
      </c>
      <c r="AL628" s="446"/>
      <c r="AM628" s="438"/>
      <c r="AN628" s="875" t="str">
        <f>IFERROR(VLOOKUP(E628,'liquidaciones '!$B$2:$C$1048576,2,0),"NO")</f>
        <v>NO</v>
      </c>
      <c r="AO628" s="983" t="str">
        <f>IFERROR(VLOOKUP(E628,'liquidaciones '!$B$2:$I$1048576,8,0),"")</f>
        <v/>
      </c>
      <c r="AP628" s="438"/>
      <c r="AQ628" s="438"/>
      <c r="AR628" s="1016"/>
      <c r="AS628" s="438"/>
      <c r="AT628" s="1006"/>
    </row>
    <row r="629" spans="3:46" x14ac:dyDescent="0.25">
      <c r="C629" s="896"/>
      <c r="D629" s="896"/>
      <c r="E629" s="897"/>
      <c r="F629" s="446"/>
      <c r="G629" s="922"/>
      <c r="H629" s="439"/>
      <c r="I629" s="93"/>
      <c r="J629" s="898"/>
      <c r="K629" s="298">
        <v>2018</v>
      </c>
      <c r="L629" s="551"/>
      <c r="M629" s="551"/>
      <c r="N629" s="551"/>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4">
        <f t="shared" si="131"/>
        <v>0</v>
      </c>
      <c r="U629" s="62">
        <f t="shared" si="132"/>
        <v>0</v>
      </c>
      <c r="V629" s="172">
        <f>VLOOKUP(E629,Modificaciones!$B$7:$AU$900,46,0)</f>
        <v>0</v>
      </c>
      <c r="W629" s="93">
        <f t="shared" si="133"/>
        <v>0</v>
      </c>
      <c r="X629" s="312"/>
      <c r="Y629" s="881" t="e">
        <f t="shared" si="134"/>
        <v>#DIV/0!</v>
      </c>
      <c r="Z629" s="42" t="e">
        <f t="shared" ca="1" si="135"/>
        <v>#DIV/0!</v>
      </c>
      <c r="AA629" s="43" t="e">
        <f t="shared" ca="1" si="136"/>
        <v>#DIV/0!</v>
      </c>
      <c r="AB629" s="202" t="e">
        <f t="shared" ca="1" si="137"/>
        <v>#DIV/0!</v>
      </c>
      <c r="AC629" s="44" t="e">
        <f t="shared" si="138"/>
        <v>#DIV/0!</v>
      </c>
      <c r="AD629" s="897"/>
      <c r="AE629" s="900"/>
      <c r="AF629" s="900"/>
      <c r="AG629" s="897"/>
      <c r="AH629" s="897"/>
      <c r="AI629" s="897"/>
      <c r="AJ629" s="308" t="s">
        <v>2850</v>
      </c>
      <c r="AK629" s="181" t="str">
        <f t="shared" ca="1" si="139"/>
        <v>TERMINO</v>
      </c>
      <c r="AL629" s="446"/>
      <c r="AM629" s="438"/>
      <c r="AN629" s="875" t="str">
        <f>IFERROR(VLOOKUP(E629,'liquidaciones '!$B$2:$C$1048576,2,0),"NO")</f>
        <v>NO</v>
      </c>
      <c r="AO629" s="983" t="str">
        <f>IFERROR(VLOOKUP(E629,'liquidaciones '!$B$2:$I$1048576,8,0),"")</f>
        <v/>
      </c>
      <c r="AP629" s="438"/>
      <c r="AQ629" s="438"/>
      <c r="AR629" s="1016"/>
      <c r="AS629" s="438"/>
      <c r="AT629" s="1006"/>
    </row>
    <row r="630" spans="3:46" x14ac:dyDescent="0.25">
      <c r="C630" s="896"/>
      <c r="D630" s="896"/>
      <c r="E630" s="897"/>
      <c r="F630" s="446"/>
      <c r="G630" s="922"/>
      <c r="H630" s="439"/>
      <c r="I630" s="93"/>
      <c r="J630" s="898"/>
      <c r="K630" s="298">
        <v>2018</v>
      </c>
      <c r="L630" s="551"/>
      <c r="M630" s="551"/>
      <c r="N630" s="551"/>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4">
        <f t="shared" si="131"/>
        <v>0</v>
      </c>
      <c r="U630" s="62">
        <f t="shared" si="132"/>
        <v>0</v>
      </c>
      <c r="V630" s="172">
        <f>VLOOKUP(E630,Modificaciones!$B$7:$AU$900,46,0)</f>
        <v>0</v>
      </c>
      <c r="W630" s="93">
        <f t="shared" si="133"/>
        <v>0</v>
      </c>
      <c r="X630" s="312"/>
      <c r="Y630" s="881" t="e">
        <f t="shared" si="134"/>
        <v>#DIV/0!</v>
      </c>
      <c r="Z630" s="42" t="e">
        <f t="shared" ca="1" si="135"/>
        <v>#DIV/0!</v>
      </c>
      <c r="AA630" s="43" t="e">
        <f t="shared" ca="1" si="136"/>
        <v>#DIV/0!</v>
      </c>
      <c r="AB630" s="202" t="e">
        <f t="shared" ca="1" si="137"/>
        <v>#DIV/0!</v>
      </c>
      <c r="AC630" s="44" t="e">
        <f t="shared" si="138"/>
        <v>#DIV/0!</v>
      </c>
      <c r="AD630" s="897"/>
      <c r="AE630" s="900"/>
      <c r="AF630" s="900"/>
      <c r="AG630" s="897"/>
      <c r="AH630" s="897"/>
      <c r="AI630" s="897"/>
      <c r="AJ630" s="308" t="s">
        <v>2850</v>
      </c>
      <c r="AK630" s="181" t="str">
        <f t="shared" ca="1" si="139"/>
        <v>TERMINO</v>
      </c>
      <c r="AL630" s="446"/>
      <c r="AM630" s="438"/>
      <c r="AN630" s="875" t="str">
        <f>IFERROR(VLOOKUP(E630,'liquidaciones '!$B$2:$C$1048576,2,0),"NO")</f>
        <v>NO</v>
      </c>
      <c r="AO630" s="983" t="str">
        <f>IFERROR(VLOOKUP(E630,'liquidaciones '!$B$2:$I$1048576,8,0),"")</f>
        <v/>
      </c>
      <c r="AP630" s="438"/>
      <c r="AQ630" s="438"/>
      <c r="AR630" s="1016"/>
      <c r="AS630" s="438"/>
      <c r="AT630" s="1006"/>
    </row>
    <row r="631" spans="3:46" x14ac:dyDescent="0.25">
      <c r="C631" s="896"/>
      <c r="D631" s="896"/>
      <c r="E631" s="897"/>
      <c r="F631" s="446"/>
      <c r="G631" s="922"/>
      <c r="H631" s="439"/>
      <c r="I631" s="93"/>
      <c r="J631" s="898"/>
      <c r="K631" s="298">
        <v>2018</v>
      </c>
      <c r="L631" s="551"/>
      <c r="M631" s="551"/>
      <c r="N631" s="551"/>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4">
        <f t="shared" si="131"/>
        <v>0</v>
      </c>
      <c r="U631" s="62">
        <f t="shared" si="132"/>
        <v>0</v>
      </c>
      <c r="V631" s="172">
        <f>VLOOKUP(E631,Modificaciones!$B$7:$AU$900,46,0)</f>
        <v>0</v>
      </c>
      <c r="W631" s="93">
        <f t="shared" si="133"/>
        <v>0</v>
      </c>
      <c r="X631" s="312"/>
      <c r="Y631" s="881" t="e">
        <f t="shared" si="134"/>
        <v>#DIV/0!</v>
      </c>
      <c r="Z631" s="42" t="e">
        <f t="shared" ca="1" si="135"/>
        <v>#DIV/0!</v>
      </c>
      <c r="AA631" s="43" t="e">
        <f t="shared" ca="1" si="136"/>
        <v>#DIV/0!</v>
      </c>
      <c r="AB631" s="202" t="e">
        <f t="shared" ca="1" si="137"/>
        <v>#DIV/0!</v>
      </c>
      <c r="AC631" s="44" t="e">
        <f t="shared" si="138"/>
        <v>#DIV/0!</v>
      </c>
      <c r="AD631" s="897"/>
      <c r="AE631" s="900"/>
      <c r="AF631" s="900"/>
      <c r="AG631" s="897"/>
      <c r="AH631" s="897"/>
      <c r="AI631" s="897"/>
      <c r="AJ631" s="308" t="s">
        <v>2850</v>
      </c>
      <c r="AK631" s="181" t="str">
        <f t="shared" ca="1" si="139"/>
        <v>TERMINO</v>
      </c>
      <c r="AL631" s="446"/>
      <c r="AM631" s="438"/>
      <c r="AN631" s="875" t="str">
        <f>IFERROR(VLOOKUP(E631,'liquidaciones '!$B$2:$C$1048576,2,0),"NO")</f>
        <v>NO</v>
      </c>
      <c r="AO631" s="983" t="str">
        <f>IFERROR(VLOOKUP(E631,'liquidaciones '!$B$2:$I$1048576,8,0),"")</f>
        <v/>
      </c>
      <c r="AP631" s="438"/>
      <c r="AQ631" s="438"/>
      <c r="AR631" s="1016"/>
      <c r="AS631" s="438"/>
      <c r="AT631" s="1006"/>
    </row>
    <row r="632" spans="3:46" x14ac:dyDescent="0.25">
      <c r="C632" s="896"/>
      <c r="D632" s="896"/>
      <c r="E632" s="897"/>
      <c r="F632" s="446"/>
      <c r="G632" s="922"/>
      <c r="H632" s="439"/>
      <c r="I632" s="93"/>
      <c r="J632" s="898"/>
      <c r="K632" s="298">
        <v>2018</v>
      </c>
      <c r="L632" s="551"/>
      <c r="M632" s="551"/>
      <c r="N632" s="551"/>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4">
        <f t="shared" si="131"/>
        <v>0</v>
      </c>
      <c r="U632" s="62">
        <f t="shared" si="132"/>
        <v>0</v>
      </c>
      <c r="V632" s="172">
        <f>VLOOKUP(E632,Modificaciones!$B$7:$AU$900,46,0)</f>
        <v>0</v>
      </c>
      <c r="W632" s="93">
        <f t="shared" si="133"/>
        <v>0</v>
      </c>
      <c r="X632" s="312"/>
      <c r="Y632" s="881" t="e">
        <f t="shared" si="134"/>
        <v>#DIV/0!</v>
      </c>
      <c r="Z632" s="42" t="e">
        <f t="shared" ca="1" si="135"/>
        <v>#DIV/0!</v>
      </c>
      <c r="AA632" s="43" t="e">
        <f t="shared" ca="1" si="136"/>
        <v>#DIV/0!</v>
      </c>
      <c r="AB632" s="202" t="e">
        <f t="shared" ca="1" si="137"/>
        <v>#DIV/0!</v>
      </c>
      <c r="AC632" s="44" t="e">
        <f t="shared" si="138"/>
        <v>#DIV/0!</v>
      </c>
      <c r="AD632" s="897"/>
      <c r="AE632" s="900"/>
      <c r="AF632" s="900"/>
      <c r="AG632" s="897"/>
      <c r="AH632" s="897"/>
      <c r="AI632" s="897"/>
      <c r="AJ632" s="308" t="s">
        <v>2850</v>
      </c>
      <c r="AK632" s="181" t="str">
        <f t="shared" ca="1" si="139"/>
        <v>TERMINO</v>
      </c>
      <c r="AL632" s="446"/>
      <c r="AM632" s="438"/>
      <c r="AN632" s="875" t="str">
        <f>IFERROR(VLOOKUP(E632,'liquidaciones '!$B$2:$C$1048576,2,0),"NO")</f>
        <v>NO</v>
      </c>
      <c r="AO632" s="983" t="str">
        <f>IFERROR(VLOOKUP(E632,'liquidaciones '!$B$2:$I$1048576,8,0),"")</f>
        <v/>
      </c>
      <c r="AP632" s="438"/>
      <c r="AQ632" s="438"/>
      <c r="AR632" s="1016"/>
      <c r="AS632" s="438"/>
      <c r="AT632" s="1006"/>
    </row>
    <row r="633" spans="3:46" x14ac:dyDescent="0.25">
      <c r="C633" s="896"/>
      <c r="D633" s="896"/>
      <c r="E633" s="897"/>
      <c r="F633" s="446"/>
      <c r="G633" s="922"/>
      <c r="H633" s="439"/>
      <c r="I633" s="93"/>
      <c r="J633" s="898"/>
      <c r="K633" s="298">
        <v>2018</v>
      </c>
      <c r="L633" s="551"/>
      <c r="M633" s="551"/>
      <c r="N633" s="551"/>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4">
        <f t="shared" si="131"/>
        <v>0</v>
      </c>
      <c r="U633" s="62">
        <f t="shared" si="132"/>
        <v>0</v>
      </c>
      <c r="V633" s="172">
        <f>VLOOKUP(E633,Modificaciones!$B$7:$AU$900,46,0)</f>
        <v>0</v>
      </c>
      <c r="W633" s="93">
        <f t="shared" si="133"/>
        <v>0</v>
      </c>
      <c r="X633" s="312"/>
      <c r="Y633" s="881" t="e">
        <f t="shared" si="134"/>
        <v>#DIV/0!</v>
      </c>
      <c r="Z633" s="42" t="e">
        <f t="shared" ca="1" si="135"/>
        <v>#DIV/0!</v>
      </c>
      <c r="AA633" s="43" t="e">
        <f t="shared" ca="1" si="136"/>
        <v>#DIV/0!</v>
      </c>
      <c r="AB633" s="202" t="e">
        <f t="shared" ca="1" si="137"/>
        <v>#DIV/0!</v>
      </c>
      <c r="AC633" s="44" t="e">
        <f t="shared" si="138"/>
        <v>#DIV/0!</v>
      </c>
      <c r="AD633" s="897"/>
      <c r="AE633" s="900"/>
      <c r="AF633" s="900"/>
      <c r="AG633" s="897"/>
      <c r="AH633" s="897"/>
      <c r="AI633" s="897"/>
      <c r="AJ633" s="308" t="s">
        <v>2850</v>
      </c>
      <c r="AK633" s="181" t="str">
        <f t="shared" ca="1" si="139"/>
        <v>TERMINO</v>
      </c>
      <c r="AL633" s="446"/>
      <c r="AM633" s="438"/>
      <c r="AN633" s="875" t="str">
        <f>IFERROR(VLOOKUP(E633,'liquidaciones '!$B$2:$C$1048576,2,0),"NO")</f>
        <v>NO</v>
      </c>
      <c r="AO633" s="983" t="str">
        <f>IFERROR(VLOOKUP(E633,'liquidaciones '!$B$2:$I$1048576,8,0),"")</f>
        <v/>
      </c>
      <c r="AP633" s="438"/>
      <c r="AQ633" s="438"/>
      <c r="AR633" s="1016"/>
      <c r="AS633" s="438"/>
      <c r="AT633" s="1006"/>
    </row>
    <row r="634" spans="3:46" x14ac:dyDescent="0.25">
      <c r="C634" s="896"/>
      <c r="D634" s="896"/>
      <c r="E634" s="897"/>
      <c r="F634" s="446"/>
      <c r="G634" s="922"/>
      <c r="H634" s="439"/>
      <c r="I634" s="93"/>
      <c r="J634" s="898"/>
      <c r="K634" s="298">
        <v>2018</v>
      </c>
      <c r="L634" s="551"/>
      <c r="M634" s="551"/>
      <c r="N634" s="551"/>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4">
        <f t="shared" si="131"/>
        <v>0</v>
      </c>
      <c r="U634" s="62">
        <f t="shared" si="132"/>
        <v>0</v>
      </c>
      <c r="V634" s="172">
        <f>VLOOKUP(E634,Modificaciones!$B$7:$AU$900,46,0)</f>
        <v>0</v>
      </c>
      <c r="W634" s="93">
        <f t="shared" si="133"/>
        <v>0</v>
      </c>
      <c r="X634" s="312"/>
      <c r="Y634" s="881" t="e">
        <f t="shared" si="134"/>
        <v>#DIV/0!</v>
      </c>
      <c r="Z634" s="42" t="e">
        <f t="shared" ca="1" si="135"/>
        <v>#DIV/0!</v>
      </c>
      <c r="AA634" s="43" t="e">
        <f t="shared" ca="1" si="136"/>
        <v>#DIV/0!</v>
      </c>
      <c r="AB634" s="202" t="e">
        <f t="shared" ca="1" si="137"/>
        <v>#DIV/0!</v>
      </c>
      <c r="AC634" s="44" t="e">
        <f t="shared" si="138"/>
        <v>#DIV/0!</v>
      </c>
      <c r="AD634" s="897"/>
      <c r="AE634" s="900"/>
      <c r="AF634" s="900"/>
      <c r="AG634" s="897"/>
      <c r="AH634" s="897"/>
      <c r="AI634" s="897"/>
      <c r="AJ634" s="308" t="s">
        <v>2850</v>
      </c>
      <c r="AK634" s="181" t="str">
        <f t="shared" ca="1" si="139"/>
        <v>TERMINO</v>
      </c>
      <c r="AL634" s="446"/>
      <c r="AM634" s="438"/>
      <c r="AN634" s="875" t="str">
        <f>IFERROR(VLOOKUP(E634,'liquidaciones '!$B$2:$C$1048576,2,0),"NO")</f>
        <v>NO</v>
      </c>
      <c r="AO634" s="983" t="str">
        <f>IFERROR(VLOOKUP(E634,'liquidaciones '!$B$2:$I$1048576,8,0),"")</f>
        <v/>
      </c>
      <c r="AP634" s="438"/>
      <c r="AQ634" s="438"/>
      <c r="AR634" s="1016"/>
      <c r="AS634" s="438"/>
      <c r="AT634" s="1006"/>
    </row>
    <row r="635" spans="3:46" x14ac:dyDescent="0.25">
      <c r="C635" s="896"/>
      <c r="D635" s="896"/>
      <c r="E635" s="897"/>
      <c r="F635" s="446"/>
      <c r="G635" s="922"/>
      <c r="H635" s="439"/>
      <c r="I635" s="93"/>
      <c r="J635" s="898"/>
      <c r="K635" s="298">
        <v>2018</v>
      </c>
      <c r="L635" s="551"/>
      <c r="M635" s="551"/>
      <c r="N635" s="551"/>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4">
        <f t="shared" si="131"/>
        <v>0</v>
      </c>
      <c r="U635" s="62">
        <f t="shared" si="132"/>
        <v>0</v>
      </c>
      <c r="V635" s="172">
        <f>VLOOKUP(E635,Modificaciones!$B$7:$AU$900,46,0)</f>
        <v>0</v>
      </c>
      <c r="W635" s="93">
        <f t="shared" si="133"/>
        <v>0</v>
      </c>
      <c r="X635" s="312"/>
      <c r="Y635" s="881" t="e">
        <f t="shared" si="134"/>
        <v>#DIV/0!</v>
      </c>
      <c r="Z635" s="42" t="e">
        <f t="shared" ca="1" si="135"/>
        <v>#DIV/0!</v>
      </c>
      <c r="AA635" s="43" t="e">
        <f t="shared" ca="1" si="136"/>
        <v>#DIV/0!</v>
      </c>
      <c r="AB635" s="202" t="e">
        <f t="shared" ca="1" si="137"/>
        <v>#DIV/0!</v>
      </c>
      <c r="AC635" s="44" t="e">
        <f t="shared" si="138"/>
        <v>#DIV/0!</v>
      </c>
      <c r="AD635" s="897"/>
      <c r="AE635" s="900"/>
      <c r="AF635" s="900"/>
      <c r="AG635" s="897"/>
      <c r="AH635" s="897"/>
      <c r="AI635" s="897"/>
      <c r="AJ635" s="308" t="s">
        <v>2850</v>
      </c>
      <c r="AK635" s="181" t="str">
        <f t="shared" ca="1" si="139"/>
        <v>TERMINO</v>
      </c>
      <c r="AL635" s="446"/>
      <c r="AM635" s="438"/>
      <c r="AN635" s="875" t="str">
        <f>IFERROR(VLOOKUP(E635,'liquidaciones '!$B$2:$C$1048576,2,0),"NO")</f>
        <v>NO</v>
      </c>
      <c r="AO635" s="983" t="str">
        <f>IFERROR(VLOOKUP(E635,'liquidaciones '!$B$2:$I$1048576,8,0),"")</f>
        <v/>
      </c>
      <c r="AP635" s="438"/>
      <c r="AQ635" s="438"/>
      <c r="AR635" s="1016"/>
      <c r="AS635" s="438"/>
      <c r="AT635" s="1006"/>
    </row>
    <row r="636" spans="3:46" x14ac:dyDescent="0.25">
      <c r="C636" s="896"/>
      <c r="D636" s="896"/>
      <c r="E636" s="897"/>
      <c r="F636" s="446"/>
      <c r="G636" s="922"/>
      <c r="H636" s="439"/>
      <c r="I636" s="93"/>
      <c r="J636" s="898"/>
      <c r="K636" s="298">
        <v>2018</v>
      </c>
      <c r="L636" s="551"/>
      <c r="M636" s="551"/>
      <c r="N636" s="551"/>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4">
        <f t="shared" si="131"/>
        <v>0</v>
      </c>
      <c r="U636" s="62">
        <f t="shared" si="132"/>
        <v>0</v>
      </c>
      <c r="V636" s="172">
        <f>VLOOKUP(E636,Modificaciones!$B$7:$AU$900,46,0)</f>
        <v>0</v>
      </c>
      <c r="W636" s="93">
        <f t="shared" si="133"/>
        <v>0</v>
      </c>
      <c r="X636" s="312"/>
      <c r="Y636" s="881" t="e">
        <f t="shared" si="134"/>
        <v>#DIV/0!</v>
      </c>
      <c r="Z636" s="42" t="e">
        <f t="shared" ca="1" si="135"/>
        <v>#DIV/0!</v>
      </c>
      <c r="AA636" s="43" t="e">
        <f t="shared" ca="1" si="136"/>
        <v>#DIV/0!</v>
      </c>
      <c r="AB636" s="202" t="e">
        <f t="shared" ca="1" si="137"/>
        <v>#DIV/0!</v>
      </c>
      <c r="AC636" s="44" t="e">
        <f t="shared" si="138"/>
        <v>#DIV/0!</v>
      </c>
      <c r="AD636" s="897"/>
      <c r="AE636" s="900"/>
      <c r="AF636" s="900"/>
      <c r="AG636" s="897"/>
      <c r="AH636" s="897"/>
      <c r="AI636" s="897"/>
      <c r="AJ636" s="308" t="s">
        <v>2850</v>
      </c>
      <c r="AK636" s="181" t="str">
        <f t="shared" ca="1" si="139"/>
        <v>TERMINO</v>
      </c>
      <c r="AL636" s="446"/>
      <c r="AM636" s="438"/>
      <c r="AN636" s="875" t="str">
        <f>IFERROR(VLOOKUP(E636,'liquidaciones '!$B$2:$C$1048576,2,0),"NO")</f>
        <v>NO</v>
      </c>
      <c r="AO636" s="983" t="str">
        <f>IFERROR(VLOOKUP(E636,'liquidaciones '!$B$2:$I$1048576,8,0),"")</f>
        <v/>
      </c>
      <c r="AP636" s="438"/>
      <c r="AQ636" s="438"/>
      <c r="AR636" s="1016"/>
      <c r="AS636" s="438"/>
      <c r="AT636" s="1006"/>
    </row>
    <row r="637" spans="3:46" x14ac:dyDescent="0.25">
      <c r="C637" s="896"/>
      <c r="D637" s="896"/>
      <c r="E637" s="897"/>
      <c r="F637" s="446"/>
      <c r="G637" s="922"/>
      <c r="H637" s="439"/>
      <c r="I637" s="93"/>
      <c r="J637" s="898"/>
      <c r="K637" s="298">
        <v>2018</v>
      </c>
      <c r="L637" s="551"/>
      <c r="M637" s="551"/>
      <c r="N637" s="551"/>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4">
        <f t="shared" si="131"/>
        <v>0</v>
      </c>
      <c r="U637" s="62">
        <f t="shared" si="132"/>
        <v>0</v>
      </c>
      <c r="V637" s="172">
        <f>VLOOKUP(E637,Modificaciones!$B$7:$AU$900,46,0)</f>
        <v>0</v>
      </c>
      <c r="W637" s="93">
        <f t="shared" si="133"/>
        <v>0</v>
      </c>
      <c r="X637" s="312"/>
      <c r="Y637" s="881" t="e">
        <f t="shared" si="134"/>
        <v>#DIV/0!</v>
      </c>
      <c r="Z637" s="42" t="e">
        <f t="shared" ca="1" si="135"/>
        <v>#DIV/0!</v>
      </c>
      <c r="AA637" s="43" t="e">
        <f t="shared" ca="1" si="136"/>
        <v>#DIV/0!</v>
      </c>
      <c r="AB637" s="202" t="e">
        <f t="shared" ca="1" si="137"/>
        <v>#DIV/0!</v>
      </c>
      <c r="AC637" s="44" t="e">
        <f t="shared" si="138"/>
        <v>#DIV/0!</v>
      </c>
      <c r="AD637" s="897"/>
      <c r="AE637" s="900"/>
      <c r="AF637" s="900"/>
      <c r="AG637" s="897"/>
      <c r="AH637" s="897"/>
      <c r="AI637" s="897"/>
      <c r="AJ637" s="308" t="s">
        <v>2850</v>
      </c>
      <c r="AK637" s="181" t="str">
        <f t="shared" ca="1" si="139"/>
        <v>TERMINO</v>
      </c>
      <c r="AL637" s="446"/>
      <c r="AM637" s="438"/>
      <c r="AN637" s="875" t="str">
        <f>IFERROR(VLOOKUP(E637,'liquidaciones '!$B$2:$C$1048576,2,0),"NO")</f>
        <v>NO</v>
      </c>
      <c r="AO637" s="983" t="str">
        <f>IFERROR(VLOOKUP(E637,'liquidaciones '!$B$2:$I$1048576,8,0),"")</f>
        <v/>
      </c>
      <c r="AP637" s="438"/>
      <c r="AQ637" s="438"/>
      <c r="AR637" s="1016"/>
      <c r="AS637" s="438"/>
      <c r="AT637" s="1006"/>
    </row>
    <row r="638" spans="3:46" x14ac:dyDescent="0.25">
      <c r="C638" s="896"/>
      <c r="D638" s="896"/>
      <c r="E638" s="897"/>
      <c r="F638" s="446"/>
      <c r="G638" s="922"/>
      <c r="H638" s="439"/>
      <c r="I638" s="93"/>
      <c r="J638" s="898"/>
      <c r="K638" s="298">
        <v>2018</v>
      </c>
      <c r="L638" s="551"/>
      <c r="M638" s="551"/>
      <c r="N638" s="551"/>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4">
        <f t="shared" si="131"/>
        <v>0</v>
      </c>
      <c r="U638" s="62">
        <f t="shared" si="132"/>
        <v>0</v>
      </c>
      <c r="V638" s="172">
        <f>VLOOKUP(E638,Modificaciones!$B$7:$AU$900,46,0)</f>
        <v>0</v>
      </c>
      <c r="W638" s="93">
        <f t="shared" si="133"/>
        <v>0</v>
      </c>
      <c r="X638" s="312"/>
      <c r="Y638" s="881" t="e">
        <f t="shared" si="134"/>
        <v>#DIV/0!</v>
      </c>
      <c r="Z638" s="42" t="e">
        <f t="shared" ca="1" si="135"/>
        <v>#DIV/0!</v>
      </c>
      <c r="AA638" s="43" t="e">
        <f t="shared" ca="1" si="136"/>
        <v>#DIV/0!</v>
      </c>
      <c r="AB638" s="202" t="e">
        <f t="shared" ca="1" si="137"/>
        <v>#DIV/0!</v>
      </c>
      <c r="AC638" s="44" t="e">
        <f t="shared" si="138"/>
        <v>#DIV/0!</v>
      </c>
      <c r="AD638" s="897"/>
      <c r="AE638" s="900"/>
      <c r="AF638" s="900"/>
      <c r="AG638" s="897"/>
      <c r="AH638" s="897"/>
      <c r="AI638" s="897"/>
      <c r="AJ638" s="308" t="s">
        <v>2850</v>
      </c>
      <c r="AK638" s="181" t="str">
        <f t="shared" ca="1" si="139"/>
        <v>TERMINO</v>
      </c>
      <c r="AL638" s="446"/>
      <c r="AM638" s="438"/>
      <c r="AN638" s="875" t="str">
        <f>IFERROR(VLOOKUP(E638,'liquidaciones '!$B$2:$C$1048576,2,0),"NO")</f>
        <v>NO</v>
      </c>
      <c r="AO638" s="983" t="str">
        <f>IFERROR(VLOOKUP(E638,'liquidaciones '!$B$2:$I$1048576,8,0),"")</f>
        <v/>
      </c>
      <c r="AP638" s="438"/>
      <c r="AQ638" s="438"/>
      <c r="AR638" s="1016"/>
      <c r="AS638" s="438"/>
      <c r="AT638" s="1006"/>
    </row>
    <row r="639" spans="3:46" x14ac:dyDescent="0.25">
      <c r="C639" s="896"/>
      <c r="D639" s="896"/>
      <c r="E639" s="897"/>
      <c r="F639" s="446"/>
      <c r="G639" s="922"/>
      <c r="H639" s="439"/>
      <c r="I639" s="93"/>
      <c r="J639" s="898"/>
      <c r="K639" s="298">
        <v>2018</v>
      </c>
      <c r="L639" s="551"/>
      <c r="M639" s="551"/>
      <c r="N639" s="551"/>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4">
        <f t="shared" si="131"/>
        <v>0</v>
      </c>
      <c r="U639" s="62">
        <f t="shared" si="132"/>
        <v>0</v>
      </c>
      <c r="V639" s="172">
        <f>VLOOKUP(E639,Modificaciones!$B$7:$AU$900,46,0)</f>
        <v>0</v>
      </c>
      <c r="W639" s="93">
        <f t="shared" si="133"/>
        <v>0</v>
      </c>
      <c r="X639" s="312"/>
      <c r="Y639" s="881" t="e">
        <f t="shared" si="134"/>
        <v>#DIV/0!</v>
      </c>
      <c r="Z639" s="42" t="e">
        <f t="shared" ca="1" si="135"/>
        <v>#DIV/0!</v>
      </c>
      <c r="AA639" s="43" t="e">
        <f t="shared" ca="1" si="136"/>
        <v>#DIV/0!</v>
      </c>
      <c r="AB639" s="202" t="e">
        <f t="shared" ca="1" si="137"/>
        <v>#DIV/0!</v>
      </c>
      <c r="AC639" s="44" t="e">
        <f t="shared" si="138"/>
        <v>#DIV/0!</v>
      </c>
      <c r="AD639" s="897"/>
      <c r="AE639" s="900"/>
      <c r="AF639" s="900"/>
      <c r="AG639" s="897"/>
      <c r="AH639" s="897"/>
      <c r="AI639" s="897"/>
      <c r="AJ639" s="308" t="s">
        <v>2850</v>
      </c>
      <c r="AK639" s="181" t="str">
        <f t="shared" ca="1" si="139"/>
        <v>TERMINO</v>
      </c>
      <c r="AL639" s="446"/>
      <c r="AM639" s="438"/>
      <c r="AN639" s="875" t="str">
        <f>IFERROR(VLOOKUP(E639,'liquidaciones '!$B$2:$C$1048576,2,0),"NO")</f>
        <v>NO</v>
      </c>
      <c r="AO639" s="983" t="str">
        <f>IFERROR(VLOOKUP(E639,'liquidaciones '!$B$2:$I$1048576,8,0),"")</f>
        <v/>
      </c>
      <c r="AP639" s="438"/>
      <c r="AQ639" s="438"/>
      <c r="AR639" s="1016"/>
      <c r="AS639" s="438"/>
      <c r="AT639" s="1006"/>
    </row>
    <row r="640" spans="3:46" x14ac:dyDescent="0.25">
      <c r="C640" s="896"/>
      <c r="D640" s="896"/>
      <c r="E640" s="897"/>
      <c r="F640" s="446"/>
      <c r="G640" s="922"/>
      <c r="H640" s="439"/>
      <c r="I640" s="93"/>
      <c r="J640" s="898"/>
      <c r="K640" s="298">
        <v>2018</v>
      </c>
      <c r="L640" s="551"/>
      <c r="M640" s="551"/>
      <c r="N640" s="551"/>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4">
        <f t="shared" si="131"/>
        <v>0</v>
      </c>
      <c r="U640" s="62">
        <f t="shared" si="132"/>
        <v>0</v>
      </c>
      <c r="V640" s="172">
        <f>VLOOKUP(E640,Modificaciones!$B$7:$AU$900,46,0)</f>
        <v>0</v>
      </c>
      <c r="W640" s="93">
        <f t="shared" si="133"/>
        <v>0</v>
      </c>
      <c r="X640" s="312"/>
      <c r="Y640" s="881" t="e">
        <f t="shared" si="134"/>
        <v>#DIV/0!</v>
      </c>
      <c r="Z640" s="42" t="e">
        <f t="shared" ca="1" si="135"/>
        <v>#DIV/0!</v>
      </c>
      <c r="AA640" s="43" t="e">
        <f t="shared" ca="1" si="136"/>
        <v>#DIV/0!</v>
      </c>
      <c r="AB640" s="202" t="e">
        <f t="shared" ca="1" si="137"/>
        <v>#DIV/0!</v>
      </c>
      <c r="AC640" s="44" t="e">
        <f t="shared" si="138"/>
        <v>#DIV/0!</v>
      </c>
      <c r="AD640" s="897"/>
      <c r="AE640" s="900"/>
      <c r="AF640" s="900"/>
      <c r="AG640" s="897"/>
      <c r="AH640" s="897"/>
      <c r="AI640" s="897"/>
      <c r="AJ640" s="308" t="s">
        <v>2850</v>
      </c>
      <c r="AK640" s="181" t="str">
        <f t="shared" ca="1" si="139"/>
        <v>TERMINO</v>
      </c>
      <c r="AL640" s="446"/>
      <c r="AM640" s="438"/>
      <c r="AN640" s="875" t="str">
        <f>IFERROR(VLOOKUP(E640,'liquidaciones '!$B$2:$C$1048576,2,0),"NO")</f>
        <v>NO</v>
      </c>
      <c r="AO640" s="983" t="str">
        <f>IFERROR(VLOOKUP(E640,'liquidaciones '!$B$2:$I$1048576,8,0),"")</f>
        <v/>
      </c>
      <c r="AP640" s="438"/>
      <c r="AQ640" s="438"/>
      <c r="AR640" s="1016"/>
      <c r="AS640" s="438"/>
      <c r="AT640" s="1006"/>
    </row>
    <row r="641" spans="3:46" x14ac:dyDescent="0.25">
      <c r="C641" s="896"/>
      <c r="D641" s="896"/>
      <c r="E641" s="897"/>
      <c r="F641" s="446"/>
      <c r="G641" s="922"/>
      <c r="H641" s="439"/>
      <c r="I641" s="93"/>
      <c r="J641" s="898"/>
      <c r="K641" s="298">
        <v>2018</v>
      </c>
      <c r="L641" s="551"/>
      <c r="M641" s="551"/>
      <c r="N641" s="551"/>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4">
        <f t="shared" si="131"/>
        <v>0</v>
      </c>
      <c r="U641" s="62">
        <f t="shared" si="132"/>
        <v>0</v>
      </c>
      <c r="V641" s="172">
        <f>VLOOKUP(E641,Modificaciones!$B$7:$AU$900,46,0)</f>
        <v>0</v>
      </c>
      <c r="W641" s="93">
        <f t="shared" si="133"/>
        <v>0</v>
      </c>
      <c r="X641" s="312"/>
      <c r="Y641" s="881" t="e">
        <f t="shared" si="134"/>
        <v>#DIV/0!</v>
      </c>
      <c r="Z641" s="42" t="e">
        <f t="shared" ca="1" si="135"/>
        <v>#DIV/0!</v>
      </c>
      <c r="AA641" s="43" t="e">
        <f t="shared" ca="1" si="136"/>
        <v>#DIV/0!</v>
      </c>
      <c r="AB641" s="202" t="e">
        <f t="shared" ca="1" si="137"/>
        <v>#DIV/0!</v>
      </c>
      <c r="AC641" s="44" t="e">
        <f t="shared" si="138"/>
        <v>#DIV/0!</v>
      </c>
      <c r="AD641" s="897"/>
      <c r="AE641" s="900"/>
      <c r="AF641" s="900"/>
      <c r="AG641" s="897"/>
      <c r="AH641" s="897"/>
      <c r="AI641" s="897"/>
      <c r="AJ641" s="308" t="s">
        <v>2850</v>
      </c>
      <c r="AK641" s="181" t="str">
        <f t="shared" ca="1" si="139"/>
        <v>TERMINO</v>
      </c>
      <c r="AL641" s="446"/>
      <c r="AM641" s="438"/>
      <c r="AN641" s="875" t="str">
        <f>IFERROR(VLOOKUP(E641,'liquidaciones '!$B$2:$C$1048576,2,0),"NO")</f>
        <v>NO</v>
      </c>
      <c r="AO641" s="983" t="str">
        <f>IFERROR(VLOOKUP(E641,'liquidaciones '!$B$2:$I$1048576,8,0),"")</f>
        <v/>
      </c>
      <c r="AP641" s="438"/>
      <c r="AQ641" s="438"/>
      <c r="AR641" s="1016"/>
      <c r="AS641" s="438"/>
      <c r="AT641" s="1006"/>
    </row>
    <row r="642" spans="3:46" x14ac:dyDescent="0.25">
      <c r="C642" s="896"/>
      <c r="D642" s="896"/>
      <c r="E642" s="897"/>
      <c r="F642" s="446"/>
      <c r="G642" s="922"/>
      <c r="H642" s="439"/>
      <c r="I642" s="93"/>
      <c r="J642" s="898"/>
      <c r="K642" s="298">
        <v>2018</v>
      </c>
      <c r="L642" s="551"/>
      <c r="M642" s="551"/>
      <c r="N642" s="551"/>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4">
        <f t="shared" si="131"/>
        <v>0</v>
      </c>
      <c r="U642" s="62">
        <f t="shared" si="132"/>
        <v>0</v>
      </c>
      <c r="V642" s="172">
        <f>VLOOKUP(E642,Modificaciones!$B$7:$AU$900,46,0)</f>
        <v>0</v>
      </c>
      <c r="W642" s="93">
        <f t="shared" si="133"/>
        <v>0</v>
      </c>
      <c r="X642" s="312"/>
      <c r="Y642" s="881" t="e">
        <f t="shared" si="134"/>
        <v>#DIV/0!</v>
      </c>
      <c r="Z642" s="42" t="e">
        <f t="shared" ca="1" si="135"/>
        <v>#DIV/0!</v>
      </c>
      <c r="AA642" s="43" t="e">
        <f t="shared" ca="1" si="136"/>
        <v>#DIV/0!</v>
      </c>
      <c r="AB642" s="202" t="e">
        <f t="shared" ca="1" si="137"/>
        <v>#DIV/0!</v>
      </c>
      <c r="AC642" s="44" t="e">
        <f t="shared" si="138"/>
        <v>#DIV/0!</v>
      </c>
      <c r="AD642" s="897"/>
      <c r="AE642" s="900"/>
      <c r="AF642" s="900"/>
      <c r="AG642" s="897"/>
      <c r="AH642" s="897"/>
      <c r="AI642" s="897"/>
      <c r="AJ642" s="308" t="s">
        <v>2850</v>
      </c>
      <c r="AK642" s="181" t="str">
        <f t="shared" ca="1" si="139"/>
        <v>TERMINO</v>
      </c>
      <c r="AL642" s="446"/>
      <c r="AM642" s="438"/>
      <c r="AN642" s="875" t="str">
        <f>IFERROR(VLOOKUP(E642,'liquidaciones '!$B$2:$C$1048576,2,0),"NO")</f>
        <v>NO</v>
      </c>
      <c r="AO642" s="983" t="str">
        <f>IFERROR(VLOOKUP(E642,'liquidaciones '!$B$2:$I$1048576,8,0),"")</f>
        <v/>
      </c>
      <c r="AP642" s="438"/>
      <c r="AQ642" s="438"/>
      <c r="AR642" s="1016"/>
      <c r="AS642" s="438"/>
      <c r="AT642" s="1006"/>
    </row>
    <row r="643" spans="3:46" x14ac:dyDescent="0.25">
      <c r="C643" s="896"/>
      <c r="D643" s="896"/>
      <c r="E643" s="897"/>
      <c r="F643" s="446"/>
      <c r="G643" s="922"/>
      <c r="H643" s="439"/>
      <c r="I643" s="93"/>
      <c r="J643" s="898"/>
      <c r="K643" s="298">
        <v>2018</v>
      </c>
      <c r="L643" s="551"/>
      <c r="M643" s="551"/>
      <c r="N643" s="551"/>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4">
        <f t="shared" si="131"/>
        <v>0</v>
      </c>
      <c r="U643" s="62">
        <f t="shared" si="132"/>
        <v>0</v>
      </c>
      <c r="V643" s="172">
        <f>VLOOKUP(E643,Modificaciones!$B$7:$AU$900,46,0)</f>
        <v>0</v>
      </c>
      <c r="W643" s="93">
        <f t="shared" si="133"/>
        <v>0</v>
      </c>
      <c r="X643" s="312"/>
      <c r="Y643" s="881" t="e">
        <f t="shared" si="134"/>
        <v>#DIV/0!</v>
      </c>
      <c r="Z643" s="42" t="e">
        <f t="shared" ca="1" si="135"/>
        <v>#DIV/0!</v>
      </c>
      <c r="AA643" s="43" t="e">
        <f t="shared" ca="1" si="136"/>
        <v>#DIV/0!</v>
      </c>
      <c r="AB643" s="202" t="e">
        <f t="shared" ca="1" si="137"/>
        <v>#DIV/0!</v>
      </c>
      <c r="AC643" s="44" t="e">
        <f t="shared" si="138"/>
        <v>#DIV/0!</v>
      </c>
      <c r="AD643" s="897"/>
      <c r="AE643" s="900"/>
      <c r="AF643" s="900"/>
      <c r="AG643" s="897"/>
      <c r="AH643" s="897"/>
      <c r="AI643" s="897"/>
      <c r="AJ643" s="308" t="s">
        <v>2850</v>
      </c>
      <c r="AK643" s="181" t="str">
        <f t="shared" ca="1" si="139"/>
        <v>TERMINO</v>
      </c>
      <c r="AL643" s="446"/>
      <c r="AM643" s="438"/>
      <c r="AN643" s="875" t="str">
        <f>IFERROR(VLOOKUP(E643,'liquidaciones '!$B$2:$C$1048576,2,0),"NO")</f>
        <v>NO</v>
      </c>
      <c r="AO643" s="983" t="str">
        <f>IFERROR(VLOOKUP(E643,'liquidaciones '!$B$2:$I$1048576,8,0),"")</f>
        <v/>
      </c>
      <c r="AP643" s="438"/>
      <c r="AQ643" s="438"/>
      <c r="AR643" s="1016"/>
      <c r="AS643" s="438"/>
      <c r="AT643" s="1006"/>
    </row>
    <row r="644" spans="3:46" x14ac:dyDescent="0.25">
      <c r="C644" s="896"/>
      <c r="D644" s="896"/>
      <c r="E644" s="897"/>
      <c r="F644" s="446"/>
      <c r="G644" s="922"/>
      <c r="H644" s="439"/>
      <c r="I644" s="93"/>
      <c r="J644" s="898"/>
      <c r="K644" s="298">
        <v>2018</v>
      </c>
      <c r="L644" s="551"/>
      <c r="M644" s="551"/>
      <c r="N644" s="551"/>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4">
        <f t="shared" si="131"/>
        <v>0</v>
      </c>
      <c r="U644" s="62">
        <f t="shared" si="132"/>
        <v>0</v>
      </c>
      <c r="V644" s="172">
        <f>VLOOKUP(E644,Modificaciones!$B$7:$AU$900,46,0)</f>
        <v>0</v>
      </c>
      <c r="W644" s="93">
        <f t="shared" si="133"/>
        <v>0</v>
      </c>
      <c r="X644" s="312"/>
      <c r="Y644" s="881" t="e">
        <f t="shared" si="134"/>
        <v>#DIV/0!</v>
      </c>
      <c r="Z644" s="42" t="e">
        <f t="shared" ca="1" si="135"/>
        <v>#DIV/0!</v>
      </c>
      <c r="AA644" s="43" t="e">
        <f t="shared" ca="1" si="136"/>
        <v>#DIV/0!</v>
      </c>
      <c r="AB644" s="202" t="e">
        <f t="shared" ca="1" si="137"/>
        <v>#DIV/0!</v>
      </c>
      <c r="AC644" s="44" t="e">
        <f t="shared" si="138"/>
        <v>#DIV/0!</v>
      </c>
      <c r="AD644" s="897"/>
      <c r="AE644" s="900"/>
      <c r="AF644" s="900"/>
      <c r="AG644" s="897"/>
      <c r="AH644" s="897"/>
      <c r="AI644" s="897"/>
      <c r="AJ644" s="308" t="s">
        <v>2850</v>
      </c>
      <c r="AK644" s="181" t="str">
        <f t="shared" ca="1" si="139"/>
        <v>TERMINO</v>
      </c>
      <c r="AL644" s="446"/>
      <c r="AM644" s="438"/>
      <c r="AN644" s="875" t="str">
        <f>IFERROR(VLOOKUP(E644,'liquidaciones '!$B$2:$C$1048576,2,0),"NO")</f>
        <v>NO</v>
      </c>
      <c r="AO644" s="983" t="str">
        <f>IFERROR(VLOOKUP(E644,'liquidaciones '!$B$2:$I$1048576,8,0),"")</f>
        <v/>
      </c>
      <c r="AP644" s="438"/>
      <c r="AQ644" s="438"/>
      <c r="AR644" s="1016"/>
      <c r="AS644" s="438"/>
      <c r="AT644" s="1006"/>
    </row>
    <row r="645" spans="3:46" x14ac:dyDescent="0.25">
      <c r="C645" s="896"/>
      <c r="D645" s="896"/>
      <c r="E645" s="897"/>
      <c r="F645" s="446"/>
      <c r="G645" s="922"/>
      <c r="H645" s="439"/>
      <c r="I645" s="93"/>
      <c r="J645" s="898"/>
      <c r="K645" s="298">
        <v>2018</v>
      </c>
      <c r="L645" s="551"/>
      <c r="M645" s="551"/>
      <c r="N645" s="551"/>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4">
        <f t="shared" si="131"/>
        <v>0</v>
      </c>
      <c r="U645" s="62">
        <f t="shared" si="132"/>
        <v>0</v>
      </c>
      <c r="V645" s="172">
        <f>VLOOKUP(E645,Modificaciones!$B$7:$AU$900,46,0)</f>
        <v>0</v>
      </c>
      <c r="W645" s="93">
        <f t="shared" si="133"/>
        <v>0</v>
      </c>
      <c r="X645" s="312"/>
      <c r="Y645" s="881" t="e">
        <f t="shared" si="134"/>
        <v>#DIV/0!</v>
      </c>
      <c r="Z645" s="42" t="e">
        <f t="shared" ca="1" si="135"/>
        <v>#DIV/0!</v>
      </c>
      <c r="AA645" s="43" t="e">
        <f t="shared" ca="1" si="136"/>
        <v>#DIV/0!</v>
      </c>
      <c r="AB645" s="202" t="e">
        <f t="shared" ca="1" si="137"/>
        <v>#DIV/0!</v>
      </c>
      <c r="AC645" s="44" t="e">
        <f t="shared" si="138"/>
        <v>#DIV/0!</v>
      </c>
      <c r="AD645" s="897"/>
      <c r="AE645" s="900"/>
      <c r="AF645" s="900"/>
      <c r="AG645" s="897"/>
      <c r="AH645" s="897"/>
      <c r="AI645" s="897"/>
      <c r="AJ645" s="308" t="s">
        <v>2850</v>
      </c>
      <c r="AK645" s="181" t="str">
        <f t="shared" ca="1" si="139"/>
        <v>TERMINO</v>
      </c>
      <c r="AL645" s="446"/>
      <c r="AM645" s="438"/>
      <c r="AN645" s="875" t="str">
        <f>IFERROR(VLOOKUP(E645,'liquidaciones '!$B$2:$C$1048576,2,0),"NO")</f>
        <v>NO</v>
      </c>
      <c r="AO645" s="983" t="str">
        <f>IFERROR(VLOOKUP(E645,'liquidaciones '!$B$2:$I$1048576,8,0),"")</f>
        <v/>
      </c>
      <c r="AP645" s="438"/>
      <c r="AQ645" s="438"/>
      <c r="AR645" s="1016"/>
      <c r="AS645" s="438"/>
      <c r="AT645" s="1006"/>
    </row>
    <row r="646" spans="3:46" x14ac:dyDescent="0.25">
      <c r="G646" s="925"/>
      <c r="M646" s="948"/>
      <c r="N646" s="948"/>
    </row>
    <row r="647" spans="3:46" x14ac:dyDescent="0.25">
      <c r="G647" s="925"/>
      <c r="M647" s="948"/>
      <c r="N647" s="948"/>
    </row>
    <row r="648" spans="3:46" x14ac:dyDescent="0.25">
      <c r="G648" s="925"/>
      <c r="M648" s="948"/>
      <c r="N648" s="948"/>
    </row>
    <row r="649" spans="3:46" x14ac:dyDescent="0.25">
      <c r="G649" s="925"/>
      <c r="M649" s="948"/>
      <c r="N649" s="948"/>
    </row>
    <row r="650" spans="3:46" x14ac:dyDescent="0.25">
      <c r="G650" s="925"/>
      <c r="M650" s="948"/>
      <c r="N650" s="948"/>
    </row>
    <row r="651" spans="3:46" x14ac:dyDescent="0.25">
      <c r="G651" s="925"/>
      <c r="M651" s="948"/>
      <c r="N651" s="948"/>
    </row>
    <row r="652" spans="3:46" x14ac:dyDescent="0.25">
      <c r="G652" s="925"/>
      <c r="M652" s="948"/>
      <c r="N652" s="948"/>
    </row>
    <row r="653" spans="3:46" x14ac:dyDescent="0.25">
      <c r="G653" s="925"/>
      <c r="M653" s="948"/>
      <c r="N653" s="948"/>
    </row>
    <row r="654" spans="3:46" x14ac:dyDescent="0.25">
      <c r="G654" s="925"/>
      <c r="M654" s="948"/>
      <c r="N654" s="948"/>
    </row>
    <row r="655" spans="3:46" x14ac:dyDescent="0.25">
      <c r="M655" s="948"/>
      <c r="N655" s="948"/>
    </row>
    <row r="656" spans="3:46" x14ac:dyDescent="0.25">
      <c r="M656" s="948"/>
      <c r="N656" s="948"/>
    </row>
    <row r="657" spans="13:14" x14ac:dyDescent="0.25">
      <c r="M657" s="948"/>
      <c r="N657" s="948"/>
    </row>
    <row r="658" spans="13:14" x14ac:dyDescent="0.25">
      <c r="M658" s="948"/>
      <c r="N658" s="948"/>
    </row>
    <row r="1048576" spans="24:39" x14ac:dyDescent="0.25">
      <c r="X1048576" s="312"/>
      <c r="AH1048576" s="284"/>
      <c r="AK1048576" s="924"/>
      <c r="AL1048576" s="313"/>
      <c r="AM1048576" s="176"/>
    </row>
  </sheetData>
  <sheetProtection autoFilter="0" pivotTables="0"/>
  <autoFilter ref="A6:AZ645"/>
  <sortState ref="E223:L230">
    <sortCondition ref="E223:E230"/>
  </sortState>
  <mergeCells count="5">
    <mergeCell ref="H2:Y2"/>
    <mergeCell ref="H3:Y3"/>
    <mergeCell ref="O5:S5"/>
    <mergeCell ref="AM2:AR4"/>
    <mergeCell ref="V5:AC5"/>
  </mergeCells>
  <conditionalFormatting sqref="Y7:Y410 Y421:Y422 Y437:Y456 Y458 Y461:Y600">
    <cfRule type="cellIs" dxfId="439" priority="346" operator="equal">
      <formula>$AX$7</formula>
    </cfRule>
    <cfRule type="cellIs" dxfId="438" priority="347" operator="equal">
      <formula>$AX$7</formula>
    </cfRule>
  </conditionalFormatting>
  <conditionalFormatting sqref="AC7:AD270 AC271:AC410 AC421:AC422 AC455:AC456 AC460:AC600">
    <cfRule type="cellIs" dxfId="437" priority="345" operator="equal">
      <formula>$AY$7</formula>
    </cfRule>
  </conditionalFormatting>
  <conditionalFormatting sqref="AB7:AB410 AB421:AB422">
    <cfRule type="iconSet" priority="480">
      <iconSet iconSet="3Symbols">
        <cfvo type="percent" val="0"/>
        <cfvo type="num" val="20"/>
        <cfvo type="num" val="60"/>
      </iconSet>
    </cfRule>
    <cfRule type="iconSet" priority="481">
      <iconSet iconSet="3Symbols">
        <cfvo type="percent" val="0"/>
        <cfvo type="percent" val="33"/>
        <cfvo type="percent" val="67"/>
      </iconSet>
    </cfRule>
  </conditionalFormatting>
  <conditionalFormatting sqref="Y411:Y420">
    <cfRule type="cellIs" dxfId="436" priority="329" operator="equal">
      <formula>$AX$7</formula>
    </cfRule>
    <cfRule type="cellIs" dxfId="435" priority="330" operator="equal">
      <formula>$AX$7</formula>
    </cfRule>
  </conditionalFormatting>
  <conditionalFormatting sqref="AC411:AC420">
    <cfRule type="cellIs" dxfId="434" priority="328" operator="equal">
      <formula>$AY$7</formula>
    </cfRule>
  </conditionalFormatting>
  <conditionalFormatting sqref="AB411:AB420">
    <cfRule type="iconSet" priority="331">
      <iconSet iconSet="3Symbols">
        <cfvo type="percent" val="0"/>
        <cfvo type="num" val="20"/>
        <cfvo type="num" val="60"/>
      </iconSet>
    </cfRule>
    <cfRule type="iconSet" priority="332">
      <iconSet iconSet="3Symbols">
        <cfvo type="percent" val="0"/>
        <cfvo type="percent" val="33"/>
        <cfvo type="percent" val="67"/>
      </iconSet>
    </cfRule>
  </conditionalFormatting>
  <conditionalFormatting sqref="Y425:Y426">
    <cfRule type="cellIs" dxfId="433" priority="320" operator="equal">
      <formula>$AX$7</formula>
    </cfRule>
    <cfRule type="cellIs" dxfId="432" priority="321" operator="equal">
      <formula>$AX$7</formula>
    </cfRule>
  </conditionalFormatting>
  <conditionalFormatting sqref="AC425:AC426">
    <cfRule type="cellIs" dxfId="431" priority="319" operator="equal">
      <formula>$AY$7</formula>
    </cfRule>
  </conditionalFormatting>
  <conditionalFormatting sqref="AB425:AB426">
    <cfRule type="iconSet" priority="322">
      <iconSet iconSet="3Symbols">
        <cfvo type="percent" val="0"/>
        <cfvo type="num" val="20"/>
        <cfvo type="num" val="60"/>
      </iconSet>
    </cfRule>
    <cfRule type="iconSet" priority="323">
      <iconSet iconSet="3Symbols">
        <cfvo type="percent" val="0"/>
        <cfvo type="percent" val="33"/>
        <cfvo type="percent" val="67"/>
      </iconSet>
    </cfRule>
  </conditionalFormatting>
  <conditionalFormatting sqref="Y423:Y424">
    <cfRule type="cellIs" dxfId="430" priority="309" operator="equal">
      <formula>$AX$7</formula>
    </cfRule>
    <cfRule type="cellIs" dxfId="429" priority="310" operator="equal">
      <formula>$AX$7</formula>
    </cfRule>
  </conditionalFormatting>
  <conditionalFormatting sqref="AC423:AC424">
    <cfRule type="cellIs" dxfId="428" priority="308" operator="equal">
      <formula>$AY$7</formula>
    </cfRule>
  </conditionalFormatting>
  <conditionalFormatting sqref="AB423:AB424">
    <cfRule type="iconSet" priority="311">
      <iconSet iconSet="3Symbols">
        <cfvo type="percent" val="0"/>
        <cfvo type="num" val="20"/>
        <cfvo type="num" val="60"/>
      </iconSet>
    </cfRule>
    <cfRule type="iconSet" priority="312">
      <iconSet iconSet="3Symbols">
        <cfvo type="percent" val="0"/>
        <cfvo type="percent" val="33"/>
        <cfvo type="percent" val="67"/>
      </iconSet>
    </cfRule>
  </conditionalFormatting>
  <conditionalFormatting sqref="Y429:Y430">
    <cfRule type="cellIs" dxfId="427" priority="300" operator="equal">
      <formula>$AX$7</formula>
    </cfRule>
    <cfRule type="cellIs" dxfId="426" priority="301" operator="equal">
      <formula>$AX$7</formula>
    </cfRule>
  </conditionalFormatting>
  <conditionalFormatting sqref="AC429:AC430">
    <cfRule type="cellIs" dxfId="425" priority="299" operator="equal">
      <formula>$AY$7</formula>
    </cfRule>
  </conditionalFormatting>
  <conditionalFormatting sqref="AB429:AB430">
    <cfRule type="iconSet" priority="302">
      <iconSet iconSet="3Symbols">
        <cfvo type="percent" val="0"/>
        <cfvo type="num" val="20"/>
        <cfvo type="num" val="60"/>
      </iconSet>
    </cfRule>
    <cfRule type="iconSet" priority="303">
      <iconSet iconSet="3Symbols">
        <cfvo type="percent" val="0"/>
        <cfvo type="percent" val="33"/>
        <cfvo type="percent" val="67"/>
      </iconSet>
    </cfRule>
  </conditionalFormatting>
  <conditionalFormatting sqref="Y427:Y428">
    <cfRule type="cellIs" dxfId="424" priority="289" operator="equal">
      <formula>$AX$7</formula>
    </cfRule>
    <cfRule type="cellIs" dxfId="423" priority="290" operator="equal">
      <formula>$AX$7</formula>
    </cfRule>
  </conditionalFormatting>
  <conditionalFormatting sqref="AC427:AC428">
    <cfRule type="cellIs" dxfId="422" priority="288" operator="equal">
      <formula>$AY$7</formula>
    </cfRule>
  </conditionalFormatting>
  <conditionalFormatting sqref="AB427:AB428">
    <cfRule type="iconSet" priority="291">
      <iconSet iconSet="3Symbols">
        <cfvo type="percent" val="0"/>
        <cfvo type="num" val="20"/>
        <cfvo type="num" val="60"/>
      </iconSet>
    </cfRule>
    <cfRule type="iconSet" priority="292">
      <iconSet iconSet="3Symbols">
        <cfvo type="percent" val="0"/>
        <cfvo type="percent" val="33"/>
        <cfvo type="percent" val="67"/>
      </iconSet>
    </cfRule>
  </conditionalFormatting>
  <conditionalFormatting sqref="Y433:Y434">
    <cfRule type="cellIs" dxfId="421" priority="280" operator="equal">
      <formula>$AX$7</formula>
    </cfRule>
    <cfRule type="cellIs" dxfId="420" priority="281" operator="equal">
      <formula>$AX$7</formula>
    </cfRule>
  </conditionalFormatting>
  <conditionalFormatting sqref="AC433:AC434">
    <cfRule type="cellIs" dxfId="419" priority="279" operator="equal">
      <formula>$AY$7</formula>
    </cfRule>
  </conditionalFormatting>
  <conditionalFormatting sqref="AB433:AB434">
    <cfRule type="iconSet" priority="282">
      <iconSet iconSet="3Symbols">
        <cfvo type="percent" val="0"/>
        <cfvo type="num" val="20"/>
        <cfvo type="num" val="60"/>
      </iconSet>
    </cfRule>
    <cfRule type="iconSet" priority="283">
      <iconSet iconSet="3Symbols">
        <cfvo type="percent" val="0"/>
        <cfvo type="percent" val="33"/>
        <cfvo type="percent" val="67"/>
      </iconSet>
    </cfRule>
  </conditionalFormatting>
  <conditionalFormatting sqref="Y431:Y432">
    <cfRule type="cellIs" dxfId="418" priority="269" operator="equal">
      <formula>$AX$7</formula>
    </cfRule>
    <cfRule type="cellIs" dxfId="417" priority="270" operator="equal">
      <formula>$AX$7</formula>
    </cfRule>
  </conditionalFormatting>
  <conditionalFormatting sqref="AC431:AC432">
    <cfRule type="cellIs" dxfId="416" priority="268" operator="equal">
      <formula>$AY$7</formula>
    </cfRule>
  </conditionalFormatting>
  <conditionalFormatting sqref="AB431:AB432">
    <cfRule type="iconSet" priority="271">
      <iconSet iconSet="3Symbols">
        <cfvo type="percent" val="0"/>
        <cfvo type="num" val="20"/>
        <cfvo type="num" val="60"/>
      </iconSet>
    </cfRule>
    <cfRule type="iconSet" priority="272">
      <iconSet iconSet="3Symbols">
        <cfvo type="percent" val="0"/>
        <cfvo type="percent" val="33"/>
        <cfvo type="percent" val="67"/>
      </iconSet>
    </cfRule>
  </conditionalFormatting>
  <conditionalFormatting sqref="Y435:Y436">
    <cfRule type="cellIs" dxfId="415" priority="260" operator="equal">
      <formula>$AX$7</formula>
    </cfRule>
    <cfRule type="cellIs" dxfId="414" priority="261" operator="equal">
      <formula>$AX$7</formula>
    </cfRule>
  </conditionalFormatting>
  <conditionalFormatting sqref="AC435:AC436">
    <cfRule type="cellIs" dxfId="413" priority="259" operator="equal">
      <formula>$AY$7</formula>
    </cfRule>
  </conditionalFormatting>
  <conditionalFormatting sqref="AB435:AB436">
    <cfRule type="iconSet" priority="262">
      <iconSet iconSet="3Symbols">
        <cfvo type="percent" val="0"/>
        <cfvo type="num" val="20"/>
        <cfvo type="num" val="60"/>
      </iconSet>
    </cfRule>
    <cfRule type="iconSet" priority="263">
      <iconSet iconSet="3Symbols">
        <cfvo type="percent" val="0"/>
        <cfvo type="percent" val="33"/>
        <cfvo type="percent" val="67"/>
      </iconSet>
    </cfRule>
  </conditionalFormatting>
  <conditionalFormatting sqref="AC439:AC440">
    <cfRule type="cellIs" dxfId="412" priority="248" operator="equal">
      <formula>$AY$7</formula>
    </cfRule>
  </conditionalFormatting>
  <conditionalFormatting sqref="AC437:AC438">
    <cfRule type="cellIs" dxfId="411" priority="237" operator="equal">
      <formula>$AY$7</formula>
    </cfRule>
  </conditionalFormatting>
  <conditionalFormatting sqref="AB437:AB600">
    <cfRule type="iconSet" priority="240">
      <iconSet iconSet="3Symbols">
        <cfvo type="percent" val="0"/>
        <cfvo type="num" val="20"/>
        <cfvo type="num" val="60"/>
      </iconSet>
    </cfRule>
    <cfRule type="iconSet" priority="241">
      <iconSet iconSet="3Symbols">
        <cfvo type="percent" val="0"/>
        <cfvo type="percent" val="33"/>
        <cfvo type="percent" val="67"/>
      </iconSet>
    </cfRule>
  </conditionalFormatting>
  <conditionalFormatting sqref="AC441:AC442">
    <cfRule type="cellIs" dxfId="410" priority="228" operator="equal">
      <formula>$AY$7</formula>
    </cfRule>
  </conditionalFormatting>
  <conditionalFormatting sqref="AC445:AC446">
    <cfRule type="cellIs" dxfId="409" priority="217" operator="equal">
      <formula>$AY$7</formula>
    </cfRule>
  </conditionalFormatting>
  <conditionalFormatting sqref="AC443:AC444">
    <cfRule type="cellIs" dxfId="408" priority="206" operator="equal">
      <formula>$AY$7</formula>
    </cfRule>
  </conditionalFormatting>
  <conditionalFormatting sqref="AC447:AC448">
    <cfRule type="cellIs" dxfId="407" priority="197" operator="equal">
      <formula>$AY$7</formula>
    </cfRule>
  </conditionalFormatting>
  <conditionalFormatting sqref="AC451:AC452">
    <cfRule type="cellIs" dxfId="406" priority="186" operator="equal">
      <formula>$AY$7</formula>
    </cfRule>
  </conditionalFormatting>
  <conditionalFormatting sqref="AC449:AC450">
    <cfRule type="cellIs" dxfId="405" priority="175" operator="equal">
      <formula>$AY$7</formula>
    </cfRule>
  </conditionalFormatting>
  <conditionalFormatting sqref="AC453:AC454">
    <cfRule type="cellIs" dxfId="404" priority="166" operator="equal">
      <formula>$AY$7</formula>
    </cfRule>
  </conditionalFormatting>
  <conditionalFormatting sqref="AC458">
    <cfRule type="cellIs" dxfId="403" priority="155" operator="equal">
      <formula>$AY$7</formula>
    </cfRule>
  </conditionalFormatting>
  <conditionalFormatting sqref="Y457">
    <cfRule type="cellIs" dxfId="402" priority="134" operator="equal">
      <formula>$AX$7</formula>
    </cfRule>
    <cfRule type="cellIs" dxfId="401" priority="135" operator="equal">
      <formula>$AX$7</formula>
    </cfRule>
  </conditionalFormatting>
  <conditionalFormatting sqref="AC457">
    <cfRule type="cellIs" dxfId="400" priority="127" operator="equal">
      <formula>$AY$7</formula>
    </cfRule>
  </conditionalFormatting>
  <conditionalFormatting sqref="Y459">
    <cfRule type="cellIs" dxfId="399" priority="123" operator="equal">
      <formula>$AX$7</formula>
    </cfRule>
    <cfRule type="cellIs" dxfId="398" priority="124" operator="equal">
      <formula>$AX$7</formula>
    </cfRule>
  </conditionalFormatting>
  <conditionalFormatting sqref="AC459">
    <cfRule type="cellIs" dxfId="397" priority="118" operator="equal">
      <formula>$AY$7</formula>
    </cfRule>
  </conditionalFormatting>
  <conditionalFormatting sqref="Y460">
    <cfRule type="cellIs" dxfId="396" priority="114" operator="equal">
      <formula>$AX$7</formula>
    </cfRule>
    <cfRule type="cellIs" dxfId="395" priority="115" operator="equal">
      <formula>$AX$7</formula>
    </cfRule>
  </conditionalFormatting>
  <conditionalFormatting sqref="AN7:AO600">
    <cfRule type="cellIs" dxfId="394" priority="68" operator="equal">
      <formula>"NO"</formula>
    </cfRule>
    <cfRule type="cellIs" dxfId="393" priority="69" operator="equal">
      <formula>"NO"</formula>
    </cfRule>
    <cfRule type="cellIs" dxfId="392" priority="70" operator="equal">
      <formula>"NO"</formula>
    </cfRule>
    <cfRule type="cellIs" dxfId="391" priority="71" operator="equal">
      <formula>"SI"</formula>
    </cfRule>
  </conditionalFormatting>
  <conditionalFormatting sqref="AN7:AO600">
    <cfRule type="cellIs" dxfId="390" priority="67" operator="equal">
      <formula>"NO"</formula>
    </cfRule>
  </conditionalFormatting>
  <conditionalFormatting sqref="AN115:AO600">
    <cfRule type="containsText" dxfId="389" priority="60" operator="containsText" text="SI">
      <formula>NOT(ISERROR(SEARCH("SI",AN115)))</formula>
    </cfRule>
  </conditionalFormatting>
  <conditionalFormatting sqref="AN7:AO600">
    <cfRule type="cellIs" dxfId="388" priority="58" operator="equal">
      <formula>"SI"</formula>
    </cfRule>
  </conditionalFormatting>
  <conditionalFormatting sqref="E7:E600 E646:E1048576">
    <cfRule type="expression" dxfId="387" priority="47">
      <formula>AN7="DEVUELTO"</formula>
    </cfRule>
    <cfRule type="expression" dxfId="386" priority="48">
      <formula>AN7="LIQUIDADO"</formula>
    </cfRule>
    <cfRule type="expression" dxfId="385" priority="49">
      <formula>AN7="EN TRÁMITE"</formula>
    </cfRule>
    <cfRule type="expression" dxfId="384" priority="50">
      <formula>T7&gt;=$F$3</formula>
    </cfRule>
    <cfRule type="expression" dxfId="383" priority="51">
      <formula>AN7="NO"</formula>
    </cfRule>
  </conditionalFormatting>
  <conditionalFormatting sqref="Y601:Y645">
    <cfRule type="cellIs" dxfId="382" priority="35" operator="equal">
      <formula>$AX$7</formula>
    </cfRule>
    <cfRule type="cellIs" dxfId="381" priority="36" operator="equal">
      <formula>$AX$7</formula>
    </cfRule>
  </conditionalFormatting>
  <conditionalFormatting sqref="AC601:AC645">
    <cfRule type="cellIs" dxfId="380" priority="34" operator="equal">
      <formula>$AY$7</formula>
    </cfRule>
  </conditionalFormatting>
  <conditionalFormatting sqref="AB601:AB645">
    <cfRule type="iconSet" priority="28">
      <iconSet iconSet="3Symbols">
        <cfvo type="percent" val="0"/>
        <cfvo type="num" val="20"/>
        <cfvo type="num" val="60"/>
      </iconSet>
    </cfRule>
    <cfRule type="iconSet" priority="29">
      <iconSet iconSet="3Symbols">
        <cfvo type="percent" val="0"/>
        <cfvo type="percent" val="33"/>
        <cfvo type="percent" val="67"/>
      </iconSet>
    </cfRule>
  </conditionalFormatting>
  <conditionalFormatting sqref="AN601:AO645">
    <cfRule type="cellIs" dxfId="379" priority="24" operator="equal">
      <formula>"NO"</formula>
    </cfRule>
    <cfRule type="cellIs" dxfId="378" priority="25" operator="equal">
      <formula>"NO"</formula>
    </cfRule>
    <cfRule type="cellIs" dxfId="377" priority="26" operator="equal">
      <formula>"NO"</formula>
    </cfRule>
    <cfRule type="cellIs" dxfId="376" priority="27" operator="equal">
      <formula>"SI"</formula>
    </cfRule>
  </conditionalFormatting>
  <conditionalFormatting sqref="AN601:AO645">
    <cfRule type="cellIs" dxfId="375" priority="23" operator="equal">
      <formula>"NO"</formula>
    </cfRule>
  </conditionalFormatting>
  <conditionalFormatting sqref="AN601:AO645">
    <cfRule type="containsText" dxfId="374" priority="22" operator="containsText" text="SI">
      <formula>NOT(ISERROR(SEARCH("SI",AN601)))</formula>
    </cfRule>
  </conditionalFormatting>
  <conditionalFormatting sqref="AN601:AO645">
    <cfRule type="cellIs" dxfId="373" priority="21" operator="equal">
      <formula>"SI"</formula>
    </cfRule>
  </conditionalFormatting>
  <conditionalFormatting sqref="E601:E645">
    <cfRule type="expression" dxfId="372" priority="16">
      <formula>AN601="DEVUELTO"</formula>
    </cfRule>
    <cfRule type="expression" dxfId="371" priority="17">
      <formula>AN601="LIQUIDADO"</formula>
    </cfRule>
    <cfRule type="expression" dxfId="370" priority="18">
      <formula>AN601="EN TRÁMITE"</formula>
    </cfRule>
    <cfRule type="expression" dxfId="369" priority="19">
      <formula>T601&gt;=$F$3</formula>
    </cfRule>
    <cfRule type="expression" dxfId="368" priority="20">
      <formula>AN601="NO"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3" r:id="rId381"/>
    <hyperlink ref="J554" r:id="rId382"/>
    <hyperlink ref="J555" r:id="rId383"/>
    <hyperlink ref="J557" r:id="rId384"/>
    <hyperlink ref="J558" r:id="rId385"/>
    <hyperlink ref="J559" r:id="rId386"/>
    <hyperlink ref="J561" r:id="rId387"/>
    <hyperlink ref="J560" r:id="rId388"/>
    <hyperlink ref="J563" r:id="rId389"/>
    <hyperlink ref="J562" r:id="rId390"/>
    <hyperlink ref="J564" r:id="rId391"/>
    <hyperlink ref="J565" r:id="rId392"/>
    <hyperlink ref="J566" r:id="rId393"/>
    <hyperlink ref="J556" r:id="rId394"/>
    <hyperlink ref="J567" r:id="rId395"/>
    <hyperlink ref="J568" r:id="rId396"/>
    <hyperlink ref="J569" r:id="rId397"/>
    <hyperlink ref="J570" r:id="rId398"/>
    <hyperlink ref="J572" r:id="rId399"/>
    <hyperlink ref="J571" r:id="rId400"/>
    <hyperlink ref="J573" r:id="rId401"/>
    <hyperlink ref="J574" r:id="rId402"/>
    <hyperlink ref="J575" r:id="rId403"/>
    <hyperlink ref="J576" r:id="rId404"/>
    <hyperlink ref="J577" r:id="rId405"/>
    <hyperlink ref="J578" r:id="rId406"/>
    <hyperlink ref="J580" r:id="rId407"/>
    <hyperlink ref="J581" r:id="rId408"/>
    <hyperlink ref="J579" r:id="rId409"/>
    <hyperlink ref="J582" r:id="rId410"/>
    <hyperlink ref="J583" r:id="rId411"/>
    <hyperlink ref="J552" r:id="rId412"/>
    <hyperlink ref="J584" r:id="rId413"/>
    <hyperlink ref="J585" r:id="rId414"/>
    <hyperlink ref="J586" r:id="rId415"/>
    <hyperlink ref="J588" r:id="rId416"/>
    <hyperlink ref="J590" r:id="rId417"/>
    <hyperlink ref="J589" r:id="rId418"/>
    <hyperlink ref="J591" r:id="rId419"/>
    <hyperlink ref="J592" r:id="rId420"/>
    <hyperlink ref="J593" r:id="rId421"/>
    <hyperlink ref="J587" r:id="rId422"/>
    <hyperlink ref="J594" r:id="rId423"/>
    <hyperlink ref="J596" r:id="rId424"/>
    <hyperlink ref="J595" r:id="rId425"/>
    <hyperlink ref="J597" r:id="rId426"/>
    <hyperlink ref="L268" r:id="rId427"/>
    <hyperlink ref="J599" r:id="rId428"/>
    <hyperlink ref="J600" r:id="rId429"/>
    <hyperlink ref="J598" r:id="rId430"/>
    <hyperlink ref="J601" r:id="rId431"/>
    <hyperlink ref="J602" r:id="rId432"/>
    <hyperlink ref="J603" r:id="rId433"/>
    <hyperlink ref="J604" r:id="rId434"/>
    <hyperlink ref="J605" r:id="rId435"/>
    <hyperlink ref="J606" r:id="rId436"/>
    <hyperlink ref="J607" r:id="rId437"/>
    <hyperlink ref="J608" r:id="rId438"/>
    <hyperlink ref="J609" r:id="rId439"/>
    <hyperlink ref="J610" r:id="rId440"/>
    <hyperlink ref="J611" r:id="rId441"/>
    <hyperlink ref="J612" r:id="rId442"/>
    <hyperlink ref="J615" r:id="rId443"/>
    <hyperlink ref="J614" r:id="rId444"/>
  </hyperlinks>
  <pageMargins left="0.31496062992125984" right="0.31496062992125984" top="0.74803149606299213" bottom="0.74803149606299213" header="0.31496062992125984" footer="0.31496062992125984"/>
  <pageSetup scale="75" orientation="landscape" r:id="rId445"/>
  <drawing r:id="rId446"/>
  <legacyDrawing r:id="rId447"/>
  <extLst>
    <ext xmlns:x14="http://schemas.microsoft.com/office/spreadsheetml/2009/9/main" uri="{78C0D931-6437-407d-A8EE-F0AAD7539E65}">
      <x14:conditionalFormattings>
        <x14:conditionalFormatting xmlns:xm="http://schemas.microsoft.com/office/excel/2006/main">
          <x14:cfRule type="containsText" priority="344"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43"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41" operator="containsText" id="{8F57F5D0-8850-4230-949E-FFCAA930A9C1}">
            <xm:f>NOT(ISERROR(SEARCH($AZ$8,AQ7)))</xm:f>
            <xm:f>$AZ$8</xm:f>
            <x14:dxf>
              <font>
                <b/>
                <i val="0"/>
                <color rgb="FFFF0000"/>
              </font>
            </x14:dxf>
          </x14:cfRule>
          <x14:cfRule type="containsText" priority="342"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492"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494"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27"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26"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33"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34"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18"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17"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15" operator="containsText" id="{08835A8B-8F33-4E2F-84F3-0C6229B664A7}">
            <xm:f>NOT(ISERROR(SEARCH($AZ$8,AQ423)))</xm:f>
            <xm:f>$AZ$8</xm:f>
            <x14:dxf>
              <font>
                <b/>
                <i val="0"/>
                <color rgb="FFFF0000"/>
              </font>
            </x14:dxf>
          </x14:cfRule>
          <x14:cfRule type="containsText" priority="316"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24"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25"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307"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306"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313"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314"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298"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297"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295" operator="containsText" id="{4150BDEB-E016-4AA1-93AB-C80A820FF8E9}">
            <xm:f>NOT(ISERROR(SEARCH($AZ$8,AQ427)))</xm:f>
            <xm:f>$AZ$8</xm:f>
            <x14:dxf>
              <font>
                <b/>
                <i val="0"/>
                <color rgb="FFFF0000"/>
              </font>
            </x14:dxf>
          </x14:cfRule>
          <x14:cfRule type="containsText" priority="296"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304"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305"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87"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86"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293"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294"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78"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77"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75" operator="containsText" id="{829CC1C1-22FF-409C-83D0-D07EE688D129}">
            <xm:f>NOT(ISERROR(SEARCH($AZ$8,AQ431)))</xm:f>
            <xm:f>$AZ$8</xm:f>
            <x14:dxf>
              <font>
                <b/>
                <i val="0"/>
                <color rgb="FFFF0000"/>
              </font>
            </x14:dxf>
          </x14:cfRule>
          <x14:cfRule type="containsText" priority="276"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84"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85"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67"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66"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73"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74"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58"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57"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55" operator="containsText" id="{EBB1EEDF-EC1F-4AFE-9453-D6F0706CF8FF}">
            <xm:f>NOT(ISERROR(SEARCH($AZ$8,AQ435)))</xm:f>
            <xm:f>$AZ$8</xm:f>
            <x14:dxf>
              <font>
                <b/>
                <i val="0"/>
                <color rgb="FFFF0000"/>
              </font>
            </x14:dxf>
          </x14:cfRule>
          <x14:cfRule type="containsText" priority="256"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64"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65"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47"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46"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44" operator="containsText" id="{6EFBB90C-D06A-471F-A150-CFD8DB66BE75}">
            <xm:f>NOT(ISERROR(SEARCH($AZ$8,AQ437)))</xm:f>
            <xm:f>$AZ$8</xm:f>
            <x14:dxf>
              <font>
                <b/>
                <i val="0"/>
                <color rgb="FFFF0000"/>
              </font>
            </x14:dxf>
          </x14:cfRule>
          <x14:cfRule type="containsText" priority="245"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36"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35"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42"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43"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27"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26"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24" operator="containsText" id="{AB3EE87F-D1D5-4762-9D8C-C8AD0923753E}">
            <xm:f>NOT(ISERROR(SEARCH($AZ$8,AQ441)))</xm:f>
            <xm:f>$AZ$8</xm:f>
            <x14:dxf>
              <font>
                <b/>
                <i val="0"/>
                <color rgb="FFFF0000"/>
              </font>
            </x14:dxf>
          </x14:cfRule>
          <x14:cfRule type="containsText" priority="225"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16"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15"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213" operator="containsText" id="{CAA0316D-0344-4AA6-BDC4-6B9A0D167593}">
            <xm:f>NOT(ISERROR(SEARCH($AZ$8,AQ443)))</xm:f>
            <xm:f>$AZ$8</xm:f>
            <x14:dxf>
              <font>
                <b/>
                <i val="0"/>
                <color rgb="FFFF0000"/>
              </font>
            </x14:dxf>
          </x14:cfRule>
          <x14:cfRule type="containsText" priority="214"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205"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204"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196"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195"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193" operator="containsText" id="{2786D6F3-BE3E-4D1A-8F50-A753CAF46C99}">
            <xm:f>NOT(ISERROR(SEARCH($AZ$8,AQ447)))</xm:f>
            <xm:f>$AZ$8</xm:f>
            <x14:dxf>
              <font>
                <b/>
                <i val="0"/>
                <color rgb="FFFF0000"/>
              </font>
            </x14:dxf>
          </x14:cfRule>
          <x14:cfRule type="containsText" priority="194"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85"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84"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82" operator="containsText" id="{15FB0DE1-DB7B-4B87-98DE-C25A13E6811A}">
            <xm:f>NOT(ISERROR(SEARCH($AZ$8,AQ449)))</xm:f>
            <xm:f>$AZ$8</xm:f>
            <x14:dxf>
              <font>
                <b/>
                <i val="0"/>
                <color rgb="FFFF0000"/>
              </font>
            </x14:dxf>
          </x14:cfRule>
          <x14:cfRule type="containsText" priority="183"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74"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73"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65"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64"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62" operator="containsText" id="{8B79D03C-8C8C-49A1-8200-5B870AEB97A0}">
            <xm:f>NOT(ISERROR(SEARCH($AZ$8,AQ453)))</xm:f>
            <xm:f>$AZ$8</xm:f>
            <x14:dxf>
              <font>
                <b/>
                <i val="0"/>
                <color rgb="FFFF0000"/>
              </font>
            </x14:dxf>
          </x14:cfRule>
          <x14:cfRule type="containsText" priority="163"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54"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53"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40" operator="containsText" id="{4BE44158-E1E6-4EC5-B8CE-17E79A17EA0C}">
            <xm:f>NOT(ISERROR(SEARCH($AZ$8,AQ448)))</xm:f>
            <xm:f>$AZ$8</xm:f>
            <x14:dxf>
              <font>
                <b/>
                <i val="0"/>
                <color rgb="FFFF0000"/>
              </font>
            </x14:dxf>
          </x14:cfRule>
          <x14:cfRule type="containsText" priority="141"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36" operator="containsText" id="{1DBB1C25-3310-4EDB-B60C-F02951E98347}">
            <xm:f>NOT(ISERROR(SEARCH($AZ$8,AQ451)))</xm:f>
            <xm:f>$AZ$8</xm:f>
            <x14:dxf>
              <font>
                <b/>
                <i val="0"/>
                <color rgb="FFFF0000"/>
              </font>
            </x14:dxf>
          </x14:cfRule>
          <x14:cfRule type="containsText" priority="137"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32" operator="containsText" id="{AC2E2BA2-08F4-4E35-8D1A-809AF892068E}">
            <xm:f>NOT(ISERROR(SEARCH($AZ$8,AQ457)))</xm:f>
            <xm:f>$AZ$8</xm:f>
            <x14:dxf>
              <font>
                <b/>
                <i val="0"/>
                <color rgb="FFFF0000"/>
              </font>
            </x14:dxf>
          </x14:cfRule>
          <x14:cfRule type="containsText" priority="133"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26"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25"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17"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16"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112" operator="containsText" id="{A3446065-D273-42B4-8A1E-58DBA26AC02A}">
            <xm:f>NOT(ISERROR(SEARCH($AZ$8,AQ466)))</xm:f>
            <xm:f>$AZ$8</xm:f>
            <x14:dxf>
              <font>
                <b/>
                <i val="0"/>
                <color rgb="FFFF0000"/>
              </font>
            </x14:dxf>
          </x14:cfRule>
          <x14:cfRule type="containsText" priority="113"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110" operator="containsText" id="{3B2B29B4-033A-4D92-BD11-E05459C06AD7}">
            <xm:f>NOT(ISERROR(SEARCH($AZ$8,AQ487)))</xm:f>
            <xm:f>$AZ$8</xm:f>
            <x14:dxf>
              <font>
                <b/>
                <i val="0"/>
                <color rgb="FFFF0000"/>
              </font>
            </x14:dxf>
          </x14:cfRule>
          <x14:cfRule type="containsText" priority="111"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106" operator="containsText" id="{3F8D53C8-AE9A-4802-BA82-977A736135C9}">
            <xm:f>NOT(ISERROR(SEARCH($AZ$8,AQ488)))</xm:f>
            <xm:f>$AZ$8</xm:f>
            <x14:dxf>
              <font>
                <b/>
                <i val="0"/>
                <color rgb="FFFF0000"/>
              </font>
            </x14:dxf>
          </x14:cfRule>
          <x14:cfRule type="containsText" priority="107"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104" operator="containsText" id="{9A1A9CB4-9C90-4F48-A3A4-0A104E5F85E5}">
            <xm:f>NOT(ISERROR(SEARCH($AZ$8,AQ496)))</xm:f>
            <xm:f>$AZ$8</xm:f>
            <x14:dxf>
              <font>
                <b/>
                <i val="0"/>
                <color rgb="FFFF0000"/>
              </font>
            </x14:dxf>
          </x14:cfRule>
          <x14:cfRule type="containsText" priority="105"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102" operator="containsText" id="{55AB6D91-FC48-43FD-B3C9-EDA7570DD788}">
            <xm:f>NOT(ISERROR(SEARCH($AZ$8,AQ498)))</xm:f>
            <xm:f>$AZ$8</xm:f>
            <x14:dxf>
              <font>
                <b/>
                <i val="0"/>
                <color rgb="FFFF0000"/>
              </font>
            </x14:dxf>
          </x14:cfRule>
          <x14:cfRule type="containsText" priority="103"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100" operator="containsText" id="{F847D8D3-BFC3-42BB-97CE-F58346308D8C}">
            <xm:f>NOT(ISERROR(SEARCH($AZ$8,AQ504)))</xm:f>
            <xm:f>$AZ$8</xm:f>
            <x14:dxf>
              <font>
                <b/>
                <i val="0"/>
                <color rgb="FFFF0000"/>
              </font>
            </x14:dxf>
          </x14:cfRule>
          <x14:cfRule type="containsText" priority="101"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98" operator="containsText" id="{5A59EBF2-6DD1-4531-8991-A50C016A9EC4}">
            <xm:f>NOT(ISERROR(SEARCH($AZ$8,AQ506)))</xm:f>
            <xm:f>$AZ$8</xm:f>
            <x14:dxf>
              <font>
                <b/>
                <i val="0"/>
                <color rgb="FFFF0000"/>
              </font>
            </x14:dxf>
          </x14:cfRule>
          <x14:cfRule type="containsText" priority="99"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96" operator="containsText" id="{FE2E2239-0E23-4853-81FB-10E50706BA25}">
            <xm:f>NOT(ISERROR(SEARCH($AZ$8,AQ507)))</xm:f>
            <xm:f>$AZ$8</xm:f>
            <x14:dxf>
              <font>
                <b/>
                <i val="0"/>
                <color rgb="FFFF0000"/>
              </font>
            </x14:dxf>
          </x14:cfRule>
          <x14:cfRule type="containsText" priority="97"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94" operator="containsText" id="{46FF7D3B-40E6-4A9D-8ABA-02A8F23B7BD4}">
            <xm:f>NOT(ISERROR(SEARCH($AZ$8,AQ515)))</xm:f>
            <xm:f>$AZ$8</xm:f>
            <x14:dxf>
              <font>
                <b/>
                <i val="0"/>
                <color rgb="FFFF0000"/>
              </font>
            </x14:dxf>
          </x14:cfRule>
          <x14:cfRule type="containsText" priority="95"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92" operator="containsText" id="{02C45C3A-1F42-487C-A423-B2E6567B95C0}">
            <xm:f>NOT(ISERROR(SEARCH($AZ$8,AQ505)))</xm:f>
            <xm:f>$AZ$8</xm:f>
            <x14:dxf>
              <font>
                <b/>
                <i val="0"/>
                <color rgb="FFFF0000"/>
              </font>
            </x14:dxf>
          </x14:cfRule>
          <x14:cfRule type="containsText" priority="93"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90" operator="containsText" id="{C947782D-C581-4AEB-9B3E-A68E5C5F237A}">
            <xm:f>NOT(ISERROR(SEARCH($AZ$8,AQ517)))</xm:f>
            <xm:f>$AZ$8</xm:f>
            <x14:dxf>
              <font>
                <b/>
                <i val="0"/>
                <color rgb="FFFF0000"/>
              </font>
            </x14:dxf>
          </x14:cfRule>
          <x14:cfRule type="containsText" priority="91"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88" operator="containsText" id="{4C782B14-859E-4BD3-AE09-E60B07E1A5AD}">
            <xm:f>NOT(ISERROR(SEARCH($AZ$8,AQ519)))</xm:f>
            <xm:f>$AZ$8</xm:f>
            <x14:dxf>
              <font>
                <b/>
                <i val="0"/>
                <color rgb="FFFF0000"/>
              </font>
            </x14:dxf>
          </x14:cfRule>
          <x14:cfRule type="containsText" priority="89"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86" operator="containsText" id="{8FC4316E-8B76-4EA6-9A46-B95B8A7A9DB5}">
            <xm:f>NOT(ISERROR(SEARCH($AZ$8,AQ520)))</xm:f>
            <xm:f>$AZ$8</xm:f>
            <x14:dxf>
              <font>
                <b/>
                <i val="0"/>
                <color rgb="FFFF0000"/>
              </font>
            </x14:dxf>
          </x14:cfRule>
          <x14:cfRule type="containsText" priority="87"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84" operator="containsText" id="{617465D6-8116-4F4D-B148-8E69E29CD507}">
            <xm:f>NOT(ISERROR(SEARCH($AZ$8,AQ521)))</xm:f>
            <xm:f>$AZ$8</xm:f>
            <x14:dxf>
              <font>
                <b/>
                <i val="0"/>
                <color rgb="FFFF0000"/>
              </font>
            </x14:dxf>
          </x14:cfRule>
          <x14:cfRule type="containsText" priority="85"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82" operator="containsText" id="{9E14E9FF-DB87-4545-902F-85D491E2C5F4}">
            <xm:f>NOT(ISERROR(SEARCH($AZ$8,AQ523)))</xm:f>
            <xm:f>$AZ$8</xm:f>
            <x14:dxf>
              <font>
                <b/>
                <i val="0"/>
                <color rgb="FFFF0000"/>
              </font>
            </x14:dxf>
          </x14:cfRule>
          <x14:cfRule type="containsText" priority="83"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80" operator="containsText" id="{DF3ACB8D-624A-4CB6-A405-FCAFCFA18D78}">
            <xm:f>NOT(ISERROR(SEARCH($AZ$8,AQ524)))</xm:f>
            <xm:f>$AZ$8</xm:f>
            <x14:dxf>
              <font>
                <b/>
                <i val="0"/>
                <color rgb="FFFF0000"/>
              </font>
            </x14:dxf>
          </x14:cfRule>
          <x14:cfRule type="containsText" priority="81"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78" operator="containsText" id="{84F015BB-0F24-4571-BE43-26888FF653D0}">
            <xm:f>NOT(ISERROR(SEARCH($AZ$8,AQ526)))</xm:f>
            <xm:f>$AZ$8</xm:f>
            <x14:dxf>
              <font>
                <b/>
                <i val="0"/>
                <color rgb="FFFF0000"/>
              </font>
            </x14:dxf>
          </x14:cfRule>
          <x14:cfRule type="containsText" priority="79"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76" operator="containsText" id="{E6F18C11-D5A5-424E-A0D1-20268EABE0FF}">
            <xm:f>NOT(ISERROR(SEARCH($AZ$8,AQ527)))</xm:f>
            <xm:f>$AZ$8</xm:f>
            <x14:dxf>
              <font>
                <b/>
                <i val="0"/>
                <color rgb="FFFF0000"/>
              </font>
            </x14:dxf>
          </x14:cfRule>
          <x14:cfRule type="containsText" priority="77"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74" operator="containsText" id="{5BA08E2E-457F-4EF2-B36A-64126030C5C9}">
            <xm:f>NOT(ISERROR(SEARCH($AZ$8,AQ528)))</xm:f>
            <xm:f>$AZ$8</xm:f>
            <x14:dxf>
              <font>
                <b/>
                <i val="0"/>
                <color rgb="FFFF0000"/>
              </font>
            </x14:dxf>
          </x14:cfRule>
          <x14:cfRule type="containsText" priority="75"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72" operator="containsText" id="{9E5C3296-A423-4E81-9574-630E6245EF49}">
            <xm:f>NOT(ISERROR(SEARCH($AZ$8,AQ529)))</xm:f>
            <xm:f>$AZ$8</xm:f>
            <x14:dxf>
              <font>
                <b/>
                <i val="0"/>
                <color rgb="FFFF0000"/>
              </font>
            </x14:dxf>
          </x14:cfRule>
          <x14:cfRule type="containsText" priority="73"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45" operator="containsText" id="{136E0FDB-B06C-4C7C-98E6-21344803C8A7}">
            <xm:f>NOT(ISERROR(SEARCH($AZ$8,AQ551)))</xm:f>
            <xm:f>$AZ$8</xm:f>
            <x14:dxf>
              <font>
                <b/>
                <i val="0"/>
                <color rgb="FFFF0000"/>
              </font>
            </x14:dxf>
          </x14:cfRule>
          <x14:cfRule type="containsText" priority="46"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43" operator="containsText" id="{F1AC245F-23D9-4E80-8071-EE31E446CC7D}">
            <xm:f>NOT(ISERROR(SEARCH($AZ$8,AQ555)))</xm:f>
            <xm:f>$AZ$8</xm:f>
            <x14:dxf>
              <font>
                <b/>
                <i val="0"/>
                <color rgb="FFFF0000"/>
              </font>
            </x14:dxf>
          </x14:cfRule>
          <x14:cfRule type="containsText" priority="44"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41" operator="containsText" id="{F6A60626-8AFB-4517-8581-66CC2D24950E}">
            <xm:f>NOT(ISERROR(SEARCH($AZ$8,AQ561)))</xm:f>
            <xm:f>$AZ$8</xm:f>
            <x14:dxf>
              <font>
                <b/>
                <i val="0"/>
                <color rgb="FFFF0000"/>
              </font>
            </x14:dxf>
          </x14:cfRule>
          <x14:cfRule type="containsText" priority="42"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39" operator="containsText" id="{036FA788-CB3A-45F4-A954-3FAE63494C9F}">
            <xm:f>NOT(ISERROR(SEARCH($AZ$8,AQ570)))</xm:f>
            <xm:f>$AZ$8</xm:f>
            <x14:dxf>
              <font>
                <b/>
                <i val="0"/>
                <color rgb="FFFF0000"/>
              </font>
            </x14:dxf>
          </x14:cfRule>
          <x14:cfRule type="containsText" priority="40"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37" operator="containsText" id="{4923CDF1-FF19-4F70-91C3-6AD3BBD08EAE}">
            <xm:f>NOT(ISERROR(SEARCH($AZ$8,AQ589)))</xm:f>
            <xm:f>$AZ$8</xm:f>
            <x14:dxf>
              <font>
                <b/>
                <i val="0"/>
                <color rgb="FFFF0000"/>
              </font>
            </x14:dxf>
          </x14:cfRule>
          <x14:cfRule type="containsText" priority="38"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33"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32"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30"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31"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4" operator="containsText" id="{E2568196-10FB-4E35-9352-6A667B11DA8A}">
            <xm:f>NOT(ISERROR(SEARCH($AZ$8,AQ601)))</xm:f>
            <xm:f>$AZ$8</xm:f>
            <x14:dxf>
              <font>
                <b/>
                <i val="0"/>
                <color rgb="FFFF0000"/>
              </font>
            </x14:dxf>
          </x14:cfRule>
          <x14:cfRule type="containsText" priority="15"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2" operator="containsText" id="{44E2FE6B-CBCA-429B-B9F7-09AC6FE03AD4}">
            <xm:f>NOT(ISERROR(SEARCH($AZ$8,AQ605)))</xm:f>
            <xm:f>$AZ$8</xm:f>
            <x14:dxf>
              <font>
                <b/>
                <i val="0"/>
                <color rgb="FFFF0000"/>
              </font>
            </x14:dxf>
          </x14:cfRule>
          <x14:cfRule type="containsText" priority="13"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5" operator="containsText" id="{259063F6-A38B-462D-B2D9-70790262E95B}">
            <xm:f>NOT(ISERROR(SEARCH($AZ$8,AQ609)))</xm:f>
            <xm:f>$AZ$8</xm:f>
            <x14:dxf>
              <font>
                <b/>
                <i val="0"/>
                <color rgb="FFFF0000"/>
              </font>
            </x14:dxf>
          </x14:cfRule>
          <x14:cfRule type="containsText" priority="6"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3" operator="containsText" id="{15B4C141-EC7F-428A-8406-975F21B6500D}">
            <xm:f>NOT(ISERROR(SEARCH($AZ$8,AQ610)))</xm:f>
            <xm:f>$AZ$8</xm:f>
            <x14:dxf>
              <font>
                <b/>
                <i val="0"/>
                <color rgb="FFFF0000"/>
              </font>
            </x14:dxf>
          </x14:cfRule>
          <x14:cfRule type="containsText" priority="4"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 operator="containsText" id="{0EBA629B-4449-46D1-8D12-660903177B67}">
            <xm:f>NOT(ISERROR(SEARCH($AZ$8,AQ613)))</xm:f>
            <xm:f>$AZ$8</xm:f>
            <x14:dxf>
              <font>
                <b/>
                <i val="0"/>
                <color rgb="FFFF0000"/>
              </font>
            </x14:dxf>
          </x14:cfRule>
          <x14:cfRule type="containsText" priority="2" operator="containsText" id="{E9C540A2-BC43-4E8B-B9F7-78F3AA81F5C0}">
            <xm:f>NOT(ISERROR(SEARCH($AZ$7,AQ613)))</xm:f>
            <xm:f>$AZ$7</xm:f>
            <x14:dxf>
              <font>
                <b/>
                <i val="0"/>
                <color rgb="FF00B050"/>
              </font>
            </x14:dxf>
          </x14:cfRule>
          <xm:sqref>AQ613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2611</v>
      </c>
      <c r="F33" s="428" t="s">
        <v>1671</v>
      </c>
      <c r="G33" s="481">
        <v>478000000</v>
      </c>
      <c r="J33" s="54"/>
      <c r="T33" s="57" t="s">
        <v>629</v>
      </c>
      <c r="U33" s="57" t="s">
        <v>908</v>
      </c>
      <c r="Z33" s="58"/>
    </row>
    <row r="34" spans="2:38" x14ac:dyDescent="0.25">
      <c r="B34" t="s">
        <v>2613</v>
      </c>
      <c r="F34" s="428" t="s">
        <v>1672</v>
      </c>
      <c r="G34" s="481">
        <v>108000000</v>
      </c>
      <c r="J34" s="54"/>
      <c r="T34" s="57" t="s">
        <v>630</v>
      </c>
      <c r="U34" s="57" t="s">
        <v>908</v>
      </c>
    </row>
    <row r="35" spans="2:38" x14ac:dyDescent="0.25">
      <c r="B35" t="s">
        <v>2612</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67" t="s">
        <v>411</v>
      </c>
      <c r="J4" s="1068"/>
      <c r="K4" s="1068"/>
      <c r="L4" s="1068"/>
      <c r="M4" s="1068"/>
      <c r="N4" s="1068"/>
      <c r="O4" s="1069"/>
      <c r="P4" s="21"/>
      <c r="Q4" s="27"/>
      <c r="R4" s="21"/>
      <c r="S4"/>
    </row>
    <row r="5" spans="1:19" ht="15" hidden="1" customHeight="1" x14ac:dyDescent="0.25">
      <c r="A5" s="21"/>
      <c r="B5" s="27"/>
      <c r="C5" s="21"/>
      <c r="D5" s="21"/>
      <c r="E5" s="21"/>
      <c r="F5" s="21"/>
      <c r="G5" s="27"/>
      <c r="H5" s="28"/>
      <c r="I5" s="1070"/>
      <c r="J5" s="1071"/>
      <c r="K5" s="1071"/>
      <c r="L5" s="1071"/>
      <c r="M5" s="1071"/>
      <c r="N5" s="1071"/>
      <c r="O5" s="1072"/>
      <c r="P5" s="21"/>
      <c r="Q5" s="27"/>
      <c r="R5" s="21"/>
      <c r="S5"/>
    </row>
    <row r="6" spans="1:19" x14ac:dyDescent="0.25">
      <c r="A6" s="21"/>
      <c r="B6" s="27"/>
      <c r="C6" s="21"/>
      <c r="D6" s="21"/>
      <c r="E6" s="21"/>
      <c r="F6" s="21"/>
      <c r="G6" s="27"/>
      <c r="H6" s="28"/>
      <c r="I6" s="1070"/>
      <c r="J6" s="1071"/>
      <c r="K6" s="1071"/>
      <c r="L6" s="1071"/>
      <c r="M6" s="1071"/>
      <c r="N6" s="1071"/>
      <c r="O6" s="1072"/>
      <c r="P6" s="21"/>
      <c r="Q6" s="27"/>
      <c r="R6" s="21"/>
      <c r="S6"/>
    </row>
    <row r="7" spans="1:19" ht="10.5" customHeight="1" x14ac:dyDescent="0.25">
      <c r="A7" s="21"/>
      <c r="B7" s="27"/>
      <c r="C7" s="21"/>
      <c r="D7" s="21"/>
      <c r="E7" s="21"/>
      <c r="F7" s="21"/>
      <c r="G7" s="27"/>
      <c r="H7" s="28"/>
      <c r="I7" s="1070" t="s">
        <v>412</v>
      </c>
      <c r="J7" s="1071"/>
      <c r="K7" s="1071"/>
      <c r="L7" s="1071"/>
      <c r="M7" s="1071"/>
      <c r="N7" s="1071"/>
      <c r="O7" s="1072"/>
      <c r="P7" s="21"/>
      <c r="Q7" s="27"/>
      <c r="R7" s="21"/>
      <c r="S7"/>
    </row>
    <row r="8" spans="1:19" x14ac:dyDescent="0.25">
      <c r="A8" s="21"/>
      <c r="B8" s="27"/>
      <c r="C8" s="21"/>
      <c r="D8" s="21"/>
      <c r="E8" s="21"/>
      <c r="F8" s="21"/>
      <c r="G8" s="27"/>
      <c r="H8" s="28"/>
      <c r="I8" s="1070"/>
      <c r="J8" s="1071"/>
      <c r="K8" s="1071"/>
      <c r="L8" s="1071"/>
      <c r="M8" s="1071"/>
      <c r="N8" s="1071"/>
      <c r="O8" s="1072"/>
      <c r="P8" s="21"/>
      <c r="Q8" s="27"/>
      <c r="R8" s="21"/>
      <c r="S8"/>
    </row>
    <row r="9" spans="1:19" x14ac:dyDescent="0.25">
      <c r="A9" s="21"/>
      <c r="B9" s="27"/>
      <c r="C9" s="21"/>
      <c r="D9" s="21"/>
      <c r="E9" s="21"/>
      <c r="F9" s="21"/>
      <c r="G9" s="27"/>
      <c r="H9" s="28"/>
      <c r="I9" s="1070"/>
      <c r="J9" s="1071"/>
      <c r="K9" s="1071"/>
      <c r="L9" s="1071"/>
      <c r="M9" s="1071"/>
      <c r="N9" s="1071"/>
      <c r="O9" s="1072"/>
      <c r="P9" s="21"/>
      <c r="Q9" s="27"/>
      <c r="R9" s="21"/>
      <c r="S9"/>
    </row>
    <row r="10" spans="1:19" ht="8.25" customHeight="1" thickBot="1" x14ac:dyDescent="0.3">
      <c r="A10" s="21"/>
      <c r="B10" s="27"/>
      <c r="C10" s="27"/>
      <c r="D10" s="27"/>
      <c r="E10" s="27"/>
      <c r="F10" s="27"/>
      <c r="G10" s="27"/>
      <c r="H10" s="28"/>
      <c r="I10" s="1073"/>
      <c r="J10" s="1074"/>
      <c r="K10" s="1074"/>
      <c r="L10" s="1074"/>
      <c r="M10" s="1074"/>
      <c r="N10" s="1074"/>
      <c r="O10" s="1075"/>
      <c r="P10" s="21"/>
      <c r="Q10" s="27"/>
      <c r="R10" s="21"/>
      <c r="S10"/>
    </row>
    <row r="11" spans="1:19" ht="16.5" thickTop="1" x14ac:dyDescent="0.25">
      <c r="A11" s="21"/>
      <c r="B11" s="27"/>
      <c r="C11" s="1076" t="s">
        <v>406</v>
      </c>
      <c r="D11" s="1076"/>
      <c r="E11" s="1076"/>
      <c r="F11" s="1076"/>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77" t="s">
        <v>413</v>
      </c>
      <c r="D15" s="1077"/>
      <c r="E15" s="1077"/>
      <c r="F15" s="1077"/>
      <c r="G15" s="1077"/>
      <c r="H15" s="1077"/>
      <c r="I15" s="1077"/>
      <c r="J15" s="1077"/>
      <c r="K15" s="1077"/>
      <c r="L15" s="1077"/>
      <c r="M15" s="1077"/>
      <c r="N15" s="1077"/>
      <c r="O15" s="1077"/>
      <c r="P15" s="1077"/>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78" t="s">
        <v>1076</v>
      </c>
      <c r="E18" s="1078"/>
      <c r="F18" s="1078"/>
      <c r="G18" s="1078"/>
      <c r="H18" s="1078"/>
      <c r="I18" s="1078"/>
      <c r="J18" s="1078"/>
      <c r="K18" s="1078"/>
      <c r="L18" s="1078"/>
      <c r="M18" s="1078"/>
      <c r="N18" s="1078"/>
      <c r="O18" s="1078"/>
      <c r="P18" s="21"/>
      <c r="Q18" s="27"/>
      <c r="R18" s="21"/>
      <c r="S18"/>
    </row>
    <row r="19" spans="1:19" x14ac:dyDescent="0.25">
      <c r="A19" s="21"/>
      <c r="B19" s="27"/>
      <c r="C19" s="21"/>
      <c r="D19" s="1078"/>
      <c r="E19" s="1078"/>
      <c r="F19" s="1078"/>
      <c r="G19" s="1078"/>
      <c r="H19" s="1078"/>
      <c r="I19" s="1078"/>
      <c r="J19" s="1078"/>
      <c r="K19" s="1078"/>
      <c r="L19" s="1078"/>
      <c r="M19" s="1078"/>
      <c r="N19" s="1078"/>
      <c r="O19" s="1078"/>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66" t="s">
        <v>1079</v>
      </c>
      <c r="F22" s="1066"/>
      <c r="G22" s="1066"/>
      <c r="H22" s="1066"/>
      <c r="I22" s="1066"/>
      <c r="J22" s="1066"/>
      <c r="K22" s="1066"/>
      <c r="L22" s="1066"/>
      <c r="M22" s="1066"/>
      <c r="N22" s="1066"/>
      <c r="O22" s="1066"/>
      <c r="P22" s="21"/>
      <c r="Q22" s="27"/>
      <c r="R22" s="21"/>
      <c r="S22"/>
    </row>
    <row r="23" spans="1:19" ht="18.75" customHeight="1" x14ac:dyDescent="0.25">
      <c r="A23" s="21"/>
      <c r="B23" s="27"/>
      <c r="C23" s="21"/>
      <c r="D23" s="21"/>
      <c r="E23" s="1066"/>
      <c r="F23" s="1066"/>
      <c r="G23" s="1066"/>
      <c r="H23" s="1066"/>
      <c r="I23" s="1066"/>
      <c r="J23" s="1066"/>
      <c r="K23" s="1066"/>
      <c r="L23" s="1066"/>
      <c r="M23" s="1066"/>
      <c r="N23" s="1066"/>
      <c r="O23" s="1066"/>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66" t="s">
        <v>1089</v>
      </c>
      <c r="F34" s="1066"/>
      <c r="G34" s="1066"/>
      <c r="H34" s="1066"/>
      <c r="I34" s="1066"/>
      <c r="J34" s="1066"/>
      <c r="K34" s="1066"/>
      <c r="L34" s="1066"/>
      <c r="M34" s="1066"/>
      <c r="N34" s="1066"/>
      <c r="O34" s="1066"/>
      <c r="P34" s="21"/>
      <c r="Q34" s="27"/>
      <c r="R34" s="21"/>
      <c r="S34"/>
    </row>
    <row r="35" spans="1:19" ht="18.75" x14ac:dyDescent="0.3">
      <c r="A35" s="21"/>
      <c r="B35" s="27"/>
      <c r="C35" s="21"/>
      <c r="D35" s="36"/>
      <c r="E35" s="1066"/>
      <c r="F35" s="1066"/>
      <c r="G35" s="1066"/>
      <c r="H35" s="1066"/>
      <c r="I35" s="1066"/>
      <c r="J35" s="1066"/>
      <c r="K35" s="1066"/>
      <c r="L35" s="1066"/>
      <c r="M35" s="1066"/>
      <c r="N35" s="1066"/>
      <c r="O35" s="1066"/>
      <c r="P35" s="21"/>
      <c r="Q35" s="27"/>
      <c r="R35" s="21"/>
      <c r="S35"/>
    </row>
    <row r="36" spans="1:19" s="57" customFormat="1" ht="18.75" x14ac:dyDescent="0.3">
      <c r="A36" s="59"/>
      <c r="B36" s="27"/>
      <c r="C36" s="59"/>
      <c r="D36" s="36"/>
      <c r="E36" s="1066" t="s">
        <v>1090</v>
      </c>
      <c r="F36" s="1066"/>
      <c r="G36" s="1066"/>
      <c r="H36" s="1066"/>
      <c r="I36" s="1066"/>
      <c r="J36" s="1066"/>
      <c r="K36" s="1066"/>
      <c r="L36" s="1066"/>
      <c r="M36" s="1066"/>
      <c r="N36" s="1066"/>
      <c r="O36" s="1066"/>
      <c r="P36" s="59"/>
      <c r="Q36" s="27"/>
      <c r="R36" s="59"/>
    </row>
    <row r="37" spans="1:19" s="57" customFormat="1" ht="18.75" x14ac:dyDescent="0.3">
      <c r="A37" s="59"/>
      <c r="B37" s="27"/>
      <c r="C37" s="59"/>
      <c r="D37" s="36"/>
      <c r="E37" s="1066"/>
      <c r="F37" s="1066"/>
      <c r="G37" s="1066"/>
      <c r="H37" s="1066"/>
      <c r="I37" s="1066"/>
      <c r="J37" s="1066"/>
      <c r="K37" s="1066"/>
      <c r="L37" s="1066"/>
      <c r="M37" s="1066"/>
      <c r="N37" s="1066"/>
      <c r="O37" s="1066"/>
      <c r="P37" s="59"/>
      <c r="Q37" s="27"/>
      <c r="R37" s="59"/>
    </row>
    <row r="38" spans="1:19" s="57" customFormat="1" ht="18.75" x14ac:dyDescent="0.3">
      <c r="A38" s="59"/>
      <c r="B38" s="27"/>
      <c r="C38" s="59"/>
      <c r="D38" s="36"/>
      <c r="E38" s="1066" t="s">
        <v>1091</v>
      </c>
      <c r="F38" s="1066"/>
      <c r="G38" s="1066"/>
      <c r="H38" s="1066"/>
      <c r="I38" s="1066"/>
      <c r="J38" s="1066"/>
      <c r="K38" s="1066"/>
      <c r="L38" s="1066"/>
      <c r="M38" s="1066"/>
      <c r="N38" s="1066"/>
      <c r="O38" s="1066"/>
      <c r="P38" s="59"/>
      <c r="Q38" s="27"/>
      <c r="R38" s="59"/>
    </row>
    <row r="39" spans="1:19" s="57" customFormat="1" ht="18.75" x14ac:dyDescent="0.3">
      <c r="A39" s="59"/>
      <c r="B39" s="27"/>
      <c r="C39" s="59"/>
      <c r="D39" s="36"/>
      <c r="E39" s="1066"/>
      <c r="F39" s="1066"/>
      <c r="G39" s="1066"/>
      <c r="H39" s="1066"/>
      <c r="I39" s="1066"/>
      <c r="J39" s="1066"/>
      <c r="K39" s="1066"/>
      <c r="L39" s="1066"/>
      <c r="M39" s="1066"/>
      <c r="N39" s="1066"/>
      <c r="O39" s="1066"/>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AP489" activePane="bottomRight" state="frozen"/>
      <selection activeCell="B476" sqref="B476"/>
      <selection pane="topRight" activeCell="B476" sqref="B476"/>
      <selection pane="bottomLeft" activeCell="B476" sqref="B476"/>
      <selection pane="bottomRight" activeCell="AT677" sqref="AT67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79" t="s">
        <v>387</v>
      </c>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216"/>
      <c r="AD2" s="216"/>
      <c r="AE2" s="216"/>
      <c r="AF2" s="216"/>
      <c r="AG2" s="216"/>
      <c r="AH2" s="216"/>
      <c r="AI2" s="216"/>
      <c r="AJ2" s="216"/>
      <c r="AK2" s="216"/>
      <c r="AL2" s="216"/>
      <c r="AM2" s="216"/>
      <c r="AN2" s="216"/>
      <c r="AO2" s="1080" t="s">
        <v>1059</v>
      </c>
      <c r="AP2" s="1081"/>
      <c r="AQ2" s="1081"/>
      <c r="AR2" s="1081"/>
      <c r="AS2" s="1081"/>
      <c r="AT2" s="1081"/>
      <c r="AU2" s="1082"/>
    </row>
    <row r="3" spans="1:49" s="57" customFormat="1" ht="24" thickBot="1" x14ac:dyDescent="0.3">
      <c r="A3" s="59"/>
      <c r="B3" s="106"/>
      <c r="C3" s="107"/>
      <c r="D3" s="217"/>
      <c r="E3" s="1086" t="s">
        <v>961</v>
      </c>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217"/>
      <c r="AD3" s="217"/>
      <c r="AE3" s="217"/>
      <c r="AF3" s="217"/>
      <c r="AG3" s="217"/>
      <c r="AH3" s="217"/>
      <c r="AI3" s="217"/>
      <c r="AJ3" s="217"/>
      <c r="AK3" s="217"/>
      <c r="AL3" s="217"/>
      <c r="AM3" s="217"/>
      <c r="AN3" s="217"/>
      <c r="AO3" s="1083"/>
      <c r="AP3" s="1084"/>
      <c r="AQ3" s="1084"/>
      <c r="AR3" s="1084"/>
      <c r="AS3" s="1084"/>
      <c r="AT3" s="1084"/>
      <c r="AU3" s="1085"/>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92" t="s">
        <v>970</v>
      </c>
      <c r="J5" s="1092"/>
      <c r="K5" s="1092"/>
      <c r="L5" s="1092"/>
      <c r="M5" s="1092"/>
      <c r="N5" s="1092"/>
      <c r="O5" s="1092"/>
      <c r="P5" s="1092"/>
      <c r="Q5" s="1087" t="s">
        <v>942</v>
      </c>
      <c r="R5" s="1091" t="s">
        <v>944</v>
      </c>
      <c r="S5" s="1092"/>
      <c r="T5" s="1092" t="s">
        <v>945</v>
      </c>
      <c r="U5" s="1092"/>
      <c r="V5" s="1092" t="s">
        <v>946</v>
      </c>
      <c r="W5" s="1092"/>
      <c r="X5" s="1092" t="s">
        <v>947</v>
      </c>
      <c r="Y5" s="1093"/>
      <c r="Z5" s="1094" t="s">
        <v>948</v>
      </c>
      <c r="AA5" s="1094"/>
      <c r="AB5" s="1096" t="s">
        <v>950</v>
      </c>
      <c r="AC5" s="1097"/>
      <c r="AD5" s="1097"/>
      <c r="AE5" s="1097"/>
      <c r="AF5" s="1097"/>
      <c r="AG5" s="1097"/>
      <c r="AH5" s="1097"/>
      <c r="AI5" s="1097"/>
      <c r="AJ5" s="1097"/>
      <c r="AK5" s="1097"/>
      <c r="AL5" s="1097"/>
      <c r="AM5" s="1097"/>
      <c r="AN5" s="1097"/>
      <c r="AO5" s="1097"/>
      <c r="AP5" s="1097"/>
      <c r="AQ5" s="1097"/>
      <c r="AR5" s="1097"/>
      <c r="AS5" s="1098"/>
      <c r="AT5" s="1095" t="s">
        <v>1396</v>
      </c>
      <c r="AU5" s="1089"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88"/>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095"/>
      <c r="AU6" s="1090"/>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2859</v>
      </c>
      <c r="W152" s="374">
        <v>43099</v>
      </c>
      <c r="X152" s="376" t="s">
        <v>382</v>
      </c>
      <c r="Y152" s="374">
        <v>43281</v>
      </c>
      <c r="Z152" s="390" t="s">
        <v>3746</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2452</v>
      </c>
      <c r="S299" s="364">
        <v>42531</v>
      </c>
      <c r="T299" s="179"/>
      <c r="U299" s="364"/>
      <c r="V299" s="179"/>
      <c r="W299" s="364"/>
      <c r="X299" s="179"/>
      <c r="Y299" s="364"/>
      <c r="Z299" s="357"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2466</v>
      </c>
      <c r="S309" s="364"/>
      <c r="T309" s="179"/>
      <c r="U309" s="364"/>
      <c r="V309" s="179"/>
      <c r="W309" s="364"/>
      <c r="X309" s="179"/>
      <c r="Y309" s="364"/>
      <c r="Z309" s="357"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2461</v>
      </c>
      <c r="W316" s="364">
        <v>42582</v>
      </c>
      <c r="X316" s="179"/>
      <c r="Y316" s="364"/>
      <c r="Z316" s="357"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2527</v>
      </c>
      <c r="U326" s="364">
        <v>42675</v>
      </c>
      <c r="V326" s="179" t="s">
        <v>381</v>
      </c>
      <c r="W326" s="364">
        <v>42705</v>
      </c>
      <c r="X326" s="179" t="s">
        <v>2753</v>
      </c>
      <c r="Y326" s="364">
        <v>42728</v>
      </c>
      <c r="Z326" s="357"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2723</v>
      </c>
      <c r="Y352" s="364">
        <v>42689</v>
      </c>
      <c r="Z352" s="357" t="s">
        <v>2889</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2746</v>
      </c>
      <c r="S361" s="364">
        <v>42735</v>
      </c>
      <c r="T361" s="179"/>
      <c r="U361" s="364"/>
      <c r="V361" s="179"/>
      <c r="W361" s="364"/>
      <c r="X361" s="179"/>
      <c r="Y361" s="364"/>
      <c r="Z361" s="357"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2712</v>
      </c>
      <c r="U365" s="364">
        <v>42704</v>
      </c>
      <c r="V365" s="179"/>
      <c r="W365" s="364"/>
      <c r="X365" s="179"/>
      <c r="Y365" s="364"/>
      <c r="Z365" s="357"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2555</v>
      </c>
      <c r="S366" s="364">
        <v>42613</v>
      </c>
      <c r="T366" s="179" t="s">
        <v>1326</v>
      </c>
      <c r="U366" s="364">
        <v>42633</v>
      </c>
      <c r="V366" s="179"/>
      <c r="W366" s="364"/>
      <c r="X366" s="179"/>
      <c r="Y366" s="364"/>
      <c r="Z366" s="357"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2690</v>
      </c>
      <c r="S375" s="364">
        <v>42766</v>
      </c>
      <c r="T375" s="179"/>
      <c r="U375" s="364"/>
      <c r="V375" s="179"/>
      <c r="W375" s="364"/>
      <c r="X375" s="179"/>
      <c r="Y375" s="364"/>
      <c r="Z375" s="388"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2464</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2696</v>
      </c>
      <c r="U381" s="364"/>
      <c r="V381" s="179"/>
      <c r="W381" s="364"/>
      <c r="X381" s="179"/>
      <c r="Y381" s="364"/>
      <c r="Z381" s="357"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4">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2972</v>
      </c>
      <c r="S397" s="364">
        <v>42898</v>
      </c>
      <c r="T397" s="179"/>
      <c r="U397" s="364"/>
      <c r="V397" s="179"/>
      <c r="W397" s="364"/>
      <c r="X397" s="179"/>
      <c r="Y397" s="364"/>
      <c r="Z397" s="357" t="s">
        <v>2973</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2890</v>
      </c>
      <c r="S404" s="364">
        <v>42846</v>
      </c>
      <c r="T404" s="178" t="s">
        <v>543</v>
      </c>
      <c r="U404" s="364">
        <v>42867</v>
      </c>
      <c r="V404" s="179"/>
      <c r="W404" s="364"/>
      <c r="X404" s="179"/>
      <c r="Y404" s="364"/>
      <c r="Z404" s="357" t="s">
        <v>2891</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2712</v>
      </c>
      <c r="S419" s="364">
        <v>42766</v>
      </c>
      <c r="T419" s="179"/>
      <c r="U419" s="364"/>
      <c r="V419" s="179"/>
      <c r="W419" s="364"/>
      <c r="X419" s="179"/>
      <c r="Y419" s="364"/>
      <c r="Z419" s="357"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2983</v>
      </c>
      <c r="S425" s="364">
        <v>42932</v>
      </c>
      <c r="T425" s="179"/>
      <c r="U425" s="364"/>
      <c r="V425" s="179"/>
      <c r="W425" s="364"/>
      <c r="X425" s="179"/>
      <c r="Y425" s="364"/>
      <c r="Z425" s="357" t="s">
        <v>2983</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2555</v>
      </c>
      <c r="W430" s="364">
        <v>43069</v>
      </c>
      <c r="X430" s="179"/>
      <c r="Y430" s="364"/>
      <c r="Z430" s="357" t="s">
        <v>3656</v>
      </c>
      <c r="AA430" s="89">
        <f t="shared" si="32"/>
        <v>43069</v>
      </c>
      <c r="AB430" s="237">
        <v>1012500</v>
      </c>
      <c r="AC430" s="237">
        <v>300000</v>
      </c>
      <c r="AD430" s="237">
        <v>2010000</v>
      </c>
      <c r="AE430" s="237">
        <v>1110000</v>
      </c>
      <c r="AF430" s="237">
        <v>900000</v>
      </c>
      <c r="AG430" s="237">
        <v>370000</v>
      </c>
      <c r="AH430" s="237"/>
      <c r="AI430" s="237"/>
      <c r="AJ430" s="237"/>
      <c r="AK430" s="237"/>
      <c r="AL430" s="237"/>
      <c r="AM430" s="237"/>
      <c r="AN430" s="237"/>
      <c r="AO430" s="237"/>
      <c r="AP430" s="237"/>
      <c r="AQ430" s="237"/>
      <c r="AR430" s="237"/>
      <c r="AS430" s="237"/>
      <c r="AT430" s="364">
        <v>43069</v>
      </c>
      <c r="AU430" s="91">
        <f t="shared" si="33"/>
        <v>5702500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2936</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3657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4">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4">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2939</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4">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2984</v>
      </c>
      <c r="S452" s="364">
        <v>42886</v>
      </c>
      <c r="T452" s="179" t="s">
        <v>978</v>
      </c>
      <c r="U452" s="364">
        <v>42931</v>
      </c>
      <c r="V452" s="179"/>
      <c r="W452" s="364"/>
      <c r="X452" s="179"/>
      <c r="Y452" s="364"/>
      <c r="Z452" s="357" t="s">
        <v>2985</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t="s">
        <v>2464</v>
      </c>
      <c r="S464" s="364">
        <v>43128</v>
      </c>
      <c r="T464" s="179" t="s">
        <v>3883</v>
      </c>
      <c r="U464" s="364">
        <v>43159</v>
      </c>
      <c r="V464" s="179"/>
      <c r="W464" s="364"/>
      <c r="X464" s="179"/>
      <c r="Y464" s="364"/>
      <c r="Z464" s="357" t="s">
        <v>2450</v>
      </c>
      <c r="AA464" s="89">
        <f t="shared" si="35"/>
        <v>43159</v>
      </c>
      <c r="AB464" s="237">
        <v>30725025</v>
      </c>
      <c r="AC464" s="237">
        <v>30725025</v>
      </c>
      <c r="AD464" s="237">
        <v>30725025</v>
      </c>
      <c r="AE464" s="237">
        <v>18222321</v>
      </c>
      <c r="AF464" s="237"/>
      <c r="AG464" s="237"/>
      <c r="AH464" s="237"/>
      <c r="AI464" s="237"/>
      <c r="AJ464" s="237"/>
      <c r="AK464" s="237"/>
      <c r="AL464" s="237"/>
      <c r="AM464" s="237"/>
      <c r="AN464" s="237"/>
      <c r="AO464" s="237"/>
      <c r="AP464" s="237"/>
      <c r="AQ464" s="237"/>
      <c r="AR464" s="237"/>
      <c r="AS464" s="237"/>
      <c r="AT464" s="364">
        <v>43095</v>
      </c>
      <c r="AU464" s="91">
        <f t="shared" si="36"/>
        <v>110397396</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2862</v>
      </c>
      <c r="U466" s="364">
        <v>42825</v>
      </c>
      <c r="V466" s="179"/>
      <c r="W466" s="364"/>
      <c r="X466" s="179"/>
      <c r="Y466" s="364"/>
      <c r="Z466" s="357" t="s">
        <v>2863</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4">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2942</v>
      </c>
      <c r="S476" s="364">
        <v>42871</v>
      </c>
      <c r="T476" s="179" t="s">
        <v>381</v>
      </c>
      <c r="U476" s="364">
        <v>42903</v>
      </c>
      <c r="V476" s="179" t="s">
        <v>2998</v>
      </c>
      <c r="W476" s="364">
        <v>42933</v>
      </c>
      <c r="X476" s="179"/>
      <c r="Y476" s="364"/>
      <c r="Z476" s="878" t="s">
        <v>2999</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4">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4">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2997</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t="s">
        <v>1326</v>
      </c>
      <c r="S487" s="364">
        <v>43120</v>
      </c>
      <c r="T487" s="179"/>
      <c r="U487" s="364"/>
      <c r="V487" s="179"/>
      <c r="W487" s="364"/>
      <c r="X487" s="179"/>
      <c r="Y487" s="364"/>
      <c r="Z487" s="357"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4">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4">
        <v>43090</v>
      </c>
      <c r="AU488" s="91">
        <f t="shared" si="36"/>
        <v>4108908000</v>
      </c>
      <c r="AV488" s="14"/>
      <c r="AW488" s="1"/>
    </row>
    <row r="489" spans="1:49" s="57" customFormat="1" ht="78.75"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t="s">
        <v>380</v>
      </c>
      <c r="S489" s="364">
        <v>43166</v>
      </c>
      <c r="T489" s="179"/>
      <c r="U489" s="364"/>
      <c r="V489" s="179"/>
      <c r="W489" s="364"/>
      <c r="X489" s="179"/>
      <c r="Y489" s="364"/>
      <c r="Z489" s="357" t="s">
        <v>380</v>
      </c>
      <c r="AA489" s="89">
        <f t="shared" si="35"/>
        <v>43166</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c r="AO489" s="237"/>
      <c r="AP489" s="237"/>
      <c r="AQ489" s="237"/>
      <c r="AR489" s="237"/>
      <c r="AS489" s="237"/>
      <c r="AT489" s="364">
        <v>43179</v>
      </c>
      <c r="AU489" s="91">
        <f t="shared" si="36"/>
        <v>390146031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4">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287"/>
      <c r="S494" s="364"/>
      <c r="T494" s="179"/>
      <c r="U494" s="364"/>
      <c r="V494" s="179"/>
      <c r="W494" s="364"/>
      <c r="X494" s="179"/>
      <c r="Y494" s="364"/>
      <c r="Z494" s="357"/>
      <c r="AA494" s="89">
        <f t="shared" si="35"/>
        <v>0</v>
      </c>
      <c r="AB494" s="237">
        <v>829177</v>
      </c>
      <c r="AC494" s="237">
        <v>544450</v>
      </c>
      <c r="AD494" s="237">
        <v>1074824</v>
      </c>
      <c r="AE494" s="237">
        <v>6668649</v>
      </c>
      <c r="AF494" s="237"/>
      <c r="AG494" s="237"/>
      <c r="AH494" s="237"/>
      <c r="AI494" s="237"/>
      <c r="AJ494" s="237"/>
      <c r="AK494" s="237"/>
      <c r="AL494" s="237"/>
      <c r="AM494" s="237"/>
      <c r="AN494" s="237"/>
      <c r="AO494" s="237"/>
      <c r="AP494" s="237"/>
      <c r="AQ494" s="237"/>
      <c r="AR494" s="237"/>
      <c r="AS494" s="237"/>
      <c r="AT494" s="364">
        <v>43136</v>
      </c>
      <c r="AU494" s="91">
        <f t="shared" si="36"/>
        <v>9117100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4">
        <v>43160</v>
      </c>
      <c r="K497" s="237"/>
      <c r="L497" s="367"/>
      <c r="M497" s="179"/>
      <c r="N497" s="364"/>
      <c r="O497" s="179"/>
      <c r="P497" s="369"/>
      <c r="Q497" s="86">
        <f t="shared" si="34"/>
        <v>18067573</v>
      </c>
      <c r="R497" s="878" t="s">
        <v>3921</v>
      </c>
      <c r="S497" s="364">
        <v>43280</v>
      </c>
      <c r="T497" s="179"/>
      <c r="U497" s="364"/>
      <c r="V497" s="179"/>
      <c r="W497" s="364"/>
      <c r="X497" s="179"/>
      <c r="Y497" s="364"/>
      <c r="Z497" s="878" t="s">
        <v>3921</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c r="AP497" s="237"/>
      <c r="AQ497" s="237"/>
      <c r="AR497" s="237"/>
      <c r="AS497" s="237"/>
      <c r="AT497" s="364">
        <v>43161</v>
      </c>
      <c r="AU497" s="91">
        <f t="shared" si="36"/>
        <v>65593147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v>7842494</v>
      </c>
      <c r="AF498" s="237"/>
      <c r="AG498" s="237"/>
      <c r="AH498" s="237"/>
      <c r="AI498" s="237"/>
      <c r="AJ498" s="237"/>
      <c r="AK498" s="237"/>
      <c r="AL498" s="237"/>
      <c r="AM498" s="237"/>
      <c r="AN498" s="237"/>
      <c r="AO498" s="237"/>
      <c r="AP498" s="237"/>
      <c r="AQ498" s="237"/>
      <c r="AR498" s="237"/>
      <c r="AS498" s="237"/>
      <c r="AT498" s="364">
        <v>43063</v>
      </c>
      <c r="AU498" s="91">
        <f t="shared" si="36"/>
        <v>14914583</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4">
        <v>43073</v>
      </c>
      <c r="K499" s="237">
        <v>120007500</v>
      </c>
      <c r="L499" s="367">
        <v>43131</v>
      </c>
      <c r="M499" s="179"/>
      <c r="N499" s="364"/>
      <c r="O499" s="179"/>
      <c r="P499" s="369"/>
      <c r="Q499" s="86">
        <f t="shared" si="34"/>
        <v>137007500</v>
      </c>
      <c r="R499" s="878" t="s">
        <v>3785</v>
      </c>
      <c r="S499" s="364">
        <v>43131</v>
      </c>
      <c r="T499" s="179" t="s">
        <v>380</v>
      </c>
      <c r="U499" s="364">
        <v>43251</v>
      </c>
      <c r="V499" s="179"/>
      <c r="W499" s="364"/>
      <c r="X499" s="179"/>
      <c r="Y499" s="364"/>
      <c r="Z499" s="878" t="s">
        <v>3893</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c r="AM499" s="237"/>
      <c r="AN499" s="237"/>
      <c r="AO499" s="237"/>
      <c r="AP499" s="237"/>
      <c r="AQ499" s="237"/>
      <c r="AR499" s="237"/>
      <c r="AS499" s="237"/>
      <c r="AT499" s="364">
        <v>43159</v>
      </c>
      <c r="AU499" s="91">
        <f t="shared" si="36"/>
        <v>250691365</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4">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4">
        <v>43130</v>
      </c>
      <c r="K503" s="237"/>
      <c r="L503" s="367"/>
      <c r="M503" s="179"/>
      <c r="N503" s="364"/>
      <c r="O503" s="179"/>
      <c r="P503" s="369"/>
      <c r="Q503" s="86">
        <f t="shared" si="34"/>
        <v>22500000</v>
      </c>
      <c r="R503" s="878" t="s">
        <v>3884</v>
      </c>
      <c r="S503" s="364">
        <v>43280</v>
      </c>
      <c r="T503" s="179"/>
      <c r="U503" s="364"/>
      <c r="V503" s="179"/>
      <c r="W503" s="364"/>
      <c r="X503" s="179"/>
      <c r="Y503" s="364"/>
      <c r="Z503" s="878" t="s">
        <v>3884</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c r="AP503" s="237"/>
      <c r="AQ503" s="237"/>
      <c r="AR503" s="237"/>
      <c r="AS503" s="237"/>
      <c r="AT503" s="364">
        <v>43174</v>
      </c>
      <c r="AU503" s="91">
        <f t="shared" si="36"/>
        <v>55260000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4">
        <v>43122</v>
      </c>
      <c r="K504" s="237"/>
      <c r="L504" s="367"/>
      <c r="M504" s="179"/>
      <c r="N504" s="364"/>
      <c r="O504" s="179"/>
      <c r="P504" s="369"/>
      <c r="Q504" s="86">
        <f t="shared" si="34"/>
        <v>25650000</v>
      </c>
      <c r="R504" s="878" t="s">
        <v>2597</v>
      </c>
      <c r="S504" s="364">
        <v>43260</v>
      </c>
      <c r="T504" s="179"/>
      <c r="U504" s="364"/>
      <c r="V504" s="179"/>
      <c r="W504" s="364"/>
      <c r="X504" s="179"/>
      <c r="Y504" s="364"/>
      <c r="Z504" s="357"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c r="AO504" s="237"/>
      <c r="AP504" s="237"/>
      <c r="AQ504" s="237"/>
      <c r="AR504" s="237"/>
      <c r="AS504" s="237"/>
      <c r="AT504" s="364">
        <v>43172</v>
      </c>
      <c r="AU504" s="91">
        <f t="shared" si="36"/>
        <v>58140000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4">
        <v>43132</v>
      </c>
      <c r="K506" s="237"/>
      <c r="L506" s="367"/>
      <c r="M506" s="179"/>
      <c r="N506" s="364"/>
      <c r="O506" s="179"/>
      <c r="P506" s="369"/>
      <c r="Q506" s="86">
        <f t="shared" si="34"/>
        <v>24320000</v>
      </c>
      <c r="R506" s="878" t="s">
        <v>3906</v>
      </c>
      <c r="S506" s="364">
        <v>43280</v>
      </c>
      <c r="T506" s="179"/>
      <c r="U506" s="364"/>
      <c r="V506" s="179"/>
      <c r="W506" s="364"/>
      <c r="X506" s="179"/>
      <c r="Y506" s="364"/>
      <c r="Z506" s="878" t="s">
        <v>3906</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c r="AO506" s="237"/>
      <c r="AP506" s="237"/>
      <c r="AQ506" s="237"/>
      <c r="AR506" s="237"/>
      <c r="AS506" s="237"/>
      <c r="AT506" s="364">
        <v>43173</v>
      </c>
      <c r="AU506" s="91">
        <f t="shared" si="36"/>
        <v>58900000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c r="S507" s="364"/>
      <c r="T507" s="179"/>
      <c r="U507" s="364"/>
      <c r="V507" s="179"/>
      <c r="W507" s="364"/>
      <c r="X507" s="179"/>
      <c r="Y507" s="364"/>
      <c r="Z507" s="357"/>
      <c r="AA507" s="89">
        <f t="shared" si="35"/>
        <v>0</v>
      </c>
      <c r="AB507" s="237">
        <v>863294</v>
      </c>
      <c r="AC507" s="237">
        <v>784512</v>
      </c>
      <c r="AD507" s="237">
        <v>953479</v>
      </c>
      <c r="AE507" s="237">
        <v>1153545</v>
      </c>
      <c r="AF507" s="237">
        <v>549616</v>
      </c>
      <c r="AG507" s="237">
        <v>565633</v>
      </c>
      <c r="AH507" s="237">
        <v>781119</v>
      </c>
      <c r="AI507" s="237">
        <v>324188</v>
      </c>
      <c r="AJ507" s="237">
        <v>656610</v>
      </c>
      <c r="AK507" s="237"/>
      <c r="AL507" s="237"/>
      <c r="AM507" s="237"/>
      <c r="AN507" s="237"/>
      <c r="AO507" s="237"/>
      <c r="AP507" s="237"/>
      <c r="AQ507" s="237"/>
      <c r="AR507" s="237"/>
      <c r="AS507" s="237"/>
      <c r="AT507" s="364">
        <v>43174</v>
      </c>
      <c r="AU507" s="91">
        <f>SUM(AB507:AR507)</f>
        <v>6631996</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4">
        <v>43122</v>
      </c>
      <c r="K508" s="237"/>
      <c r="L508" s="367"/>
      <c r="M508" s="179"/>
      <c r="N508" s="364"/>
      <c r="O508" s="179"/>
      <c r="P508" s="369"/>
      <c r="Q508" s="86">
        <f t="shared" si="34"/>
        <v>25650000</v>
      </c>
      <c r="R508" s="878" t="s">
        <v>3882</v>
      </c>
      <c r="S508" s="364">
        <v>43260</v>
      </c>
      <c r="T508" s="179"/>
      <c r="U508" s="364"/>
      <c r="V508" s="179"/>
      <c r="W508" s="364"/>
      <c r="X508" s="179"/>
      <c r="Y508" s="364"/>
      <c r="Z508" s="878" t="s">
        <v>3882</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c r="AO508" s="237"/>
      <c r="AP508" s="237"/>
      <c r="AQ508" s="237"/>
      <c r="AR508" s="237"/>
      <c r="AS508" s="237"/>
      <c r="AT508" s="364">
        <v>43172</v>
      </c>
      <c r="AU508" s="91">
        <f t="shared" si="36"/>
        <v>58140000</v>
      </c>
      <c r="AV508" s="14"/>
      <c r="AW508" s="1"/>
    </row>
    <row r="509" spans="1:49" s="57" customFormat="1" ht="45" hidden="1" x14ac:dyDescent="0.25">
      <c r="A509" s="59"/>
      <c r="B509" s="2" t="str">
        <f>+'Base de Datos'!E509</f>
        <v>170109-0-2017</v>
      </c>
      <c r="C509" s="2" t="str">
        <f>+'Base de Datos'!F509</f>
        <v>IVON ADRIANA JIMENEZ ZAPATA</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4">
        <v>43122</v>
      </c>
      <c r="K509" s="237"/>
      <c r="L509" s="367"/>
      <c r="M509" s="179"/>
      <c r="N509" s="364"/>
      <c r="O509" s="179"/>
      <c r="P509" s="369"/>
      <c r="Q509" s="86">
        <f t="shared" si="34"/>
        <v>25650000</v>
      </c>
      <c r="R509" s="878" t="s">
        <v>3882</v>
      </c>
      <c r="S509" s="364">
        <v>43261</v>
      </c>
      <c r="T509" s="179"/>
      <c r="U509" s="364"/>
      <c r="V509" s="179"/>
      <c r="W509" s="364"/>
      <c r="X509" s="179"/>
      <c r="Y509" s="364"/>
      <c r="Z509" s="878" t="s">
        <v>3882</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c r="AO509" s="237"/>
      <c r="AP509" s="237"/>
      <c r="AQ509" s="237"/>
      <c r="AR509" s="237"/>
      <c r="AS509" s="237"/>
      <c r="AT509" s="364">
        <v>43173</v>
      </c>
      <c r="AU509" s="91">
        <f t="shared" si="36"/>
        <v>57950000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43222</v>
      </c>
      <c r="I511" s="179"/>
      <c r="J511" s="364"/>
      <c r="K511" s="237"/>
      <c r="L511" s="367"/>
      <c r="M511" s="179"/>
      <c r="N511" s="364"/>
      <c r="O511" s="179"/>
      <c r="P511" s="369"/>
      <c r="Q511" s="86">
        <f t="shared" si="34"/>
        <v>0</v>
      </c>
      <c r="R511" s="287"/>
      <c r="S511" s="364"/>
      <c r="T511" s="179"/>
      <c r="U511" s="364"/>
      <c r="V511" s="179"/>
      <c r="W511" s="364"/>
      <c r="X511" s="179"/>
      <c r="Y511" s="364"/>
      <c r="Z511" s="357"/>
      <c r="AA511" s="89">
        <f t="shared" si="35"/>
        <v>0</v>
      </c>
      <c r="AB511" s="237">
        <v>5510000</v>
      </c>
      <c r="AC511" s="237">
        <v>5700000</v>
      </c>
      <c r="AD511" s="237">
        <v>5700000</v>
      </c>
      <c r="AE511" s="237">
        <v>5700000</v>
      </c>
      <c r="AF511" s="237">
        <v>5700000</v>
      </c>
      <c r="AG511" s="237">
        <v>5700000</v>
      </c>
      <c r="AH511" s="237">
        <v>5700000</v>
      </c>
      <c r="AI511" s="237"/>
      <c r="AJ511" s="237"/>
      <c r="AK511" s="237"/>
      <c r="AL511" s="237"/>
      <c r="AM511" s="237"/>
      <c r="AN511" s="237"/>
      <c r="AO511" s="237"/>
      <c r="AP511" s="237"/>
      <c r="AQ511" s="237"/>
      <c r="AR511" s="237"/>
      <c r="AS511" s="237"/>
      <c r="AT511" s="364">
        <v>43175</v>
      </c>
      <c r="AU511" s="91">
        <f t="shared" si="36"/>
        <v>39710000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4">
        <v>43126</v>
      </c>
      <c r="K512" s="237"/>
      <c r="L512" s="367"/>
      <c r="M512" s="179"/>
      <c r="N512" s="364"/>
      <c r="O512" s="179"/>
      <c r="P512" s="369"/>
      <c r="Q512" s="86">
        <f t="shared" si="34"/>
        <v>22230000</v>
      </c>
      <c r="R512" s="878" t="s">
        <v>3905</v>
      </c>
      <c r="S512" s="364">
        <v>43280</v>
      </c>
      <c r="T512" s="179"/>
      <c r="U512" s="364"/>
      <c r="V512" s="179"/>
      <c r="W512" s="364"/>
      <c r="X512" s="179"/>
      <c r="Y512" s="364"/>
      <c r="Z512" s="878" t="s">
        <v>3905</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c r="AL512" s="237"/>
      <c r="AM512" s="237"/>
      <c r="AN512" s="237"/>
      <c r="AO512" s="237"/>
      <c r="AP512" s="237"/>
      <c r="AQ512" s="237"/>
      <c r="AR512" s="237"/>
      <c r="AS512" s="237"/>
      <c r="AT512" s="364">
        <v>43151</v>
      </c>
      <c r="AU512" s="91">
        <f t="shared" si="36"/>
        <v>51110000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4">
        <v>43133</v>
      </c>
      <c r="K513" s="237"/>
      <c r="L513" s="367"/>
      <c r="M513" s="179"/>
      <c r="N513" s="364"/>
      <c r="O513" s="179"/>
      <c r="P513" s="369"/>
      <c r="Q513" s="86">
        <f t="shared" ref="Q513:Q576" si="37">SUM(I513,K513,M513,O513)</f>
        <v>19499999</v>
      </c>
      <c r="R513" s="878" t="s">
        <v>3882</v>
      </c>
      <c r="S513" s="364">
        <v>43268</v>
      </c>
      <c r="T513" s="179"/>
      <c r="U513" s="364"/>
      <c r="V513" s="179"/>
      <c r="W513" s="364"/>
      <c r="X513" s="179"/>
      <c r="Y513" s="364"/>
      <c r="Z513" s="357" t="s">
        <v>3894</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c r="AN513" s="237"/>
      <c r="AO513" s="237"/>
      <c r="AP513" s="237"/>
      <c r="AQ513" s="237"/>
      <c r="AR513" s="237"/>
      <c r="AS513" s="237"/>
      <c r="AT513" s="364">
        <v>43175</v>
      </c>
      <c r="AU513" s="91">
        <f t="shared" ref="AU513:AU576" si="39">SUM(AB513:AR513)</f>
        <v>42899997</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4">
        <v>43130</v>
      </c>
      <c r="K514" s="237"/>
      <c r="L514" s="367"/>
      <c r="M514" s="179"/>
      <c r="N514" s="364"/>
      <c r="O514" s="179"/>
      <c r="P514" s="369"/>
      <c r="Q514" s="86">
        <f t="shared" si="37"/>
        <v>22230000</v>
      </c>
      <c r="R514" s="878" t="s">
        <v>3892</v>
      </c>
      <c r="S514" s="364">
        <v>43280</v>
      </c>
      <c r="T514" s="179"/>
      <c r="U514" s="364"/>
      <c r="V514" s="179"/>
      <c r="W514" s="364"/>
      <c r="X514" s="179"/>
      <c r="Y514" s="364"/>
      <c r="Z514" s="357" t="s">
        <v>3892</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c r="AL514" s="237"/>
      <c r="AM514" s="237"/>
      <c r="AN514" s="237"/>
      <c r="AO514" s="237"/>
      <c r="AP514" s="237"/>
      <c r="AQ514" s="237"/>
      <c r="AR514" s="237"/>
      <c r="AS514" s="237"/>
      <c r="AT514" s="364">
        <v>43159</v>
      </c>
      <c r="AU514" s="91">
        <f t="shared" si="39"/>
        <v>51110000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4">
        <v>43126</v>
      </c>
      <c r="K515" s="237"/>
      <c r="L515" s="367"/>
      <c r="M515" s="179"/>
      <c r="N515" s="364"/>
      <c r="O515" s="179"/>
      <c r="P515" s="369"/>
      <c r="Q515" s="86">
        <f t="shared" si="37"/>
        <v>22230000</v>
      </c>
      <c r="R515" s="878" t="s">
        <v>3892</v>
      </c>
      <c r="S515" s="364">
        <v>43280</v>
      </c>
      <c r="T515" s="179"/>
      <c r="U515" s="364"/>
      <c r="V515" s="179"/>
      <c r="W515" s="364"/>
      <c r="X515" s="179"/>
      <c r="Y515" s="364"/>
      <c r="Z515" s="878" t="s">
        <v>3892</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c r="AN515" s="237"/>
      <c r="AO515" s="237"/>
      <c r="AP515" s="237"/>
      <c r="AQ515" s="237"/>
      <c r="AR515" s="237"/>
      <c r="AS515" s="237"/>
      <c r="AT515" s="364">
        <v>43172</v>
      </c>
      <c r="AU515" s="91">
        <f t="shared" si="39"/>
        <v>53960000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c r="J516" s="364"/>
      <c r="K516" s="237"/>
      <c r="L516" s="367"/>
      <c r="M516" s="179"/>
      <c r="N516" s="364"/>
      <c r="O516" s="179"/>
      <c r="P516" s="369"/>
      <c r="Q516" s="86">
        <f t="shared" si="37"/>
        <v>0</v>
      </c>
      <c r="R516" s="287"/>
      <c r="S516" s="364"/>
      <c r="T516" s="179"/>
      <c r="U516" s="364"/>
      <c r="V516" s="179"/>
      <c r="W516" s="364"/>
      <c r="X516" s="179"/>
      <c r="Y516" s="364"/>
      <c r="Z516" s="357"/>
      <c r="AA516" s="89">
        <f t="shared" si="38"/>
        <v>0</v>
      </c>
      <c r="AB516" s="237">
        <v>31625241</v>
      </c>
      <c r="AC516" s="237">
        <v>29809414</v>
      </c>
      <c r="AD516" s="237">
        <v>28639774</v>
      </c>
      <c r="AE516" s="237">
        <v>34175180</v>
      </c>
      <c r="AF516" s="237">
        <v>35122053</v>
      </c>
      <c r="AG516" s="237">
        <v>42013189</v>
      </c>
      <c r="AH516" s="237">
        <v>33417867</v>
      </c>
      <c r="AI516" s="237"/>
      <c r="AJ516" s="237"/>
      <c r="AK516" s="237"/>
      <c r="AL516" s="237"/>
      <c r="AM516" s="237"/>
      <c r="AN516" s="237"/>
      <c r="AO516" s="237"/>
      <c r="AP516" s="237"/>
      <c r="AQ516" s="237"/>
      <c r="AR516" s="237"/>
      <c r="AS516" s="237"/>
      <c r="AT516" s="364">
        <v>43161</v>
      </c>
      <c r="AU516" s="91">
        <f t="shared" si="39"/>
        <v>234802718</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4">
        <v>43124</v>
      </c>
      <c r="K518" s="237"/>
      <c r="L518" s="367"/>
      <c r="M518" s="179"/>
      <c r="N518" s="364"/>
      <c r="O518" s="179"/>
      <c r="P518" s="369"/>
      <c r="Q518" s="86">
        <f t="shared" si="37"/>
        <v>19499999</v>
      </c>
      <c r="R518" s="878" t="s">
        <v>3882</v>
      </c>
      <c r="S518" s="364">
        <v>43269</v>
      </c>
      <c r="T518" s="179"/>
      <c r="U518" s="364"/>
      <c r="V518" s="179"/>
      <c r="W518" s="364"/>
      <c r="X518" s="179"/>
      <c r="Y518" s="364"/>
      <c r="Z518" s="357" t="s">
        <v>3882</v>
      </c>
      <c r="AA518" s="89">
        <f t="shared" si="38"/>
        <v>43269</v>
      </c>
      <c r="AB518" s="237">
        <v>4044444</v>
      </c>
      <c r="AC518" s="237">
        <v>4333333</v>
      </c>
      <c r="AD518" s="237">
        <v>4333333</v>
      </c>
      <c r="AE518" s="237">
        <v>4333333</v>
      </c>
      <c r="AF518" s="237">
        <v>4333333</v>
      </c>
      <c r="AG518" s="237">
        <v>4333333</v>
      </c>
      <c r="AH518" s="237">
        <v>4333333</v>
      </c>
      <c r="AI518" s="237">
        <v>4333333</v>
      </c>
      <c r="AJ518" s="237"/>
      <c r="AK518" s="237"/>
      <c r="AL518" s="237"/>
      <c r="AM518" s="237"/>
      <c r="AN518" s="237"/>
      <c r="AO518" s="237"/>
      <c r="AP518" s="237"/>
      <c r="AQ518" s="237"/>
      <c r="AR518" s="237"/>
      <c r="AS518" s="237"/>
      <c r="AT518" s="364">
        <v>43109</v>
      </c>
      <c r="AU518" s="91">
        <f t="shared" si="39"/>
        <v>34377775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4">
        <v>43125</v>
      </c>
      <c r="K519" s="237"/>
      <c r="L519" s="367"/>
      <c r="M519" s="179"/>
      <c r="N519" s="364"/>
      <c r="O519" s="179"/>
      <c r="P519" s="369"/>
      <c r="Q519" s="86">
        <f t="shared" si="37"/>
        <v>11166667</v>
      </c>
      <c r="R519" s="878" t="s">
        <v>3902</v>
      </c>
      <c r="S519" s="364">
        <v>43273</v>
      </c>
      <c r="T519" s="179"/>
      <c r="U519" s="364"/>
      <c r="V519" s="179"/>
      <c r="W519" s="364"/>
      <c r="X519" s="179"/>
      <c r="Y519" s="364"/>
      <c r="Z519" s="878" t="s">
        <v>3902</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c r="AN519" s="237"/>
      <c r="AO519" s="237"/>
      <c r="AP519" s="237"/>
      <c r="AQ519" s="237"/>
      <c r="AR519" s="237"/>
      <c r="AS519" s="237"/>
      <c r="AT519" s="364">
        <v>43173</v>
      </c>
      <c r="AU519" s="91">
        <f t="shared" si="39"/>
        <v>24416667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4">
        <v>43125</v>
      </c>
      <c r="K520" s="237"/>
      <c r="L520" s="367"/>
      <c r="M520" s="179"/>
      <c r="N520" s="364"/>
      <c r="O520" s="179"/>
      <c r="P520" s="369"/>
      <c r="Q520" s="86">
        <f t="shared" si="37"/>
        <v>25460000</v>
      </c>
      <c r="R520" s="878" t="s">
        <v>3912</v>
      </c>
      <c r="S520" s="364">
        <v>43273</v>
      </c>
      <c r="T520" s="179"/>
      <c r="U520" s="364"/>
      <c r="V520" s="179"/>
      <c r="W520" s="364"/>
      <c r="X520" s="179"/>
      <c r="Y520" s="364"/>
      <c r="Z520" s="878" t="s">
        <v>3912</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c r="AN520" s="237"/>
      <c r="AO520" s="237"/>
      <c r="AP520" s="237"/>
      <c r="AQ520" s="237"/>
      <c r="AR520" s="237"/>
      <c r="AS520" s="237"/>
      <c r="AT520" s="364">
        <v>43172</v>
      </c>
      <c r="AU520" s="91">
        <f t="shared" si="39"/>
        <v>55670000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12967600</v>
      </c>
      <c r="J521" s="364">
        <v>43147</v>
      </c>
      <c r="K521" s="237"/>
      <c r="L521" s="367"/>
      <c r="M521" s="179"/>
      <c r="N521" s="364"/>
      <c r="O521" s="179"/>
      <c r="P521" s="369"/>
      <c r="Q521" s="86">
        <f t="shared" si="37"/>
        <v>12967600</v>
      </c>
      <c r="R521" s="878" t="s">
        <v>987</v>
      </c>
      <c r="S521" s="364">
        <v>43281</v>
      </c>
      <c r="T521" s="179"/>
      <c r="U521" s="364"/>
      <c r="V521" s="179"/>
      <c r="W521" s="364"/>
      <c r="X521" s="179"/>
      <c r="Y521" s="364"/>
      <c r="Z521" s="878" t="s">
        <v>987</v>
      </c>
      <c r="AA521" s="89">
        <f t="shared" si="38"/>
        <v>43281</v>
      </c>
      <c r="AB521" s="237">
        <v>1652733</v>
      </c>
      <c r="AC521" s="237">
        <v>3814000</v>
      </c>
      <c r="AD521" s="237">
        <v>3814000</v>
      </c>
      <c r="AE521" s="237">
        <v>3814000</v>
      </c>
      <c r="AF521" s="237">
        <v>3814000</v>
      </c>
      <c r="AG521" s="237">
        <v>3814000</v>
      </c>
      <c r="AH521" s="237">
        <v>3814000</v>
      </c>
      <c r="AI521" s="237">
        <v>3814000</v>
      </c>
      <c r="AJ521" s="237">
        <v>3814000</v>
      </c>
      <c r="AK521" s="237">
        <v>3814000</v>
      </c>
      <c r="AL521" s="237"/>
      <c r="AM521" s="237"/>
      <c r="AN521" s="237"/>
      <c r="AO521" s="237"/>
      <c r="AP521" s="237"/>
      <c r="AQ521" s="237"/>
      <c r="AR521" s="237"/>
      <c r="AS521" s="237"/>
      <c r="AT521" s="364">
        <v>43166</v>
      </c>
      <c r="AU521" s="91">
        <f t="shared" si="39"/>
        <v>35978733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4">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c r="AL523" s="237"/>
      <c r="AM523" s="237"/>
      <c r="AN523" s="237"/>
      <c r="AO523" s="237"/>
      <c r="AP523" s="237"/>
      <c r="AQ523" s="237"/>
      <c r="AR523" s="237"/>
      <c r="AS523" s="237"/>
      <c r="AT523" s="364">
        <v>43154</v>
      </c>
      <c r="AU523" s="91">
        <f t="shared" si="39"/>
        <v>48782106</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4">
        <v>43126</v>
      </c>
      <c r="K524" s="237"/>
      <c r="L524" s="367"/>
      <c r="M524" s="179"/>
      <c r="N524" s="364"/>
      <c r="O524" s="179"/>
      <c r="P524" s="369"/>
      <c r="Q524" s="86">
        <f t="shared" si="37"/>
        <v>19066665</v>
      </c>
      <c r="R524" s="878" t="s">
        <v>3907</v>
      </c>
      <c r="S524" s="364">
        <v>43280</v>
      </c>
      <c r="T524" s="179"/>
      <c r="U524" s="364"/>
      <c r="V524" s="179"/>
      <c r="W524" s="364"/>
      <c r="X524" s="179"/>
      <c r="Y524" s="364"/>
      <c r="Z524" s="878" t="s">
        <v>3907</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c r="AO524" s="237"/>
      <c r="AP524" s="237"/>
      <c r="AQ524" s="237"/>
      <c r="AR524" s="237"/>
      <c r="AS524" s="237"/>
      <c r="AT524" s="364">
        <v>43174</v>
      </c>
      <c r="AU524" s="91">
        <f t="shared" si="39"/>
        <v>41022219</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4">
        <v>43124</v>
      </c>
      <c r="K525" s="237"/>
      <c r="L525" s="367"/>
      <c r="M525" s="179"/>
      <c r="N525" s="364"/>
      <c r="O525" s="179"/>
      <c r="P525" s="369"/>
      <c r="Q525" s="86">
        <f t="shared" si="37"/>
        <v>8125000</v>
      </c>
      <c r="R525" s="878" t="s">
        <v>3908</v>
      </c>
      <c r="S525" s="364">
        <v>43280</v>
      </c>
      <c r="T525" s="179"/>
      <c r="U525" s="364"/>
      <c r="V525" s="179"/>
      <c r="W525" s="364"/>
      <c r="X525" s="179"/>
      <c r="Y525" s="364"/>
      <c r="Z525" s="878" t="s">
        <v>3908</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c r="AN525" s="237"/>
      <c r="AO525" s="237"/>
      <c r="AP525" s="237"/>
      <c r="AQ525" s="237"/>
      <c r="AR525" s="237"/>
      <c r="AS525" s="237"/>
      <c r="AT525" s="364">
        <v>43173</v>
      </c>
      <c r="AU525" s="91">
        <f t="shared" si="39"/>
        <v>17625000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4">
        <v>43130</v>
      </c>
      <c r="K526" s="237"/>
      <c r="L526" s="367"/>
      <c r="M526" s="179"/>
      <c r="N526" s="364"/>
      <c r="O526" s="179"/>
      <c r="P526" s="369"/>
      <c r="Q526" s="86">
        <f t="shared" si="37"/>
        <v>24890000</v>
      </c>
      <c r="R526" s="878" t="s">
        <v>3913</v>
      </c>
      <c r="S526" s="364">
        <v>43280</v>
      </c>
      <c r="T526" s="179"/>
      <c r="U526" s="364"/>
      <c r="V526" s="179"/>
      <c r="W526" s="364"/>
      <c r="X526" s="179"/>
      <c r="Y526" s="364"/>
      <c r="Z526" s="878" t="s">
        <v>3913</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c r="AN526" s="237"/>
      <c r="AO526" s="237"/>
      <c r="AP526" s="237"/>
      <c r="AQ526" s="237"/>
      <c r="AR526" s="237"/>
      <c r="AS526" s="237"/>
      <c r="AT526" s="364">
        <v>43174</v>
      </c>
      <c r="AU526" s="91">
        <f t="shared" si="39"/>
        <v>53770000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4">
        <v>43126</v>
      </c>
      <c r="K527" s="237"/>
      <c r="L527" s="367"/>
      <c r="M527" s="179"/>
      <c r="N527" s="364"/>
      <c r="O527" s="179"/>
      <c r="P527" s="369"/>
      <c r="Q527" s="86">
        <f t="shared" si="37"/>
        <v>5900000</v>
      </c>
      <c r="R527" s="878" t="s">
        <v>3885</v>
      </c>
      <c r="S527" s="364">
        <v>43280</v>
      </c>
      <c r="T527" s="179"/>
      <c r="U527" s="364"/>
      <c r="V527" s="179"/>
      <c r="W527" s="364"/>
      <c r="X527" s="179"/>
      <c r="Y527" s="364"/>
      <c r="Z527" s="878" t="s">
        <v>3885</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c r="AL527" s="237"/>
      <c r="AM527" s="237"/>
      <c r="AN527" s="237"/>
      <c r="AO527" s="237"/>
      <c r="AP527" s="237"/>
      <c r="AQ527" s="237"/>
      <c r="AR527" s="237"/>
      <c r="AS527" s="237"/>
      <c r="AT527" s="364">
        <v>43172</v>
      </c>
      <c r="AU527" s="91">
        <f t="shared" si="39"/>
        <v>13500000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4">
        <v>43126</v>
      </c>
      <c r="K528" s="237"/>
      <c r="L528" s="367"/>
      <c r="M528" s="179"/>
      <c r="N528" s="364"/>
      <c r="O528" s="179"/>
      <c r="P528" s="369"/>
      <c r="Q528" s="86">
        <f t="shared" si="37"/>
        <v>16018800</v>
      </c>
      <c r="R528" s="878" t="s">
        <v>3886</v>
      </c>
      <c r="S528" s="364">
        <v>43280</v>
      </c>
      <c r="T528" s="179"/>
      <c r="U528" s="364"/>
      <c r="V528" s="179"/>
      <c r="W528" s="364"/>
      <c r="X528" s="179"/>
      <c r="Y528" s="364"/>
      <c r="Z528" s="878" t="s">
        <v>3886</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c r="AO528" s="237"/>
      <c r="AP528" s="237"/>
      <c r="AQ528" s="237"/>
      <c r="AR528" s="237"/>
      <c r="AS528" s="237"/>
      <c r="AT528" s="364">
        <v>43174</v>
      </c>
      <c r="AU528" s="91">
        <f t="shared" si="39"/>
        <v>35343067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v>3570000</v>
      </c>
      <c r="AI529" s="237">
        <v>3570000</v>
      </c>
      <c r="AJ529" s="237">
        <v>3570000</v>
      </c>
      <c r="AK529" s="237"/>
      <c r="AL529" s="237"/>
      <c r="AM529" s="237"/>
      <c r="AN529" s="237"/>
      <c r="AO529" s="237"/>
      <c r="AP529" s="237"/>
      <c r="AQ529" s="237"/>
      <c r="AR529" s="237"/>
      <c r="AS529" s="237"/>
      <c r="AT529" s="364">
        <v>43087</v>
      </c>
      <c r="AU529" s="91">
        <f t="shared" si="39"/>
        <v>32130000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c r="AC530" s="237"/>
      <c r="AD530" s="237"/>
      <c r="AE530" s="237"/>
      <c r="AF530" s="237"/>
      <c r="AG530" s="237"/>
      <c r="AH530" s="237"/>
      <c r="AI530" s="237"/>
      <c r="AJ530" s="237"/>
      <c r="AK530" s="237"/>
      <c r="AL530" s="237"/>
      <c r="AM530" s="237"/>
      <c r="AN530" s="237"/>
      <c r="AO530" s="237"/>
      <c r="AP530" s="237"/>
      <c r="AQ530" s="237"/>
      <c r="AR530" s="237"/>
      <c r="AS530" s="237"/>
      <c r="AT530" s="364"/>
      <c r="AU530" s="91">
        <f t="shared" si="39"/>
        <v>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c r="J531" s="364"/>
      <c r="K531" s="237"/>
      <c r="L531" s="367"/>
      <c r="M531" s="179"/>
      <c r="N531" s="364"/>
      <c r="O531" s="179"/>
      <c r="P531" s="369"/>
      <c r="Q531" s="86">
        <f t="shared" si="37"/>
        <v>0</v>
      </c>
      <c r="R531" s="287"/>
      <c r="S531" s="364"/>
      <c r="T531" s="179"/>
      <c r="U531" s="364"/>
      <c r="V531" s="179"/>
      <c r="W531" s="364"/>
      <c r="X531" s="179"/>
      <c r="Y531" s="364"/>
      <c r="Z531" s="357"/>
      <c r="AA531" s="89">
        <f t="shared" si="38"/>
        <v>0</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v>6540000</v>
      </c>
      <c r="AE532" s="237">
        <v>3813000</v>
      </c>
      <c r="AF532" s="237">
        <v>637500</v>
      </c>
      <c r="AG532" s="237"/>
      <c r="AH532" s="237"/>
      <c r="AI532" s="237"/>
      <c r="AJ532" s="237"/>
      <c r="AK532" s="237"/>
      <c r="AL532" s="237"/>
      <c r="AM532" s="237"/>
      <c r="AN532" s="237"/>
      <c r="AO532" s="237"/>
      <c r="AP532" s="237"/>
      <c r="AQ532" s="237"/>
      <c r="AR532" s="237"/>
      <c r="AS532" s="237"/>
      <c r="AT532" s="364">
        <v>43172</v>
      </c>
      <c r="AU532" s="91">
        <f t="shared" si="39"/>
        <v>24105000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c r="J533" s="364"/>
      <c r="K533" s="237"/>
      <c r="L533" s="367"/>
      <c r="M533" s="179"/>
      <c r="N533" s="364"/>
      <c r="O533" s="179"/>
      <c r="P533" s="369"/>
      <c r="Q533" s="86">
        <f t="shared" si="37"/>
        <v>0</v>
      </c>
      <c r="R533" s="287"/>
      <c r="S533" s="364"/>
      <c r="T533" s="179"/>
      <c r="U533" s="364"/>
      <c r="V533" s="179"/>
      <c r="W533" s="364"/>
      <c r="X533" s="179"/>
      <c r="Y533" s="364"/>
      <c r="Z533" s="357"/>
      <c r="AA533" s="89">
        <f t="shared" si="38"/>
        <v>0</v>
      </c>
      <c r="AB533" s="237">
        <v>7383382</v>
      </c>
      <c r="AC533" s="237">
        <v>2930867</v>
      </c>
      <c r="AD533" s="237">
        <v>3028655</v>
      </c>
      <c r="AE533" s="237">
        <v>3258159</v>
      </c>
      <c r="AF533" s="237">
        <v>7109798</v>
      </c>
      <c r="AG533" s="237"/>
      <c r="AH533" s="237"/>
      <c r="AI533" s="237"/>
      <c r="AJ533" s="237"/>
      <c r="AK533" s="237"/>
      <c r="AL533" s="237"/>
      <c r="AM533" s="237"/>
      <c r="AN533" s="237"/>
      <c r="AO533" s="237"/>
      <c r="AP533" s="237"/>
      <c r="AQ533" s="237"/>
      <c r="AR533" s="237"/>
      <c r="AS533" s="237"/>
      <c r="AT533" s="364">
        <v>43150</v>
      </c>
      <c r="AU533" s="91">
        <f t="shared" si="39"/>
        <v>23710861</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c r="J535" s="364"/>
      <c r="K535" s="237"/>
      <c r="L535" s="367"/>
      <c r="M535" s="179"/>
      <c r="N535" s="364"/>
      <c r="O535" s="179"/>
      <c r="P535" s="369"/>
      <c r="Q535" s="86">
        <f t="shared" si="37"/>
        <v>0</v>
      </c>
      <c r="R535" s="287"/>
      <c r="S535" s="364"/>
      <c r="T535" s="179"/>
      <c r="U535" s="364"/>
      <c r="V535" s="179"/>
      <c r="W535" s="364"/>
      <c r="X535" s="179"/>
      <c r="Y535" s="364"/>
      <c r="Z535" s="357"/>
      <c r="AA535" s="89">
        <f t="shared" si="38"/>
        <v>0</v>
      </c>
      <c r="AB535" s="237">
        <v>11060000</v>
      </c>
      <c r="AC535" s="237">
        <v>11060000</v>
      </c>
      <c r="AD535" s="237">
        <v>11060000</v>
      </c>
      <c r="AE535" s="237">
        <v>11060000</v>
      </c>
      <c r="AF535" s="237">
        <v>11060000</v>
      </c>
      <c r="AG535" s="237">
        <v>11060000</v>
      </c>
      <c r="AH535" s="237">
        <v>11060000</v>
      </c>
      <c r="AI535" s="237">
        <v>11060000</v>
      </c>
      <c r="AJ535" s="237"/>
      <c r="AK535" s="237"/>
      <c r="AL535" s="237"/>
      <c r="AM535" s="237"/>
      <c r="AN535" s="237"/>
      <c r="AO535" s="237"/>
      <c r="AP535" s="237"/>
      <c r="AQ535" s="237"/>
      <c r="AR535" s="237"/>
      <c r="AS535" s="237"/>
      <c r="AT535" s="364">
        <v>43179</v>
      </c>
      <c r="AU535" s="91">
        <f t="shared" si="39"/>
        <v>88480000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v>4479954</v>
      </c>
      <c r="AE538" s="237">
        <v>1334138</v>
      </c>
      <c r="AF538" s="237"/>
      <c r="AG538" s="237"/>
      <c r="AH538" s="237"/>
      <c r="AI538" s="237"/>
      <c r="AJ538" s="237"/>
      <c r="AK538" s="237"/>
      <c r="AL538" s="237"/>
      <c r="AM538" s="237"/>
      <c r="AN538" s="237"/>
      <c r="AO538" s="237"/>
      <c r="AP538" s="237"/>
      <c r="AQ538" s="237"/>
      <c r="AR538" s="237"/>
      <c r="AS538" s="237"/>
      <c r="AT538" s="364">
        <v>43119</v>
      </c>
      <c r="AU538" s="91">
        <f t="shared" si="39"/>
        <v>26226279</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4">
        <v>43133</v>
      </c>
      <c r="K539" s="237"/>
      <c r="L539" s="367"/>
      <c r="M539" s="179"/>
      <c r="N539" s="364"/>
      <c r="O539" s="179"/>
      <c r="P539" s="369"/>
      <c r="Q539" s="86">
        <f t="shared" si="37"/>
        <v>303988189</v>
      </c>
      <c r="R539" s="878" t="s">
        <v>3747</v>
      </c>
      <c r="S539" s="364">
        <v>43134</v>
      </c>
      <c r="T539" s="178" t="s">
        <v>3903</v>
      </c>
      <c r="U539" s="364">
        <v>43231</v>
      </c>
      <c r="V539" s="179"/>
      <c r="W539" s="364"/>
      <c r="X539" s="179"/>
      <c r="Y539" s="364"/>
      <c r="Z539" s="357" t="s">
        <v>3904</v>
      </c>
      <c r="AA539" s="89">
        <f t="shared" si="38"/>
        <v>43231</v>
      </c>
      <c r="AB539" s="237">
        <v>41077512</v>
      </c>
      <c r="AC539" s="237">
        <v>87096564</v>
      </c>
      <c r="AD539" s="237">
        <v>87096564</v>
      </c>
      <c r="AE539" s="237">
        <v>87949614</v>
      </c>
      <c r="AF539" s="237">
        <v>87665264</v>
      </c>
      <c r="AG539" s="237"/>
      <c r="AH539" s="237"/>
      <c r="AI539" s="237"/>
      <c r="AJ539" s="237"/>
      <c r="AK539" s="237"/>
      <c r="AL539" s="237"/>
      <c r="AM539" s="237"/>
      <c r="AN539" s="237"/>
      <c r="AO539" s="237"/>
      <c r="AP539" s="237"/>
      <c r="AQ539" s="237"/>
      <c r="AR539" s="237"/>
      <c r="AS539" s="237"/>
      <c r="AT539" s="364">
        <v>43125</v>
      </c>
      <c r="AU539" s="91">
        <f t="shared" si="39"/>
        <v>390885518</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4">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v>7646200</v>
      </c>
      <c r="AC541" s="237">
        <v>1529240</v>
      </c>
      <c r="AD541" s="237"/>
      <c r="AE541" s="237"/>
      <c r="AF541" s="237"/>
      <c r="AG541" s="237"/>
      <c r="AH541" s="237"/>
      <c r="AI541" s="237"/>
      <c r="AJ541" s="237"/>
      <c r="AK541" s="237"/>
      <c r="AL541" s="237"/>
      <c r="AM541" s="237"/>
      <c r="AN541" s="237"/>
      <c r="AO541" s="237"/>
      <c r="AP541" s="237"/>
      <c r="AQ541" s="237"/>
      <c r="AR541" s="237"/>
      <c r="AS541" s="237"/>
      <c r="AT541" s="364">
        <v>43133</v>
      </c>
      <c r="AU541" s="91">
        <f t="shared" si="39"/>
        <v>9175440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c r="J542" s="364"/>
      <c r="K542" s="237"/>
      <c r="L542" s="367"/>
      <c r="M542" s="179"/>
      <c r="N542" s="364"/>
      <c r="O542" s="179"/>
      <c r="P542" s="369"/>
      <c r="Q542" s="86">
        <f t="shared" si="37"/>
        <v>0</v>
      </c>
      <c r="R542" s="287"/>
      <c r="S542" s="364"/>
      <c r="T542" s="179"/>
      <c r="U542" s="364"/>
      <c r="V542" s="179"/>
      <c r="W542" s="364"/>
      <c r="X542" s="179"/>
      <c r="Y542" s="364"/>
      <c r="Z542" s="357"/>
      <c r="AA542" s="89">
        <f t="shared" si="38"/>
        <v>0</v>
      </c>
      <c r="AB542" s="237">
        <v>44511762</v>
      </c>
      <c r="AC542" s="237">
        <v>44511762</v>
      </c>
      <c r="AD542" s="237">
        <v>44511762</v>
      </c>
      <c r="AE542" s="237"/>
      <c r="AF542" s="237"/>
      <c r="AG542" s="237"/>
      <c r="AH542" s="237"/>
      <c r="AI542" s="237"/>
      <c r="AJ542" s="237"/>
      <c r="AK542" s="237"/>
      <c r="AL542" s="237"/>
      <c r="AM542" s="237"/>
      <c r="AN542" s="237"/>
      <c r="AO542" s="237"/>
      <c r="AP542" s="237"/>
      <c r="AQ542" s="237"/>
      <c r="AR542" s="237"/>
      <c r="AS542" s="237"/>
      <c r="AT542" s="364">
        <v>43166</v>
      </c>
      <c r="AU542" s="91">
        <f t="shared" si="39"/>
        <v>133535286</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c r="J543" s="364"/>
      <c r="K543" s="237"/>
      <c r="L543" s="367"/>
      <c r="M543" s="179"/>
      <c r="N543" s="364"/>
      <c r="O543" s="179"/>
      <c r="P543" s="369"/>
      <c r="Q543" s="86">
        <f t="shared" si="37"/>
        <v>0</v>
      </c>
      <c r="R543" s="287"/>
      <c r="S543" s="364"/>
      <c r="T543" s="179"/>
      <c r="U543" s="364"/>
      <c r="V543" s="179"/>
      <c r="W543" s="364"/>
      <c r="X543" s="179"/>
      <c r="Y543" s="364"/>
      <c r="Z543" s="357"/>
      <c r="AA543" s="89">
        <f t="shared" si="38"/>
        <v>0</v>
      </c>
      <c r="AB543" s="237">
        <v>151666665</v>
      </c>
      <c r="AC543" s="237">
        <v>126794644</v>
      </c>
      <c r="AD543" s="237">
        <v>129821416</v>
      </c>
      <c r="AE543" s="237"/>
      <c r="AF543" s="237">
        <v>126794644</v>
      </c>
      <c r="AG543" s="237">
        <v>121333332</v>
      </c>
      <c r="AH543" s="237"/>
      <c r="AI543" s="237"/>
      <c r="AJ543" s="237"/>
      <c r="AK543" s="237"/>
      <c r="AL543" s="237"/>
      <c r="AM543" s="237"/>
      <c r="AN543" s="237"/>
      <c r="AO543" s="237"/>
      <c r="AP543" s="237"/>
      <c r="AQ543" s="237"/>
      <c r="AR543" s="237"/>
      <c r="AS543" s="237"/>
      <c r="AT543" s="364">
        <v>43181</v>
      </c>
      <c r="AU543" s="91">
        <f t="shared" si="39"/>
        <v>656410701</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4">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c r="J546" s="364"/>
      <c r="K546" s="237"/>
      <c r="L546" s="367"/>
      <c r="M546" s="179"/>
      <c r="N546" s="364"/>
      <c r="O546" s="179"/>
      <c r="P546" s="369"/>
      <c r="Q546" s="86">
        <f t="shared" si="37"/>
        <v>0</v>
      </c>
      <c r="R546" s="287"/>
      <c r="S546" s="364"/>
      <c r="T546" s="179"/>
      <c r="U546" s="364"/>
      <c r="V546" s="179"/>
      <c r="W546" s="364"/>
      <c r="X546" s="179"/>
      <c r="Y546" s="364"/>
      <c r="Z546" s="357"/>
      <c r="AA546" s="89">
        <f t="shared" si="38"/>
        <v>0</v>
      </c>
      <c r="AB546" s="237">
        <v>4622220</v>
      </c>
      <c r="AC546" s="237"/>
      <c r="AD546" s="237"/>
      <c r="AE546" s="237"/>
      <c r="AF546" s="237"/>
      <c r="AG546" s="237"/>
      <c r="AH546" s="237"/>
      <c r="AI546" s="237"/>
      <c r="AJ546" s="237"/>
      <c r="AK546" s="237"/>
      <c r="AL546" s="237"/>
      <c r="AM546" s="237"/>
      <c r="AN546" s="237"/>
      <c r="AO546" s="237"/>
      <c r="AP546" s="237"/>
      <c r="AQ546" s="237"/>
      <c r="AR546" s="237"/>
      <c r="AS546" s="237"/>
      <c r="AT546" s="364">
        <v>43109</v>
      </c>
      <c r="AU546" s="91">
        <f t="shared" si="39"/>
        <v>4622220</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4">
        <v>43138</v>
      </c>
      <c r="K548" s="237"/>
      <c r="L548" s="367"/>
      <c r="M548" s="179"/>
      <c r="N548" s="364"/>
      <c r="O548" s="179"/>
      <c r="P548" s="369"/>
      <c r="Q548" s="86">
        <f t="shared" si="37"/>
        <v>18620000</v>
      </c>
      <c r="R548" s="878" t="s">
        <v>3901</v>
      </c>
      <c r="S548" s="364">
        <v>43281</v>
      </c>
      <c r="T548" s="179"/>
      <c r="U548" s="364"/>
      <c r="V548" s="179"/>
      <c r="W548" s="364"/>
      <c r="X548" s="179"/>
      <c r="Y548" s="364"/>
      <c r="Z548" s="878" t="s">
        <v>3901</v>
      </c>
      <c r="AA548" s="89">
        <f t="shared" si="38"/>
        <v>43281</v>
      </c>
      <c r="AB548" s="237">
        <v>1710000</v>
      </c>
      <c r="AC548" s="237">
        <v>5700000</v>
      </c>
      <c r="AD548" s="237">
        <v>5700000</v>
      </c>
      <c r="AE548" s="237">
        <v>5700000</v>
      </c>
      <c r="AF548" s="237">
        <v>5700000</v>
      </c>
      <c r="AG548" s="237">
        <v>5700000</v>
      </c>
      <c r="AH548" s="237"/>
      <c r="AI548" s="237"/>
      <c r="AJ548" s="237"/>
      <c r="AK548" s="237"/>
      <c r="AL548" s="237"/>
      <c r="AM548" s="237"/>
      <c r="AN548" s="237"/>
      <c r="AO548" s="237"/>
      <c r="AP548" s="237"/>
      <c r="AQ548" s="237"/>
      <c r="AR548" s="237"/>
      <c r="AS548" s="237"/>
      <c r="AT548" s="364">
        <v>43143</v>
      </c>
      <c r="AU548" s="91">
        <f t="shared" si="39"/>
        <v>30210000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c r="J550" s="364"/>
      <c r="K550" s="237"/>
      <c r="L550" s="367"/>
      <c r="M550" s="179"/>
      <c r="N550" s="364"/>
      <c r="O550" s="179"/>
      <c r="P550" s="369"/>
      <c r="Q550" s="86">
        <f t="shared" si="37"/>
        <v>0</v>
      </c>
      <c r="R550" s="287"/>
      <c r="S550" s="364"/>
      <c r="T550" s="179"/>
      <c r="U550" s="364"/>
      <c r="V550" s="179"/>
      <c r="W550" s="364"/>
      <c r="X550" s="179"/>
      <c r="Y550" s="364"/>
      <c r="Z550" s="357"/>
      <c r="AA550" s="89">
        <f t="shared" si="38"/>
        <v>0</v>
      </c>
      <c r="AB550" s="237">
        <v>525000</v>
      </c>
      <c r="AC550" s="237">
        <v>2250000</v>
      </c>
      <c r="AD550" s="237">
        <v>2250000</v>
      </c>
      <c r="AE550" s="237">
        <v>2250000</v>
      </c>
      <c r="AF550" s="237">
        <v>2250000</v>
      </c>
      <c r="AG550" s="237">
        <v>2250000</v>
      </c>
      <c r="AH550" s="237">
        <v>2250000</v>
      </c>
      <c r="AI550" s="237"/>
      <c r="AJ550" s="237"/>
      <c r="AK550" s="237"/>
      <c r="AL550" s="237"/>
      <c r="AM550" s="237"/>
      <c r="AN550" s="237"/>
      <c r="AO550" s="237"/>
      <c r="AP550" s="237"/>
      <c r="AQ550" s="237"/>
      <c r="AR550" s="237"/>
      <c r="AS550" s="237"/>
      <c r="AT550" s="364">
        <v>43173</v>
      </c>
      <c r="AU550" s="91">
        <f t="shared" si="39"/>
        <v>14025000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4">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4">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4">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4">
        <v>43131</v>
      </c>
      <c r="AU554" s="91">
        <f t="shared" si="39"/>
        <v>5217555</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43324</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v>14588159</v>
      </c>
      <c r="AD555" s="237"/>
      <c r="AE555" s="237"/>
      <c r="AF555" s="237"/>
      <c r="AG555" s="237"/>
      <c r="AH555" s="237"/>
      <c r="AI555" s="237"/>
      <c r="AJ555" s="237"/>
      <c r="AK555" s="237"/>
      <c r="AL555" s="237"/>
      <c r="AM555" s="237"/>
      <c r="AN555" s="237"/>
      <c r="AO555" s="237"/>
      <c r="AP555" s="237"/>
      <c r="AQ555" s="237"/>
      <c r="AR555" s="237"/>
      <c r="AS555" s="237"/>
      <c r="AT555" s="364">
        <v>43151</v>
      </c>
      <c r="AU555" s="91">
        <f t="shared" si="39"/>
        <v>23672211</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4">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v>25964600</v>
      </c>
      <c r="AC557" s="237">
        <v>343331000</v>
      </c>
      <c r="AD557" s="237"/>
      <c r="AE557" s="237"/>
      <c r="AF557" s="237"/>
      <c r="AG557" s="237"/>
      <c r="AH557" s="237"/>
      <c r="AI557" s="237"/>
      <c r="AJ557" s="237"/>
      <c r="AK557" s="237"/>
      <c r="AL557" s="237"/>
      <c r="AM557" s="237"/>
      <c r="AN557" s="237"/>
      <c r="AO557" s="237"/>
      <c r="AP557" s="237"/>
      <c r="AQ557" s="237"/>
      <c r="AR557" s="237"/>
      <c r="AS557" s="237"/>
      <c r="AT557" s="364">
        <v>43157</v>
      </c>
      <c r="AU557" s="91">
        <f t="shared" si="39"/>
        <v>369295600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4">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v>3213000</v>
      </c>
      <c r="AC560" s="237"/>
      <c r="AD560" s="237"/>
      <c r="AE560" s="237"/>
      <c r="AF560" s="237"/>
      <c r="AG560" s="237"/>
      <c r="AH560" s="237"/>
      <c r="AI560" s="237"/>
      <c r="AJ560" s="237"/>
      <c r="AK560" s="237"/>
      <c r="AL560" s="237"/>
      <c r="AM560" s="237"/>
      <c r="AN560" s="237"/>
      <c r="AO560" s="237"/>
      <c r="AP560" s="237"/>
      <c r="AQ560" s="237"/>
      <c r="AR560" s="237"/>
      <c r="AS560" s="237"/>
      <c r="AT560" s="364">
        <v>43069</v>
      </c>
      <c r="AU560" s="91">
        <f t="shared" si="39"/>
        <v>3213000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4"/>
      <c r="K562" s="237"/>
      <c r="L562" s="367"/>
      <c r="M562" s="179"/>
      <c r="N562" s="364"/>
      <c r="O562" s="179"/>
      <c r="P562" s="369"/>
      <c r="Q562" s="86">
        <f t="shared" si="37"/>
        <v>0</v>
      </c>
      <c r="R562" s="878" t="s">
        <v>3790</v>
      </c>
      <c r="S562" s="364">
        <v>43125</v>
      </c>
      <c r="T562" s="179"/>
      <c r="U562" s="364"/>
      <c r="V562" s="179"/>
      <c r="W562" s="364"/>
      <c r="X562" s="179"/>
      <c r="Y562" s="364"/>
      <c r="Z562" s="357" t="s">
        <v>3790</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4">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c r="J563" s="364"/>
      <c r="K563" s="237"/>
      <c r="L563" s="367"/>
      <c r="M563" s="179"/>
      <c r="N563" s="364"/>
      <c r="O563" s="179"/>
      <c r="P563" s="369"/>
      <c r="Q563" s="86">
        <f t="shared" si="37"/>
        <v>0</v>
      </c>
      <c r="R563" s="287"/>
      <c r="S563" s="364"/>
      <c r="T563" s="179"/>
      <c r="U563" s="364"/>
      <c r="V563" s="179"/>
      <c r="W563" s="364"/>
      <c r="X563" s="179"/>
      <c r="Y563" s="364"/>
      <c r="Z563" s="357"/>
      <c r="AA563" s="89">
        <f t="shared" si="38"/>
        <v>0</v>
      </c>
      <c r="AB563" s="237">
        <v>3829421</v>
      </c>
      <c r="AC563" s="237"/>
      <c r="AD563" s="237"/>
      <c r="AE563" s="237"/>
      <c r="AF563" s="237"/>
      <c r="AG563" s="237"/>
      <c r="AH563" s="237"/>
      <c r="AI563" s="237"/>
      <c r="AJ563" s="237"/>
      <c r="AK563" s="237"/>
      <c r="AL563" s="237"/>
      <c r="AM563" s="237"/>
      <c r="AN563" s="237"/>
      <c r="AO563" s="237"/>
      <c r="AP563" s="237"/>
      <c r="AQ563" s="237"/>
      <c r="AR563" s="237"/>
      <c r="AS563" s="237"/>
      <c r="AT563" s="364">
        <v>43160</v>
      </c>
      <c r="AU563" s="91">
        <f t="shared" si="39"/>
        <v>3829421</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4">
        <v>43167</v>
      </c>
      <c r="K565" s="237"/>
      <c r="L565" s="367"/>
      <c r="M565" s="179"/>
      <c r="N565" s="364"/>
      <c r="O565" s="179"/>
      <c r="P565" s="369"/>
      <c r="Q565" s="86">
        <f t="shared" si="37"/>
        <v>85040124</v>
      </c>
      <c r="R565" s="878" t="s">
        <v>3935</v>
      </c>
      <c r="S565" s="364">
        <v>43217</v>
      </c>
      <c r="T565" s="179"/>
      <c r="U565" s="364"/>
      <c r="V565" s="179"/>
      <c r="W565" s="364"/>
      <c r="X565" s="179"/>
      <c r="Y565" s="364"/>
      <c r="Z565" s="878" t="s">
        <v>3935</v>
      </c>
      <c r="AA565" s="89">
        <f t="shared" si="38"/>
        <v>43217</v>
      </c>
      <c r="AB565" s="237">
        <v>48271475</v>
      </c>
      <c r="AC565" s="237">
        <v>72407212</v>
      </c>
      <c r="AD565" s="237">
        <v>48271475</v>
      </c>
      <c r="AE565" s="237"/>
      <c r="AF565" s="237"/>
      <c r="AG565" s="237"/>
      <c r="AH565" s="237"/>
      <c r="AI565" s="237"/>
      <c r="AJ565" s="237"/>
      <c r="AK565" s="237"/>
      <c r="AL565" s="237"/>
      <c r="AM565" s="237"/>
      <c r="AN565" s="237"/>
      <c r="AO565" s="237"/>
      <c r="AP565" s="237"/>
      <c r="AQ565" s="237"/>
      <c r="AR565" s="237"/>
      <c r="AS565" s="237"/>
      <c r="AT565" s="364">
        <v>43174</v>
      </c>
      <c r="AU565" s="91">
        <f t="shared" si="39"/>
        <v>168950162</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4">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v>76443834</v>
      </c>
      <c r="AC567" s="237"/>
      <c r="AD567" s="237"/>
      <c r="AE567" s="237"/>
      <c r="AF567" s="237"/>
      <c r="AG567" s="237"/>
      <c r="AH567" s="237"/>
      <c r="AI567" s="237"/>
      <c r="AJ567" s="237"/>
      <c r="AK567" s="237"/>
      <c r="AL567" s="237"/>
      <c r="AM567" s="237"/>
      <c r="AN567" s="237"/>
      <c r="AO567" s="237"/>
      <c r="AP567" s="237"/>
      <c r="AQ567" s="237"/>
      <c r="AR567" s="237"/>
      <c r="AS567" s="237"/>
      <c r="AT567" s="364">
        <v>43145</v>
      </c>
      <c r="AU567" s="91">
        <f t="shared" si="39"/>
        <v>76443834</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4">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c r="J571" s="364"/>
      <c r="K571" s="237"/>
      <c r="L571" s="367"/>
      <c r="M571" s="179"/>
      <c r="N571" s="364"/>
      <c r="O571" s="179"/>
      <c r="P571" s="369"/>
      <c r="Q571" s="86">
        <f t="shared" si="37"/>
        <v>0</v>
      </c>
      <c r="R571" s="287"/>
      <c r="S571" s="364"/>
      <c r="T571" s="179"/>
      <c r="U571" s="364"/>
      <c r="V571" s="179"/>
      <c r="W571" s="364"/>
      <c r="X571" s="179"/>
      <c r="Y571" s="364"/>
      <c r="Z571" s="357"/>
      <c r="AA571" s="89">
        <f t="shared" si="38"/>
        <v>0</v>
      </c>
      <c r="AB571" s="237">
        <v>2000000</v>
      </c>
      <c r="AC571" s="237">
        <v>2000000</v>
      </c>
      <c r="AD571" s="237">
        <v>2000000</v>
      </c>
      <c r="AE571" s="237">
        <v>2000000</v>
      </c>
      <c r="AF571" s="237"/>
      <c r="AG571" s="237"/>
      <c r="AH571" s="237"/>
      <c r="AI571" s="237"/>
      <c r="AJ571" s="237"/>
      <c r="AK571" s="237"/>
      <c r="AL571" s="237"/>
      <c r="AM571" s="237"/>
      <c r="AN571" s="237"/>
      <c r="AO571" s="237"/>
      <c r="AP571" s="237"/>
      <c r="AQ571" s="237"/>
      <c r="AR571" s="237"/>
      <c r="AS571" s="237"/>
      <c r="AT571" s="364">
        <v>43174</v>
      </c>
      <c r="AU571" s="91">
        <f t="shared" si="39"/>
        <v>8000000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4">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4">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v>1727098</v>
      </c>
      <c r="AC576" s="237">
        <v>1338500</v>
      </c>
      <c r="AD576" s="237">
        <v>1940225</v>
      </c>
      <c r="AE576" s="237"/>
      <c r="AF576" s="237"/>
      <c r="AG576" s="237"/>
      <c r="AH576" s="237"/>
      <c r="AI576" s="237"/>
      <c r="AJ576" s="237"/>
      <c r="AK576" s="237"/>
      <c r="AL576" s="237"/>
      <c r="AM576" s="237"/>
      <c r="AN576" s="237"/>
      <c r="AO576" s="237"/>
      <c r="AP576" s="237"/>
      <c r="AQ576" s="237"/>
      <c r="AR576" s="237"/>
      <c r="AS576" s="237"/>
      <c r="AT576" s="364">
        <v>43150</v>
      </c>
      <c r="AU576" s="91">
        <f t="shared" si="39"/>
        <v>5005823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4">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c r="AC578" s="237"/>
      <c r="AD578" s="237"/>
      <c r="AE578" s="237"/>
      <c r="AF578" s="237"/>
      <c r="AG578" s="237"/>
      <c r="AH578" s="237"/>
      <c r="AI578" s="237"/>
      <c r="AJ578" s="237"/>
      <c r="AK578" s="237"/>
      <c r="AL578" s="237"/>
      <c r="AM578" s="237"/>
      <c r="AN578" s="237"/>
      <c r="AO578" s="237"/>
      <c r="AP578" s="237"/>
      <c r="AQ578" s="237"/>
      <c r="AR578" s="237"/>
      <c r="AS578" s="237"/>
      <c r="AT578" s="364"/>
      <c r="AU578" s="91">
        <f t="shared" si="42"/>
        <v>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v>1136000000</v>
      </c>
      <c r="AC580" s="237"/>
      <c r="AD580" s="237"/>
      <c r="AE580" s="237"/>
      <c r="AF580" s="237"/>
      <c r="AG580" s="237"/>
      <c r="AH580" s="237"/>
      <c r="AI580" s="237"/>
      <c r="AJ580" s="237"/>
      <c r="AK580" s="237"/>
      <c r="AL580" s="237"/>
      <c r="AM580" s="237"/>
      <c r="AN580" s="237"/>
      <c r="AO580" s="237"/>
      <c r="AP580" s="237"/>
      <c r="AQ580" s="237"/>
      <c r="AR580" s="237"/>
      <c r="AS580" s="237"/>
      <c r="AT580" s="364">
        <v>43175</v>
      </c>
      <c r="AU580" s="91">
        <f t="shared" si="42"/>
        <v>1136000000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v>11354861</v>
      </c>
      <c r="AC582" s="237"/>
      <c r="AD582" s="237"/>
      <c r="AE582" s="237"/>
      <c r="AF582" s="237"/>
      <c r="AG582" s="237"/>
      <c r="AH582" s="237"/>
      <c r="AI582" s="237"/>
      <c r="AJ582" s="237"/>
      <c r="AK582" s="237"/>
      <c r="AL582" s="237"/>
      <c r="AM582" s="237"/>
      <c r="AN582" s="237"/>
      <c r="AO582" s="237"/>
      <c r="AP582" s="237"/>
      <c r="AQ582" s="237"/>
      <c r="AR582" s="237"/>
      <c r="AS582" s="237"/>
      <c r="AT582" s="364">
        <v>43153</v>
      </c>
      <c r="AU582" s="91">
        <f t="shared" si="42"/>
        <v>11354861</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4">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4"/>
      <c r="K584" s="237"/>
      <c r="L584" s="367"/>
      <c r="M584" s="179"/>
      <c r="N584" s="364"/>
      <c r="O584" s="179"/>
      <c r="P584" s="369"/>
      <c r="Q584" s="86">
        <f t="shared" si="40"/>
        <v>0</v>
      </c>
      <c r="R584" s="287"/>
      <c r="S584" s="364"/>
      <c r="T584" s="179"/>
      <c r="U584" s="364"/>
      <c r="V584" s="179"/>
      <c r="W584" s="364"/>
      <c r="X584" s="179"/>
      <c r="Y584" s="364"/>
      <c r="Z584" s="357"/>
      <c r="AA584" s="89">
        <f t="shared" si="41"/>
        <v>0</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4">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4"/>
      <c r="K589" s="237"/>
      <c r="L589" s="367"/>
      <c r="M589" s="179"/>
      <c r="N589" s="364"/>
      <c r="O589" s="179"/>
      <c r="P589" s="369"/>
      <c r="Q589" s="86">
        <f t="shared" ref="Q589:Q601" si="43">SUM(I589,K589,M589,O589)</f>
        <v>0</v>
      </c>
      <c r="R589" s="287"/>
      <c r="S589" s="364"/>
      <c r="T589" s="179"/>
      <c r="U589" s="364"/>
      <c r="V589" s="179"/>
      <c r="W589" s="364"/>
      <c r="X589" s="179"/>
      <c r="Y589" s="364"/>
      <c r="Z589" s="357"/>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4"/>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4"/>
      <c r="K590" s="237"/>
      <c r="L590" s="367"/>
      <c r="M590" s="179"/>
      <c r="N590" s="364"/>
      <c r="O590" s="179"/>
      <c r="P590" s="369"/>
      <c r="Q590" s="86">
        <f t="shared" si="43"/>
        <v>0</v>
      </c>
      <c r="R590" s="287"/>
      <c r="S590" s="364"/>
      <c r="T590" s="179"/>
      <c r="U590" s="364"/>
      <c r="V590" s="179"/>
      <c r="W590" s="364"/>
      <c r="X590" s="179"/>
      <c r="Y590" s="364"/>
      <c r="Z590" s="357"/>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4"/>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4"/>
      <c r="K591" s="237"/>
      <c r="L591" s="367"/>
      <c r="M591" s="179"/>
      <c r="N591" s="364"/>
      <c r="O591" s="179"/>
      <c r="P591" s="369"/>
      <c r="Q591" s="86">
        <f t="shared" si="43"/>
        <v>0</v>
      </c>
      <c r="R591" s="287"/>
      <c r="S591" s="364"/>
      <c r="T591" s="179"/>
      <c r="U591" s="364"/>
      <c r="V591" s="179"/>
      <c r="W591" s="364"/>
      <c r="X591" s="179"/>
      <c r="Y591" s="364"/>
      <c r="Z591" s="357"/>
      <c r="AA591" s="89">
        <f t="shared" si="44"/>
        <v>0</v>
      </c>
      <c r="AB591" s="237"/>
      <c r="AC591" s="237"/>
      <c r="AD591" s="237"/>
      <c r="AE591" s="237"/>
      <c r="AF591" s="237"/>
      <c r="AG591" s="237"/>
      <c r="AH591" s="237"/>
      <c r="AI591" s="237"/>
      <c r="AJ591" s="237"/>
      <c r="AK591" s="237"/>
      <c r="AL591" s="237"/>
      <c r="AM591" s="237"/>
      <c r="AN591" s="237"/>
      <c r="AO591" s="237"/>
      <c r="AP591" s="237"/>
      <c r="AQ591" s="237"/>
      <c r="AR591" s="237"/>
      <c r="AS591" s="237"/>
      <c r="AT591" s="364"/>
      <c r="AU591" s="91">
        <f t="shared" si="45"/>
        <v>0</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4"/>
      <c r="K592" s="237"/>
      <c r="L592" s="367"/>
      <c r="M592" s="179"/>
      <c r="N592" s="364"/>
      <c r="O592" s="179"/>
      <c r="P592" s="369"/>
      <c r="Q592" s="86">
        <f t="shared" si="43"/>
        <v>0</v>
      </c>
      <c r="R592" s="287"/>
      <c r="S592" s="364"/>
      <c r="T592" s="179"/>
      <c r="U592" s="364"/>
      <c r="V592" s="179"/>
      <c r="W592" s="364"/>
      <c r="X592" s="179"/>
      <c r="Y592" s="364"/>
      <c r="Z592" s="357"/>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4">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4"/>
      <c r="K593" s="237"/>
      <c r="L593" s="367"/>
      <c r="M593" s="179"/>
      <c r="N593" s="364"/>
      <c r="O593" s="179"/>
      <c r="P593" s="369"/>
      <c r="Q593" s="86">
        <f t="shared" si="43"/>
        <v>0</v>
      </c>
      <c r="R593" s="287"/>
      <c r="S593" s="364"/>
      <c r="T593" s="179"/>
      <c r="U593" s="364"/>
      <c r="V593" s="179"/>
      <c r="W593" s="364"/>
      <c r="X593" s="179"/>
      <c r="Y593" s="364"/>
      <c r="Z593" s="357"/>
      <c r="AA593" s="89">
        <f t="shared" si="44"/>
        <v>0</v>
      </c>
      <c r="AB593" s="237"/>
      <c r="AC593" s="237"/>
      <c r="AD593" s="237"/>
      <c r="AE593" s="237"/>
      <c r="AF593" s="237"/>
      <c r="AG593" s="237"/>
      <c r="AH593" s="237"/>
      <c r="AI593" s="237"/>
      <c r="AJ593" s="237"/>
      <c r="AK593" s="237"/>
      <c r="AL593" s="237"/>
      <c r="AM593" s="237"/>
      <c r="AN593" s="237"/>
      <c r="AO593" s="237"/>
      <c r="AP593" s="237"/>
      <c r="AQ593" s="237"/>
      <c r="AR593" s="237"/>
      <c r="AS593" s="237"/>
      <c r="AT593" s="364"/>
      <c r="AU593" s="91">
        <f t="shared" si="45"/>
        <v>0</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4"/>
      <c r="K594" s="237"/>
      <c r="L594" s="367"/>
      <c r="M594" s="179"/>
      <c r="N594" s="364"/>
      <c r="O594" s="179"/>
      <c r="P594" s="369"/>
      <c r="Q594" s="86">
        <f t="shared" si="43"/>
        <v>0</v>
      </c>
      <c r="R594" s="287"/>
      <c r="S594" s="364"/>
      <c r="T594" s="179"/>
      <c r="U594" s="364"/>
      <c r="V594" s="179"/>
      <c r="W594" s="364"/>
      <c r="X594" s="179"/>
      <c r="Y594" s="364"/>
      <c r="Z594" s="357"/>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4">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4"/>
      <c r="K595" s="237"/>
      <c r="L595" s="367"/>
      <c r="M595" s="179"/>
      <c r="N595" s="364"/>
      <c r="O595" s="179"/>
      <c r="P595" s="369"/>
      <c r="Q595" s="86">
        <f t="shared" si="43"/>
        <v>0</v>
      </c>
      <c r="R595" s="287"/>
      <c r="S595" s="364"/>
      <c r="T595" s="179"/>
      <c r="U595" s="364"/>
      <c r="V595" s="179"/>
      <c r="W595" s="364"/>
      <c r="X595" s="179"/>
      <c r="Y595" s="364"/>
      <c r="Z595" s="357"/>
      <c r="AA595" s="89">
        <f t="shared" si="44"/>
        <v>0</v>
      </c>
      <c r="AB595" s="237"/>
      <c r="AC595" s="237"/>
      <c r="AD595" s="237"/>
      <c r="AE595" s="237"/>
      <c r="AF595" s="237"/>
      <c r="AG595" s="237"/>
      <c r="AH595" s="237"/>
      <c r="AI595" s="237"/>
      <c r="AJ595" s="237"/>
      <c r="AK595" s="237"/>
      <c r="AL595" s="237"/>
      <c r="AM595" s="237"/>
      <c r="AN595" s="237"/>
      <c r="AO595" s="237"/>
      <c r="AP595" s="237"/>
      <c r="AQ595" s="237"/>
      <c r="AR595" s="237"/>
      <c r="AS595" s="237"/>
      <c r="AT595" s="364"/>
      <c r="AU595" s="91">
        <f t="shared" si="45"/>
        <v>0</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4"/>
      <c r="K596" s="237"/>
      <c r="L596" s="367"/>
      <c r="M596" s="179"/>
      <c r="N596" s="364"/>
      <c r="O596" s="179"/>
      <c r="P596" s="369"/>
      <c r="Q596" s="86">
        <f t="shared" si="43"/>
        <v>0</v>
      </c>
      <c r="R596" s="287"/>
      <c r="S596" s="364"/>
      <c r="T596" s="179"/>
      <c r="U596" s="364"/>
      <c r="V596" s="179"/>
      <c r="W596" s="364"/>
      <c r="X596" s="179"/>
      <c r="Y596" s="364"/>
      <c r="Z596" s="357"/>
      <c r="AA596" s="89">
        <f t="shared" si="44"/>
        <v>0</v>
      </c>
      <c r="AB596" s="237">
        <v>7064218</v>
      </c>
      <c r="AC596" s="237">
        <v>138488182</v>
      </c>
      <c r="AD596" s="237"/>
      <c r="AE596" s="237"/>
      <c r="AF596" s="237"/>
      <c r="AG596" s="237"/>
      <c r="AH596" s="237"/>
      <c r="AI596" s="237"/>
      <c r="AJ596" s="237"/>
      <c r="AK596" s="237"/>
      <c r="AL596" s="237"/>
      <c r="AM596" s="237"/>
      <c r="AN596" s="237"/>
      <c r="AO596" s="237"/>
      <c r="AP596" s="237"/>
      <c r="AQ596" s="237"/>
      <c r="AR596" s="237"/>
      <c r="AS596" s="237"/>
      <c r="AT596" s="364">
        <v>43180</v>
      </c>
      <c r="AU596" s="91">
        <f t="shared" si="45"/>
        <v>145552400</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4"/>
      <c r="K597" s="237"/>
      <c r="L597" s="367"/>
      <c r="M597" s="179"/>
      <c r="N597" s="364"/>
      <c r="O597" s="179"/>
      <c r="P597" s="369"/>
      <c r="Q597" s="86">
        <f t="shared" si="43"/>
        <v>0</v>
      </c>
      <c r="R597" s="287"/>
      <c r="S597" s="364"/>
      <c r="T597" s="179"/>
      <c r="U597" s="364"/>
      <c r="V597" s="179"/>
      <c r="W597" s="364"/>
      <c r="X597" s="179"/>
      <c r="Y597" s="364"/>
      <c r="Z597" s="357"/>
      <c r="AA597" s="89">
        <f t="shared" si="44"/>
        <v>0</v>
      </c>
      <c r="AB597" s="237"/>
      <c r="AC597" s="237"/>
      <c r="AD597" s="237"/>
      <c r="AE597" s="237"/>
      <c r="AF597" s="237"/>
      <c r="AG597" s="237"/>
      <c r="AH597" s="237"/>
      <c r="AI597" s="237"/>
      <c r="AJ597" s="237"/>
      <c r="AK597" s="237"/>
      <c r="AL597" s="237"/>
      <c r="AM597" s="237"/>
      <c r="AN597" s="237"/>
      <c r="AO597" s="237"/>
      <c r="AP597" s="237"/>
      <c r="AQ597" s="237"/>
      <c r="AR597" s="237"/>
      <c r="AS597" s="237"/>
      <c r="AT597" s="364"/>
      <c r="AU597" s="91">
        <f t="shared" si="45"/>
        <v>0</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4"/>
      <c r="K598" s="237"/>
      <c r="L598" s="367"/>
      <c r="M598" s="179"/>
      <c r="N598" s="364"/>
      <c r="O598" s="179"/>
      <c r="P598" s="369"/>
      <c r="Q598" s="86">
        <f t="shared" si="43"/>
        <v>0</v>
      </c>
      <c r="R598" s="287"/>
      <c r="S598" s="364"/>
      <c r="T598" s="179"/>
      <c r="U598" s="364"/>
      <c r="V598" s="179"/>
      <c r="W598" s="364"/>
      <c r="X598" s="179"/>
      <c r="Y598" s="364"/>
      <c r="Z598" s="357"/>
      <c r="AA598" s="89">
        <f t="shared" si="44"/>
        <v>0</v>
      </c>
      <c r="AB598" s="237"/>
      <c r="AC598" s="237"/>
      <c r="AD598" s="237"/>
      <c r="AE598" s="237"/>
      <c r="AF598" s="237"/>
      <c r="AG598" s="237"/>
      <c r="AH598" s="237"/>
      <c r="AI598" s="237"/>
      <c r="AJ598" s="237"/>
      <c r="AK598" s="237"/>
      <c r="AL598" s="237"/>
      <c r="AM598" s="237"/>
      <c r="AN598" s="237"/>
      <c r="AO598" s="237"/>
      <c r="AP598" s="237"/>
      <c r="AQ598" s="237"/>
      <c r="AR598" s="237"/>
      <c r="AS598" s="237"/>
      <c r="AT598" s="364"/>
      <c r="AU598" s="91">
        <f t="shared" si="45"/>
        <v>0</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c r="J599" s="364"/>
      <c r="K599" s="237"/>
      <c r="L599" s="367"/>
      <c r="M599" s="179"/>
      <c r="N599" s="364"/>
      <c r="O599" s="179"/>
      <c r="P599" s="369"/>
      <c r="Q599" s="86">
        <f t="shared" si="43"/>
        <v>0</v>
      </c>
      <c r="R599" s="287"/>
      <c r="S599" s="364"/>
      <c r="T599" s="179"/>
      <c r="U599" s="364"/>
      <c r="V599" s="179"/>
      <c r="W599" s="364"/>
      <c r="X599" s="179"/>
      <c r="Y599" s="364"/>
      <c r="Z599" s="357"/>
      <c r="AA599" s="89">
        <f t="shared" si="44"/>
        <v>0</v>
      </c>
      <c r="AB599" s="237"/>
      <c r="AC599" s="237"/>
      <c r="AD599" s="237"/>
      <c r="AE599" s="237"/>
      <c r="AF599" s="237"/>
      <c r="AG599" s="237"/>
      <c r="AH599" s="237"/>
      <c r="AI599" s="237"/>
      <c r="AJ599" s="237"/>
      <c r="AK599" s="237"/>
      <c r="AL599" s="237"/>
      <c r="AM599" s="237"/>
      <c r="AN599" s="237"/>
      <c r="AO599" s="237"/>
      <c r="AP599" s="237"/>
      <c r="AQ599" s="237"/>
      <c r="AR599" s="237"/>
      <c r="AS599" s="237"/>
      <c r="AT599" s="364"/>
      <c r="AU599" s="91">
        <f t="shared" si="45"/>
        <v>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4"/>
      <c r="K600" s="237"/>
      <c r="L600" s="367"/>
      <c r="M600" s="179"/>
      <c r="N600" s="364"/>
      <c r="O600" s="179"/>
      <c r="P600" s="369"/>
      <c r="Q600" s="86">
        <f t="shared" si="43"/>
        <v>0</v>
      </c>
      <c r="R600" s="287"/>
      <c r="S600" s="364"/>
      <c r="T600" s="179"/>
      <c r="U600" s="364"/>
      <c r="V600" s="179"/>
      <c r="W600" s="364"/>
      <c r="X600" s="179"/>
      <c r="Y600" s="364"/>
      <c r="Z600" s="357"/>
      <c r="AA600" s="89">
        <f t="shared" si="44"/>
        <v>0</v>
      </c>
      <c r="AB600" s="237"/>
      <c r="AC600" s="237"/>
      <c r="AD600" s="237"/>
      <c r="AE600" s="237"/>
      <c r="AF600" s="237"/>
      <c r="AG600" s="237"/>
      <c r="AH600" s="237"/>
      <c r="AI600" s="237"/>
      <c r="AJ600" s="237"/>
      <c r="AK600" s="237"/>
      <c r="AL600" s="237"/>
      <c r="AM600" s="237"/>
      <c r="AN600" s="237"/>
      <c r="AO600" s="237"/>
      <c r="AP600" s="237"/>
      <c r="AQ600" s="237"/>
      <c r="AR600" s="237"/>
      <c r="AS600" s="237"/>
      <c r="AT600" s="364"/>
      <c r="AU600" s="91">
        <f t="shared" si="45"/>
        <v>0</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4"/>
      <c r="K601" s="237"/>
      <c r="L601" s="367"/>
      <c r="M601" s="179"/>
      <c r="N601" s="364"/>
      <c r="O601" s="179"/>
      <c r="P601" s="369"/>
      <c r="Q601" s="86">
        <f t="shared" si="43"/>
        <v>0</v>
      </c>
      <c r="R601" s="287"/>
      <c r="S601" s="364"/>
      <c r="T601" s="179"/>
      <c r="U601" s="364"/>
      <c r="V601" s="179"/>
      <c r="W601" s="364"/>
      <c r="X601" s="179"/>
      <c r="Y601" s="364"/>
      <c r="Z601" s="357"/>
      <c r="AA601" s="89">
        <f t="shared" si="44"/>
        <v>0</v>
      </c>
      <c r="AB601" s="237">
        <v>13971853</v>
      </c>
      <c r="AC601" s="237">
        <v>40648026</v>
      </c>
      <c r="AD601" s="237"/>
      <c r="AE601" s="237"/>
      <c r="AF601" s="237"/>
      <c r="AG601" s="237"/>
      <c r="AH601" s="237"/>
      <c r="AI601" s="237"/>
      <c r="AJ601" s="237"/>
      <c r="AK601" s="237"/>
      <c r="AL601" s="237"/>
      <c r="AM601" s="237"/>
      <c r="AN601" s="237"/>
      <c r="AO601" s="237"/>
      <c r="AP601" s="237"/>
      <c r="AQ601" s="237"/>
      <c r="AR601" s="237"/>
      <c r="AS601" s="237"/>
      <c r="AT601" s="364">
        <v>43175</v>
      </c>
      <c r="AU601" s="91">
        <f t="shared" si="45"/>
        <v>54619879</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4"/>
      <c r="K602" s="237"/>
      <c r="L602" s="367"/>
      <c r="M602" s="179"/>
      <c r="N602" s="364"/>
      <c r="O602" s="179"/>
      <c r="P602" s="369"/>
      <c r="Q602" s="86">
        <f t="shared" ref="Q602:Q665" si="46">SUM(I602,K602,M602,O602)</f>
        <v>0</v>
      </c>
      <c r="R602" s="287"/>
      <c r="S602" s="364"/>
      <c r="T602" s="179"/>
      <c r="U602" s="364"/>
      <c r="V602" s="179"/>
      <c r="W602" s="364"/>
      <c r="X602" s="179"/>
      <c r="Y602" s="364"/>
      <c r="Z602" s="357"/>
      <c r="AA602" s="89">
        <f t="shared" ref="AA602:AA665" si="47">MAX(S602,U602,W602,Y602)</f>
        <v>0</v>
      </c>
      <c r="AB602" s="237"/>
      <c r="AC602" s="237"/>
      <c r="AD602" s="237"/>
      <c r="AE602" s="237"/>
      <c r="AF602" s="237"/>
      <c r="AG602" s="237"/>
      <c r="AH602" s="237"/>
      <c r="AI602" s="237"/>
      <c r="AJ602" s="237"/>
      <c r="AK602" s="237"/>
      <c r="AL602" s="237"/>
      <c r="AM602" s="237"/>
      <c r="AN602" s="237"/>
      <c r="AO602" s="237"/>
      <c r="AP602" s="237"/>
      <c r="AQ602" s="237"/>
      <c r="AR602" s="237"/>
      <c r="AS602" s="237"/>
      <c r="AT602" s="364"/>
      <c r="AU602" s="91">
        <f t="shared" ref="AU602:AU665" si="48">SUM(AB602:AR602)</f>
        <v>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4"/>
      <c r="K603" s="237"/>
      <c r="L603" s="367"/>
      <c r="M603" s="179"/>
      <c r="N603" s="364"/>
      <c r="O603" s="179"/>
      <c r="P603" s="369"/>
      <c r="Q603" s="86">
        <f t="shared" si="46"/>
        <v>0</v>
      </c>
      <c r="R603" s="287"/>
      <c r="S603" s="364"/>
      <c r="T603" s="179"/>
      <c r="U603" s="364"/>
      <c r="V603" s="179"/>
      <c r="W603" s="364"/>
      <c r="X603" s="179"/>
      <c r="Y603" s="364"/>
      <c r="Z603" s="357"/>
      <c r="AA603" s="89">
        <f t="shared" si="47"/>
        <v>0</v>
      </c>
      <c r="AB603" s="237"/>
      <c r="AC603" s="237"/>
      <c r="AD603" s="237"/>
      <c r="AE603" s="237"/>
      <c r="AF603" s="237"/>
      <c r="AG603" s="237"/>
      <c r="AH603" s="237"/>
      <c r="AI603" s="237"/>
      <c r="AJ603" s="237"/>
      <c r="AK603" s="237"/>
      <c r="AL603" s="237"/>
      <c r="AM603" s="237"/>
      <c r="AN603" s="237"/>
      <c r="AO603" s="237"/>
      <c r="AP603" s="237"/>
      <c r="AQ603" s="237"/>
      <c r="AR603" s="237"/>
      <c r="AS603" s="237"/>
      <c r="AT603" s="364"/>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4"/>
      <c r="K604" s="237"/>
      <c r="L604" s="367"/>
      <c r="M604" s="179"/>
      <c r="N604" s="364"/>
      <c r="O604" s="179"/>
      <c r="P604" s="369"/>
      <c r="Q604" s="86">
        <f t="shared" si="46"/>
        <v>0</v>
      </c>
      <c r="R604" s="287"/>
      <c r="S604" s="364"/>
      <c r="T604" s="179"/>
      <c r="U604" s="364"/>
      <c r="V604" s="179"/>
      <c r="W604" s="364"/>
      <c r="X604" s="179"/>
      <c r="Y604" s="364"/>
      <c r="Z604" s="357"/>
      <c r="AA604" s="89">
        <f t="shared" si="47"/>
        <v>0</v>
      </c>
      <c r="AB604" s="237">
        <v>128800</v>
      </c>
      <c r="AC604" s="237">
        <v>1932000</v>
      </c>
      <c r="AD604" s="237"/>
      <c r="AE604" s="237"/>
      <c r="AF604" s="237"/>
      <c r="AG604" s="237"/>
      <c r="AH604" s="237"/>
      <c r="AI604" s="237"/>
      <c r="AJ604" s="237"/>
      <c r="AK604" s="237"/>
      <c r="AL604" s="237"/>
      <c r="AM604" s="237"/>
      <c r="AN604" s="237"/>
      <c r="AO604" s="237"/>
      <c r="AP604" s="237"/>
      <c r="AQ604" s="237"/>
      <c r="AR604" s="237"/>
      <c r="AS604" s="237"/>
      <c r="AT604" s="364">
        <v>43173</v>
      </c>
      <c r="AU604" s="91">
        <f t="shared" si="48"/>
        <v>2060800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4"/>
      <c r="K605" s="237"/>
      <c r="L605" s="367"/>
      <c r="M605" s="179"/>
      <c r="N605" s="364"/>
      <c r="O605" s="179"/>
      <c r="P605" s="369"/>
      <c r="Q605" s="86">
        <f t="shared" si="46"/>
        <v>0</v>
      </c>
      <c r="R605" s="287"/>
      <c r="S605" s="364"/>
      <c r="T605" s="179"/>
      <c r="U605" s="364"/>
      <c r="V605" s="179"/>
      <c r="W605" s="364"/>
      <c r="X605" s="179"/>
      <c r="Y605" s="364"/>
      <c r="Z605" s="357"/>
      <c r="AA605" s="89">
        <f t="shared" si="47"/>
        <v>0</v>
      </c>
      <c r="AB605" s="237">
        <v>5871000</v>
      </c>
      <c r="AC605" s="237"/>
      <c r="AD605" s="237"/>
      <c r="AE605" s="237"/>
      <c r="AF605" s="237"/>
      <c r="AG605" s="237"/>
      <c r="AH605" s="237"/>
      <c r="AI605" s="237"/>
      <c r="AJ605" s="237"/>
      <c r="AK605" s="237"/>
      <c r="AL605" s="237"/>
      <c r="AM605" s="237"/>
      <c r="AN605" s="237"/>
      <c r="AO605" s="237"/>
      <c r="AP605" s="237"/>
      <c r="AQ605" s="237"/>
      <c r="AR605" s="237"/>
      <c r="AS605" s="237"/>
      <c r="AT605" s="364">
        <v>43173</v>
      </c>
      <c r="AU605" s="91">
        <f t="shared" si="48"/>
        <v>5871000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0</v>
      </c>
      <c r="H606" s="220">
        <f>+'Base de Datos'!N606</f>
        <v>0</v>
      </c>
      <c r="I606" s="179"/>
      <c r="J606" s="364"/>
      <c r="K606" s="237"/>
      <c r="L606" s="367"/>
      <c r="M606" s="179"/>
      <c r="N606" s="364"/>
      <c r="O606" s="179"/>
      <c r="P606" s="369"/>
      <c r="Q606" s="86">
        <f t="shared" si="46"/>
        <v>0</v>
      </c>
      <c r="R606" s="287"/>
      <c r="S606" s="364"/>
      <c r="T606" s="179"/>
      <c r="U606" s="364"/>
      <c r="V606" s="179"/>
      <c r="W606" s="364"/>
      <c r="X606" s="179"/>
      <c r="Y606" s="364"/>
      <c r="Z606" s="357"/>
      <c r="AA606" s="89">
        <f t="shared" si="47"/>
        <v>0</v>
      </c>
      <c r="AB606" s="237"/>
      <c r="AC606" s="237"/>
      <c r="AD606" s="237"/>
      <c r="AE606" s="237"/>
      <c r="AF606" s="237"/>
      <c r="AG606" s="237"/>
      <c r="AH606" s="237"/>
      <c r="AI606" s="237"/>
      <c r="AJ606" s="237"/>
      <c r="AK606" s="237"/>
      <c r="AL606" s="237"/>
      <c r="AM606" s="237"/>
      <c r="AN606" s="237"/>
      <c r="AO606" s="237"/>
      <c r="AP606" s="237"/>
      <c r="AQ606" s="237"/>
      <c r="AR606" s="237"/>
      <c r="AS606" s="237"/>
      <c r="AT606" s="364"/>
      <c r="AU606" s="91">
        <f t="shared" si="48"/>
        <v>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43131</v>
      </c>
      <c r="H607" s="220">
        <f>+'Base de Datos'!N607</f>
        <v>43464</v>
      </c>
      <c r="I607" s="179"/>
      <c r="J607" s="364"/>
      <c r="K607" s="237"/>
      <c r="L607" s="367"/>
      <c r="M607" s="179"/>
      <c r="N607" s="364"/>
      <c r="O607" s="179"/>
      <c r="P607" s="369"/>
      <c r="Q607" s="86">
        <f t="shared" si="46"/>
        <v>0</v>
      </c>
      <c r="R607" s="287"/>
      <c r="S607" s="364"/>
      <c r="T607" s="179"/>
      <c r="U607" s="364"/>
      <c r="V607" s="179"/>
      <c r="W607" s="364"/>
      <c r="X607" s="179"/>
      <c r="Y607" s="364"/>
      <c r="Z607" s="357"/>
      <c r="AA607" s="89">
        <f t="shared" si="47"/>
        <v>0</v>
      </c>
      <c r="AB607" s="237">
        <v>7000000</v>
      </c>
      <c r="AC607" s="237"/>
      <c r="AD607" s="237"/>
      <c r="AE607" s="237"/>
      <c r="AF607" s="237"/>
      <c r="AG607" s="237"/>
      <c r="AH607" s="237"/>
      <c r="AI607" s="237"/>
      <c r="AJ607" s="237"/>
      <c r="AK607" s="237"/>
      <c r="AL607" s="237"/>
      <c r="AM607" s="237"/>
      <c r="AN607" s="237"/>
      <c r="AO607" s="237"/>
      <c r="AP607" s="237"/>
      <c r="AQ607" s="237"/>
      <c r="AR607" s="237"/>
      <c r="AS607" s="237"/>
      <c r="AT607" s="364">
        <v>43173</v>
      </c>
      <c r="AU607" s="91">
        <f t="shared" si="48"/>
        <v>7000000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4"/>
      <c r="K608" s="237"/>
      <c r="L608" s="367"/>
      <c r="M608" s="179"/>
      <c r="N608" s="364"/>
      <c r="O608" s="179"/>
      <c r="P608" s="369"/>
      <c r="Q608" s="86">
        <f t="shared" si="46"/>
        <v>0</v>
      </c>
      <c r="R608" s="287"/>
      <c r="S608" s="364"/>
      <c r="T608" s="179"/>
      <c r="U608" s="364"/>
      <c r="V608" s="179"/>
      <c r="W608" s="364"/>
      <c r="X608" s="179"/>
      <c r="Y608" s="364"/>
      <c r="Z608" s="357"/>
      <c r="AA608" s="89">
        <f t="shared" si="47"/>
        <v>0</v>
      </c>
      <c r="AB608" s="237">
        <v>5088200</v>
      </c>
      <c r="AC608" s="237"/>
      <c r="AD608" s="237"/>
      <c r="AE608" s="237"/>
      <c r="AF608" s="237"/>
      <c r="AG608" s="237"/>
      <c r="AH608" s="237"/>
      <c r="AI608" s="237"/>
      <c r="AJ608" s="237"/>
      <c r="AK608" s="237"/>
      <c r="AL608" s="237"/>
      <c r="AM608" s="237"/>
      <c r="AN608" s="237"/>
      <c r="AO608" s="237"/>
      <c r="AP608" s="237"/>
      <c r="AQ608" s="237"/>
      <c r="AR608" s="237"/>
      <c r="AS608" s="237"/>
      <c r="AT608" s="364">
        <v>43173</v>
      </c>
      <c r="AU608" s="91">
        <f t="shared" si="48"/>
        <v>5088200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4"/>
      <c r="K609" s="237"/>
      <c r="L609" s="367"/>
      <c r="M609" s="179"/>
      <c r="N609" s="364"/>
      <c r="O609" s="179"/>
      <c r="P609" s="369"/>
      <c r="Q609" s="86">
        <f t="shared" si="46"/>
        <v>0</v>
      </c>
      <c r="R609" s="287"/>
      <c r="S609" s="364"/>
      <c r="T609" s="179"/>
      <c r="U609" s="364"/>
      <c r="V609" s="179"/>
      <c r="W609" s="364"/>
      <c r="X609" s="179"/>
      <c r="Y609" s="364"/>
      <c r="Z609" s="357"/>
      <c r="AA609" s="89">
        <f t="shared" si="47"/>
        <v>0</v>
      </c>
      <c r="AB609" s="237">
        <v>3547818</v>
      </c>
      <c r="AC609" s="237"/>
      <c r="AD609" s="237"/>
      <c r="AE609" s="237"/>
      <c r="AF609" s="237"/>
      <c r="AG609" s="237"/>
      <c r="AH609" s="237"/>
      <c r="AI609" s="237"/>
      <c r="AJ609" s="237"/>
      <c r="AK609" s="237"/>
      <c r="AL609" s="237"/>
      <c r="AM609" s="237"/>
      <c r="AN609" s="237"/>
      <c r="AO609" s="237"/>
      <c r="AP609" s="237"/>
      <c r="AQ609" s="237"/>
      <c r="AR609" s="237"/>
      <c r="AS609" s="237"/>
      <c r="AT609" s="364">
        <v>43166</v>
      </c>
      <c r="AU609" s="91">
        <f t="shared" si="48"/>
        <v>3547818</v>
      </c>
    </row>
    <row r="610" spans="2:47" ht="45" hidden="1" x14ac:dyDescent="0.25">
      <c r="B610" s="2" t="str">
        <f>+'Base de Datos'!E610</f>
        <v>180129-0-2018</v>
      </c>
      <c r="C610" s="2" t="str">
        <f>+'Base de Datos'!F610</f>
        <v>YOANA INES TRUJILLO AGUDELO</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4"/>
      <c r="K610" s="237"/>
      <c r="L610" s="367"/>
      <c r="M610" s="179"/>
      <c r="N610" s="364"/>
      <c r="O610" s="179"/>
      <c r="P610" s="369"/>
      <c r="Q610" s="86">
        <f t="shared" si="46"/>
        <v>0</v>
      </c>
      <c r="R610" s="287"/>
      <c r="S610" s="364"/>
      <c r="T610" s="179"/>
      <c r="U610" s="364"/>
      <c r="V610" s="179"/>
      <c r="W610" s="364"/>
      <c r="X610" s="179"/>
      <c r="Y610" s="364"/>
      <c r="Z610" s="357"/>
      <c r="AA610" s="89">
        <f t="shared" si="47"/>
        <v>0</v>
      </c>
      <c r="AB610" s="237"/>
      <c r="AC610" s="237"/>
      <c r="AD610" s="237"/>
      <c r="AE610" s="237"/>
      <c r="AF610" s="237"/>
      <c r="AG610" s="237"/>
      <c r="AH610" s="237"/>
      <c r="AI610" s="237"/>
      <c r="AJ610" s="237"/>
      <c r="AK610" s="237"/>
      <c r="AL610" s="237"/>
      <c r="AM610" s="237"/>
      <c r="AN610" s="237"/>
      <c r="AO610" s="237"/>
      <c r="AP610" s="237"/>
      <c r="AQ610" s="237"/>
      <c r="AR610" s="237"/>
      <c r="AS610" s="237"/>
      <c r="AT610" s="364"/>
      <c r="AU610" s="91">
        <f t="shared" si="48"/>
        <v>0</v>
      </c>
    </row>
    <row r="611" spans="2:47" ht="67.5" hidden="1" x14ac:dyDescent="0.25">
      <c r="B611" s="2" t="str">
        <f>+'Base de Datos'!E611</f>
        <v>180123-0-2018</v>
      </c>
      <c r="C611" s="2" t="str">
        <f>+'Base de Datos'!F611</f>
        <v>ÁNGELA MARÍA CANIZALEZ HERRERA</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0</v>
      </c>
      <c r="H611" s="220">
        <f>+'Base de Datos'!N611</f>
        <v>0</v>
      </c>
      <c r="I611" s="179"/>
      <c r="J611" s="364"/>
      <c r="K611" s="237"/>
      <c r="L611" s="367"/>
      <c r="M611" s="179"/>
      <c r="N611" s="364"/>
      <c r="O611" s="179"/>
      <c r="P611" s="369"/>
      <c r="Q611" s="86">
        <f t="shared" si="46"/>
        <v>0</v>
      </c>
      <c r="R611" s="287"/>
      <c r="S611" s="364"/>
      <c r="T611" s="179"/>
      <c r="U611" s="364"/>
      <c r="V611" s="179"/>
      <c r="W611" s="364"/>
      <c r="X611" s="179"/>
      <c r="Y611" s="364"/>
      <c r="Z611" s="357"/>
      <c r="AA611" s="89">
        <f t="shared" si="47"/>
        <v>0</v>
      </c>
      <c r="AB611" s="237"/>
      <c r="AC611" s="237"/>
      <c r="AD611" s="237"/>
      <c r="AE611" s="237"/>
      <c r="AF611" s="237"/>
      <c r="AG611" s="237"/>
      <c r="AH611" s="237"/>
      <c r="AI611" s="237"/>
      <c r="AJ611" s="237"/>
      <c r="AK611" s="237"/>
      <c r="AL611" s="237"/>
      <c r="AM611" s="237"/>
      <c r="AN611" s="237"/>
      <c r="AO611" s="237"/>
      <c r="AP611" s="237"/>
      <c r="AQ611" s="237"/>
      <c r="AR611" s="237"/>
      <c r="AS611" s="237"/>
      <c r="AT611" s="364"/>
      <c r="AU611" s="91">
        <f t="shared" si="48"/>
        <v>0</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43125</v>
      </c>
      <c r="H612" s="220">
        <f>+'Base de Datos'!N612</f>
        <v>43465</v>
      </c>
      <c r="I612" s="179"/>
      <c r="J612" s="364"/>
      <c r="K612" s="237"/>
      <c r="L612" s="367"/>
      <c r="M612" s="179"/>
      <c r="N612" s="364"/>
      <c r="O612" s="179"/>
      <c r="P612" s="369"/>
      <c r="Q612" s="86">
        <f t="shared" si="46"/>
        <v>0</v>
      </c>
      <c r="R612" s="287"/>
      <c r="S612" s="364"/>
      <c r="T612" s="179"/>
      <c r="U612" s="364"/>
      <c r="V612" s="179"/>
      <c r="W612" s="364"/>
      <c r="X612" s="179"/>
      <c r="Y612" s="364"/>
      <c r="Z612" s="357"/>
      <c r="AA612" s="89">
        <f t="shared" si="47"/>
        <v>0</v>
      </c>
      <c r="AB612" s="237"/>
      <c r="AC612" s="237"/>
      <c r="AD612" s="237"/>
      <c r="AE612" s="237"/>
      <c r="AF612" s="237"/>
      <c r="AG612" s="237"/>
      <c r="AH612" s="237"/>
      <c r="AI612" s="237"/>
      <c r="AJ612" s="237"/>
      <c r="AK612" s="237"/>
      <c r="AL612" s="237"/>
      <c r="AM612" s="237"/>
      <c r="AN612" s="237"/>
      <c r="AO612" s="237"/>
      <c r="AP612" s="237"/>
      <c r="AQ612" s="237"/>
      <c r="AR612" s="237"/>
      <c r="AS612" s="237"/>
      <c r="AT612" s="364"/>
      <c r="AU612" s="91">
        <f t="shared" si="48"/>
        <v>0</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0</v>
      </c>
      <c r="H613" s="220">
        <f>+'Base de Datos'!N613</f>
        <v>0</v>
      </c>
      <c r="I613" s="179"/>
      <c r="J613" s="364"/>
      <c r="K613" s="237"/>
      <c r="L613" s="367"/>
      <c r="M613" s="179"/>
      <c r="N613" s="364"/>
      <c r="O613" s="179"/>
      <c r="P613" s="369"/>
      <c r="Q613" s="86">
        <f t="shared" si="46"/>
        <v>0</v>
      </c>
      <c r="R613" s="287"/>
      <c r="S613" s="364"/>
      <c r="T613" s="179"/>
      <c r="U613" s="364"/>
      <c r="V613" s="179"/>
      <c r="W613" s="364"/>
      <c r="X613" s="179"/>
      <c r="Y613" s="364"/>
      <c r="Z613" s="357"/>
      <c r="AA613" s="89">
        <f t="shared" si="47"/>
        <v>0</v>
      </c>
      <c r="AB613" s="237"/>
      <c r="AC613" s="237"/>
      <c r="AD613" s="237"/>
      <c r="AE613" s="237"/>
      <c r="AF613" s="237"/>
      <c r="AG613" s="237"/>
      <c r="AH613" s="237"/>
      <c r="AI613" s="237"/>
      <c r="AJ613" s="237"/>
      <c r="AK613" s="237"/>
      <c r="AL613" s="237"/>
      <c r="AM613" s="237"/>
      <c r="AN613" s="237"/>
      <c r="AO613" s="237"/>
      <c r="AP613" s="237"/>
      <c r="AQ613" s="237"/>
      <c r="AR613" s="237"/>
      <c r="AS613" s="237"/>
      <c r="AT613" s="364"/>
      <c r="AU613" s="91">
        <f t="shared" si="48"/>
        <v>0</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0</v>
      </c>
      <c r="H614" s="220">
        <f>+'Base de Datos'!N614</f>
        <v>0</v>
      </c>
      <c r="I614" s="179"/>
      <c r="J614" s="364"/>
      <c r="K614" s="237"/>
      <c r="L614" s="367"/>
      <c r="M614" s="179"/>
      <c r="N614" s="364"/>
      <c r="O614" s="179"/>
      <c r="P614" s="369"/>
      <c r="Q614" s="86">
        <f t="shared" si="46"/>
        <v>0</v>
      </c>
      <c r="R614" s="287"/>
      <c r="S614" s="364"/>
      <c r="T614" s="179"/>
      <c r="U614" s="364"/>
      <c r="V614" s="179"/>
      <c r="W614" s="364"/>
      <c r="X614" s="179"/>
      <c r="Y614" s="364"/>
      <c r="Z614" s="357"/>
      <c r="AA614" s="89">
        <f t="shared" si="47"/>
        <v>0</v>
      </c>
      <c r="AB614" s="237"/>
      <c r="AC614" s="237"/>
      <c r="AD614" s="237"/>
      <c r="AE614" s="237"/>
      <c r="AF614" s="237"/>
      <c r="AG614" s="237"/>
      <c r="AH614" s="237"/>
      <c r="AI614" s="237"/>
      <c r="AJ614" s="237"/>
      <c r="AK614" s="237"/>
      <c r="AL614" s="237"/>
      <c r="AM614" s="237"/>
      <c r="AN614" s="237"/>
      <c r="AO614" s="237"/>
      <c r="AP614" s="237"/>
      <c r="AQ614" s="237"/>
      <c r="AR614" s="237"/>
      <c r="AS614" s="237"/>
      <c r="AT614" s="364"/>
      <c r="AU614" s="91">
        <f t="shared" si="48"/>
        <v>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0</v>
      </c>
      <c r="H615" s="220">
        <f>+'Base de Datos'!N615</f>
        <v>0</v>
      </c>
      <c r="I615" s="179"/>
      <c r="J615" s="364"/>
      <c r="K615" s="237"/>
      <c r="L615" s="367"/>
      <c r="M615" s="179"/>
      <c r="N615" s="364"/>
      <c r="O615" s="179"/>
      <c r="P615" s="369"/>
      <c r="Q615" s="86">
        <f t="shared" si="46"/>
        <v>0</v>
      </c>
      <c r="R615" s="287"/>
      <c r="S615" s="364"/>
      <c r="T615" s="179"/>
      <c r="U615" s="364"/>
      <c r="V615" s="179"/>
      <c r="W615" s="364"/>
      <c r="X615" s="179"/>
      <c r="Y615" s="364"/>
      <c r="Z615" s="357"/>
      <c r="AA615" s="89">
        <f t="shared" si="47"/>
        <v>0</v>
      </c>
      <c r="AB615" s="237"/>
      <c r="AC615" s="237"/>
      <c r="AD615" s="237"/>
      <c r="AE615" s="237"/>
      <c r="AF615" s="237"/>
      <c r="AG615" s="237"/>
      <c r="AH615" s="237"/>
      <c r="AI615" s="237"/>
      <c r="AJ615" s="237"/>
      <c r="AK615" s="237"/>
      <c r="AL615" s="237"/>
      <c r="AM615" s="237"/>
      <c r="AN615" s="237"/>
      <c r="AO615" s="237"/>
      <c r="AP615" s="237"/>
      <c r="AQ615" s="237"/>
      <c r="AR615" s="237"/>
      <c r="AS615" s="237"/>
      <c r="AT615" s="364"/>
      <c r="AU615" s="91">
        <f t="shared" si="48"/>
        <v>0</v>
      </c>
    </row>
    <row r="616" spans="2:47" hidden="1" x14ac:dyDescent="0.25">
      <c r="B616" s="2">
        <f>+'Base de Datos'!E616</f>
        <v>0</v>
      </c>
      <c r="C616" s="2">
        <f>+'Base de Datos'!F616</f>
        <v>0</v>
      </c>
      <c r="D616" s="2">
        <f>+'Base de Datos'!G616</f>
        <v>0</v>
      </c>
      <c r="E616" s="2">
        <f>+'Base de Datos'!H616</f>
        <v>0</v>
      </c>
      <c r="F616" s="221">
        <f>+'Base de Datos'!I616</f>
        <v>0</v>
      </c>
      <c r="G616" s="220">
        <f>+'Base de Datos'!M616</f>
        <v>0</v>
      </c>
      <c r="H616" s="220">
        <f>+'Base de Datos'!N616</f>
        <v>0</v>
      </c>
      <c r="I616" s="179"/>
      <c r="J616" s="364"/>
      <c r="K616" s="237"/>
      <c r="L616" s="367"/>
      <c r="M616" s="179"/>
      <c r="N616" s="364"/>
      <c r="O616" s="179"/>
      <c r="P616" s="369"/>
      <c r="Q616" s="86">
        <f t="shared" si="46"/>
        <v>0</v>
      </c>
      <c r="R616" s="287"/>
      <c r="S616" s="364"/>
      <c r="T616" s="179"/>
      <c r="U616" s="364"/>
      <c r="V616" s="179"/>
      <c r="W616" s="364"/>
      <c r="X616" s="179"/>
      <c r="Y616" s="364"/>
      <c r="Z616" s="357"/>
      <c r="AA616" s="89">
        <f t="shared" si="47"/>
        <v>0</v>
      </c>
      <c r="AB616" s="237"/>
      <c r="AC616" s="237"/>
      <c r="AD616" s="237"/>
      <c r="AE616" s="237"/>
      <c r="AF616" s="237"/>
      <c r="AG616" s="237"/>
      <c r="AH616" s="237"/>
      <c r="AI616" s="237"/>
      <c r="AJ616" s="237"/>
      <c r="AK616" s="237"/>
      <c r="AL616" s="237"/>
      <c r="AM616" s="237"/>
      <c r="AN616" s="237"/>
      <c r="AO616" s="237"/>
      <c r="AP616" s="237"/>
      <c r="AQ616" s="237"/>
      <c r="AR616" s="237"/>
      <c r="AS616" s="237"/>
      <c r="AT616" s="364"/>
      <c r="AU616" s="91">
        <f t="shared" si="48"/>
        <v>0</v>
      </c>
    </row>
    <row r="617" spans="2:47" hidden="1" x14ac:dyDescent="0.25">
      <c r="B617" s="2">
        <f>+'Base de Datos'!E617</f>
        <v>0</v>
      </c>
      <c r="C617" s="2">
        <f>+'Base de Datos'!F617</f>
        <v>0</v>
      </c>
      <c r="D617" s="2">
        <f>+'Base de Datos'!G617</f>
        <v>0</v>
      </c>
      <c r="E617" s="2">
        <f>+'Base de Datos'!H617</f>
        <v>0</v>
      </c>
      <c r="F617" s="221">
        <f>+'Base de Datos'!I617</f>
        <v>0</v>
      </c>
      <c r="G617" s="220">
        <f>+'Base de Datos'!M617</f>
        <v>0</v>
      </c>
      <c r="H617" s="220">
        <f>+'Base de Datos'!N617</f>
        <v>0</v>
      </c>
      <c r="I617" s="179"/>
      <c r="J617" s="364"/>
      <c r="K617" s="237"/>
      <c r="L617" s="367"/>
      <c r="M617" s="179"/>
      <c r="N617" s="364"/>
      <c r="O617" s="179"/>
      <c r="P617" s="369"/>
      <c r="Q617" s="86">
        <f t="shared" si="46"/>
        <v>0</v>
      </c>
      <c r="R617" s="287"/>
      <c r="S617" s="364"/>
      <c r="T617" s="179"/>
      <c r="U617" s="364"/>
      <c r="V617" s="179"/>
      <c r="W617" s="364"/>
      <c r="X617" s="179"/>
      <c r="Y617" s="364"/>
      <c r="Z617" s="357"/>
      <c r="AA617" s="89">
        <f t="shared" si="47"/>
        <v>0</v>
      </c>
      <c r="AB617" s="237"/>
      <c r="AC617" s="237"/>
      <c r="AD617" s="237"/>
      <c r="AE617" s="237"/>
      <c r="AF617" s="237"/>
      <c r="AG617" s="237"/>
      <c r="AH617" s="237"/>
      <c r="AI617" s="237"/>
      <c r="AJ617" s="237"/>
      <c r="AK617" s="237"/>
      <c r="AL617" s="237"/>
      <c r="AM617" s="237"/>
      <c r="AN617" s="237"/>
      <c r="AO617" s="237"/>
      <c r="AP617" s="237"/>
      <c r="AQ617" s="237"/>
      <c r="AR617" s="237"/>
      <c r="AS617" s="237"/>
      <c r="AT617" s="364"/>
      <c r="AU617" s="91">
        <f t="shared" si="48"/>
        <v>0</v>
      </c>
    </row>
    <row r="618" spans="2:47" hidden="1" x14ac:dyDescent="0.25">
      <c r="B618" s="2">
        <f>+'Base de Datos'!E618</f>
        <v>0</v>
      </c>
      <c r="C618" s="2">
        <f>+'Base de Datos'!F618</f>
        <v>0</v>
      </c>
      <c r="D618" s="2">
        <f>+'Base de Datos'!G618</f>
        <v>0</v>
      </c>
      <c r="E618" s="2">
        <f>+'Base de Datos'!H618</f>
        <v>0</v>
      </c>
      <c r="F618" s="221">
        <f>+'Base de Datos'!I618</f>
        <v>0</v>
      </c>
      <c r="G618" s="220">
        <f>+'Base de Datos'!M618</f>
        <v>0</v>
      </c>
      <c r="H618" s="220">
        <f>+'Base de Datos'!N618</f>
        <v>0</v>
      </c>
      <c r="I618" s="179"/>
      <c r="J618" s="364"/>
      <c r="K618" s="237"/>
      <c r="L618" s="367"/>
      <c r="M618" s="179"/>
      <c r="N618" s="364"/>
      <c r="O618" s="179"/>
      <c r="P618" s="369"/>
      <c r="Q618" s="86">
        <f t="shared" si="46"/>
        <v>0</v>
      </c>
      <c r="R618" s="287"/>
      <c r="S618" s="364"/>
      <c r="T618" s="179"/>
      <c r="U618" s="364"/>
      <c r="V618" s="179"/>
      <c r="W618" s="364"/>
      <c r="X618" s="179"/>
      <c r="Y618" s="364"/>
      <c r="Z618" s="357"/>
      <c r="AA618" s="89">
        <f t="shared" si="47"/>
        <v>0</v>
      </c>
      <c r="AB618" s="237"/>
      <c r="AC618" s="237"/>
      <c r="AD618" s="237"/>
      <c r="AE618" s="237"/>
      <c r="AF618" s="237"/>
      <c r="AG618" s="237"/>
      <c r="AH618" s="237"/>
      <c r="AI618" s="237"/>
      <c r="AJ618" s="237"/>
      <c r="AK618" s="237"/>
      <c r="AL618" s="237"/>
      <c r="AM618" s="237"/>
      <c r="AN618" s="237"/>
      <c r="AO618" s="237"/>
      <c r="AP618" s="237"/>
      <c r="AQ618" s="237"/>
      <c r="AR618" s="237"/>
      <c r="AS618" s="237"/>
      <c r="AT618" s="364"/>
      <c r="AU618" s="91">
        <f t="shared" si="48"/>
        <v>0</v>
      </c>
    </row>
    <row r="619" spans="2:47" hidden="1" x14ac:dyDescent="0.25">
      <c r="B619" s="2">
        <f>+'Base de Datos'!E619</f>
        <v>0</v>
      </c>
      <c r="C619" s="2">
        <f>+'Base de Datos'!F619</f>
        <v>0</v>
      </c>
      <c r="D619" s="2">
        <f>+'Base de Datos'!G619</f>
        <v>0</v>
      </c>
      <c r="E619" s="2">
        <f>+'Base de Datos'!H619</f>
        <v>0</v>
      </c>
      <c r="F619" s="221">
        <f>+'Base de Datos'!I619</f>
        <v>0</v>
      </c>
      <c r="G619" s="220">
        <f>+'Base de Datos'!M619</f>
        <v>0</v>
      </c>
      <c r="H619" s="220">
        <f>+'Base de Datos'!N619</f>
        <v>0</v>
      </c>
      <c r="I619" s="179"/>
      <c r="J619" s="364"/>
      <c r="K619" s="237"/>
      <c r="L619" s="367"/>
      <c r="M619" s="179"/>
      <c r="N619" s="364"/>
      <c r="O619" s="179"/>
      <c r="P619" s="369"/>
      <c r="Q619" s="86">
        <f t="shared" si="46"/>
        <v>0</v>
      </c>
      <c r="R619" s="287"/>
      <c r="S619" s="364"/>
      <c r="T619" s="179"/>
      <c r="U619" s="364"/>
      <c r="V619" s="179"/>
      <c r="W619" s="364"/>
      <c r="X619" s="179"/>
      <c r="Y619" s="364"/>
      <c r="Z619" s="357"/>
      <c r="AA619" s="89">
        <f t="shared" si="47"/>
        <v>0</v>
      </c>
      <c r="AB619" s="237"/>
      <c r="AC619" s="237"/>
      <c r="AD619" s="237"/>
      <c r="AE619" s="237"/>
      <c r="AF619" s="237"/>
      <c r="AG619" s="237"/>
      <c r="AH619" s="237"/>
      <c r="AI619" s="237"/>
      <c r="AJ619" s="237"/>
      <c r="AK619" s="237"/>
      <c r="AL619" s="237"/>
      <c r="AM619" s="237"/>
      <c r="AN619" s="237"/>
      <c r="AO619" s="237"/>
      <c r="AP619" s="237"/>
      <c r="AQ619" s="237"/>
      <c r="AR619" s="237"/>
      <c r="AS619" s="237"/>
      <c r="AT619" s="364"/>
      <c r="AU619" s="91">
        <f t="shared" si="48"/>
        <v>0</v>
      </c>
    </row>
    <row r="620" spans="2:47" hidden="1" x14ac:dyDescent="0.25">
      <c r="B620" s="2">
        <f>+'Base de Datos'!E620</f>
        <v>0</v>
      </c>
      <c r="C620" s="2">
        <f>+'Base de Datos'!F620</f>
        <v>0</v>
      </c>
      <c r="D620" s="2">
        <f>+'Base de Datos'!G620</f>
        <v>0</v>
      </c>
      <c r="E620" s="2">
        <f>+'Base de Datos'!H620</f>
        <v>0</v>
      </c>
      <c r="F620" s="221">
        <f>+'Base de Datos'!I620</f>
        <v>0</v>
      </c>
      <c r="G620" s="220">
        <f>+'Base de Datos'!M620</f>
        <v>0</v>
      </c>
      <c r="H620" s="220">
        <f>+'Base de Datos'!N620</f>
        <v>0</v>
      </c>
      <c r="I620" s="179"/>
      <c r="J620" s="364"/>
      <c r="K620" s="237"/>
      <c r="L620" s="367"/>
      <c r="M620" s="179"/>
      <c r="N620" s="364"/>
      <c r="O620" s="179"/>
      <c r="P620" s="369"/>
      <c r="Q620" s="86">
        <f t="shared" si="46"/>
        <v>0</v>
      </c>
      <c r="R620" s="287"/>
      <c r="S620" s="364"/>
      <c r="T620" s="179"/>
      <c r="U620" s="364"/>
      <c r="V620" s="179"/>
      <c r="W620" s="364"/>
      <c r="X620" s="179"/>
      <c r="Y620" s="364"/>
      <c r="Z620" s="357"/>
      <c r="AA620" s="89">
        <f t="shared" si="47"/>
        <v>0</v>
      </c>
      <c r="AB620" s="237"/>
      <c r="AC620" s="237"/>
      <c r="AD620" s="237"/>
      <c r="AE620" s="237"/>
      <c r="AF620" s="237"/>
      <c r="AG620" s="237"/>
      <c r="AH620" s="237"/>
      <c r="AI620" s="237"/>
      <c r="AJ620" s="237"/>
      <c r="AK620" s="237"/>
      <c r="AL620" s="237"/>
      <c r="AM620" s="237"/>
      <c r="AN620" s="237"/>
      <c r="AO620" s="237"/>
      <c r="AP620" s="237"/>
      <c r="AQ620" s="237"/>
      <c r="AR620" s="237"/>
      <c r="AS620" s="237"/>
      <c r="AT620" s="364"/>
      <c r="AU620" s="91">
        <f t="shared" si="48"/>
        <v>0</v>
      </c>
    </row>
    <row r="621" spans="2:47" hidden="1" x14ac:dyDescent="0.25">
      <c r="B621" s="2">
        <f>+'Base de Datos'!E621</f>
        <v>0</v>
      </c>
      <c r="C621" s="2">
        <f>+'Base de Datos'!F621</f>
        <v>0</v>
      </c>
      <c r="D621" s="2">
        <f>+'Base de Datos'!G621</f>
        <v>0</v>
      </c>
      <c r="E621" s="2">
        <f>+'Base de Datos'!H621</f>
        <v>0</v>
      </c>
      <c r="F621" s="221">
        <f>+'Base de Datos'!I621</f>
        <v>0</v>
      </c>
      <c r="G621" s="220">
        <f>+'Base de Datos'!M621</f>
        <v>0</v>
      </c>
      <c r="H621" s="220">
        <f>+'Base de Datos'!N621</f>
        <v>0</v>
      </c>
      <c r="I621" s="179"/>
      <c r="J621" s="364"/>
      <c r="K621" s="237"/>
      <c r="L621" s="367"/>
      <c r="M621" s="179"/>
      <c r="N621" s="364"/>
      <c r="O621" s="179"/>
      <c r="P621" s="369"/>
      <c r="Q621" s="86">
        <f t="shared" si="46"/>
        <v>0</v>
      </c>
      <c r="R621" s="287"/>
      <c r="S621" s="364"/>
      <c r="T621" s="179"/>
      <c r="U621" s="364"/>
      <c r="V621" s="179"/>
      <c r="W621" s="364"/>
      <c r="X621" s="179"/>
      <c r="Y621" s="364"/>
      <c r="Z621" s="357"/>
      <c r="AA621" s="89">
        <f t="shared" si="47"/>
        <v>0</v>
      </c>
      <c r="AB621" s="237"/>
      <c r="AC621" s="237"/>
      <c r="AD621" s="237"/>
      <c r="AE621" s="237"/>
      <c r="AF621" s="237"/>
      <c r="AG621" s="237"/>
      <c r="AH621" s="237"/>
      <c r="AI621" s="237"/>
      <c r="AJ621" s="237"/>
      <c r="AK621" s="237"/>
      <c r="AL621" s="237"/>
      <c r="AM621" s="237"/>
      <c r="AN621" s="237"/>
      <c r="AO621" s="237"/>
      <c r="AP621" s="237"/>
      <c r="AQ621" s="237"/>
      <c r="AR621" s="237"/>
      <c r="AS621" s="237"/>
      <c r="AT621" s="364"/>
      <c r="AU621" s="91">
        <f t="shared" si="48"/>
        <v>0</v>
      </c>
    </row>
    <row r="622" spans="2:47" hidden="1" x14ac:dyDescent="0.25">
      <c r="B622" s="2">
        <f>+'Base de Datos'!E622</f>
        <v>0</v>
      </c>
      <c r="C622" s="2">
        <f>+'Base de Datos'!F622</f>
        <v>0</v>
      </c>
      <c r="D622" s="2">
        <f>+'Base de Datos'!G622</f>
        <v>0</v>
      </c>
      <c r="E622" s="2">
        <f>+'Base de Datos'!H622</f>
        <v>0</v>
      </c>
      <c r="F622" s="221">
        <f>+'Base de Datos'!I622</f>
        <v>0</v>
      </c>
      <c r="G622" s="220">
        <f>+'Base de Datos'!M622</f>
        <v>0</v>
      </c>
      <c r="H622" s="220">
        <f>+'Base de Datos'!N622</f>
        <v>0</v>
      </c>
      <c r="I622" s="179"/>
      <c r="J622" s="364"/>
      <c r="K622" s="237"/>
      <c r="L622" s="367"/>
      <c r="M622" s="179"/>
      <c r="N622" s="364"/>
      <c r="O622" s="179"/>
      <c r="P622" s="369"/>
      <c r="Q622" s="86">
        <f t="shared" si="46"/>
        <v>0</v>
      </c>
      <c r="R622" s="287"/>
      <c r="S622" s="364"/>
      <c r="T622" s="179"/>
      <c r="U622" s="364"/>
      <c r="V622" s="179"/>
      <c r="W622" s="364"/>
      <c r="X622" s="179"/>
      <c r="Y622" s="364"/>
      <c r="Z622" s="357"/>
      <c r="AA622" s="89">
        <f t="shared" si="47"/>
        <v>0</v>
      </c>
      <c r="AB622" s="237"/>
      <c r="AC622" s="237"/>
      <c r="AD622" s="237"/>
      <c r="AE622" s="237"/>
      <c r="AF622" s="237"/>
      <c r="AG622" s="237"/>
      <c r="AH622" s="237"/>
      <c r="AI622" s="237"/>
      <c r="AJ622" s="237"/>
      <c r="AK622" s="237"/>
      <c r="AL622" s="237"/>
      <c r="AM622" s="237"/>
      <c r="AN622" s="237"/>
      <c r="AO622" s="237"/>
      <c r="AP622" s="237"/>
      <c r="AQ622" s="237"/>
      <c r="AR622" s="237"/>
      <c r="AS622" s="237"/>
      <c r="AT622" s="364"/>
      <c r="AU622" s="91">
        <f t="shared" si="48"/>
        <v>0</v>
      </c>
    </row>
    <row r="623" spans="2:47" hidden="1" x14ac:dyDescent="0.25">
      <c r="B623" s="2">
        <f>+'Base de Datos'!E623</f>
        <v>0</v>
      </c>
      <c r="C623" s="2">
        <f>+'Base de Datos'!F623</f>
        <v>0</v>
      </c>
      <c r="D623" s="2">
        <f>+'Base de Datos'!G623</f>
        <v>0</v>
      </c>
      <c r="E623" s="2">
        <f>+'Base de Datos'!H623</f>
        <v>0</v>
      </c>
      <c r="F623" s="221">
        <f>+'Base de Datos'!I623</f>
        <v>0</v>
      </c>
      <c r="G623" s="220">
        <f>+'Base de Datos'!M623</f>
        <v>0</v>
      </c>
      <c r="H623" s="220">
        <f>+'Base de Datos'!N623</f>
        <v>0</v>
      </c>
      <c r="I623" s="179"/>
      <c r="J623" s="364"/>
      <c r="K623" s="237"/>
      <c r="L623" s="367"/>
      <c r="M623" s="179"/>
      <c r="N623" s="364"/>
      <c r="O623" s="179"/>
      <c r="P623" s="369"/>
      <c r="Q623" s="86">
        <f t="shared" si="46"/>
        <v>0</v>
      </c>
      <c r="R623" s="287"/>
      <c r="S623" s="364"/>
      <c r="T623" s="179"/>
      <c r="U623" s="364"/>
      <c r="V623" s="179"/>
      <c r="W623" s="364"/>
      <c r="X623" s="179"/>
      <c r="Y623" s="364"/>
      <c r="Z623" s="357"/>
      <c r="AA623" s="89">
        <f t="shared" si="47"/>
        <v>0</v>
      </c>
      <c r="AB623" s="237"/>
      <c r="AC623" s="237"/>
      <c r="AD623" s="237"/>
      <c r="AE623" s="237"/>
      <c r="AF623" s="237"/>
      <c r="AG623" s="237"/>
      <c r="AH623" s="237"/>
      <c r="AI623" s="237"/>
      <c r="AJ623" s="237"/>
      <c r="AK623" s="237"/>
      <c r="AL623" s="237"/>
      <c r="AM623" s="237"/>
      <c r="AN623" s="237"/>
      <c r="AO623" s="237"/>
      <c r="AP623" s="237"/>
      <c r="AQ623" s="237"/>
      <c r="AR623" s="237"/>
      <c r="AS623" s="237"/>
      <c r="AT623" s="364"/>
      <c r="AU623" s="91">
        <f t="shared" si="48"/>
        <v>0</v>
      </c>
    </row>
    <row r="624" spans="2:47" hidden="1" x14ac:dyDescent="0.25">
      <c r="B624" s="2">
        <f>+'Base de Datos'!E624</f>
        <v>0</v>
      </c>
      <c r="C624" s="2">
        <f>+'Base de Datos'!F624</f>
        <v>0</v>
      </c>
      <c r="D624" s="2">
        <f>+'Base de Datos'!G624</f>
        <v>0</v>
      </c>
      <c r="E624" s="2">
        <f>+'Base de Datos'!H624</f>
        <v>0</v>
      </c>
      <c r="F624" s="221">
        <f>+'Base de Datos'!I624</f>
        <v>0</v>
      </c>
      <c r="G624" s="220">
        <f>+'Base de Datos'!M624</f>
        <v>0</v>
      </c>
      <c r="H624" s="220">
        <f>+'Base de Datos'!N624</f>
        <v>0</v>
      </c>
      <c r="I624" s="179"/>
      <c r="J624" s="364"/>
      <c r="K624" s="237"/>
      <c r="L624" s="367"/>
      <c r="M624" s="179"/>
      <c r="N624" s="364"/>
      <c r="O624" s="179"/>
      <c r="P624" s="369"/>
      <c r="Q624" s="86">
        <f t="shared" si="46"/>
        <v>0</v>
      </c>
      <c r="R624" s="287"/>
      <c r="S624" s="364"/>
      <c r="T624" s="179"/>
      <c r="U624" s="364"/>
      <c r="V624" s="179"/>
      <c r="W624" s="364"/>
      <c r="X624" s="179"/>
      <c r="Y624" s="364"/>
      <c r="Z624" s="357"/>
      <c r="AA624" s="89">
        <f t="shared" si="47"/>
        <v>0</v>
      </c>
      <c r="AB624" s="237"/>
      <c r="AC624" s="237"/>
      <c r="AD624" s="237"/>
      <c r="AE624" s="237"/>
      <c r="AF624" s="237"/>
      <c r="AG624" s="237"/>
      <c r="AH624" s="237"/>
      <c r="AI624" s="237"/>
      <c r="AJ624" s="237"/>
      <c r="AK624" s="237"/>
      <c r="AL624" s="237"/>
      <c r="AM624" s="237"/>
      <c r="AN624" s="237"/>
      <c r="AO624" s="237"/>
      <c r="AP624" s="237"/>
      <c r="AQ624" s="237"/>
      <c r="AR624" s="237"/>
      <c r="AS624" s="237"/>
      <c r="AT624" s="364"/>
      <c r="AU624" s="91">
        <f t="shared" si="48"/>
        <v>0</v>
      </c>
    </row>
    <row r="625" spans="2:47" hidden="1" x14ac:dyDescent="0.25">
      <c r="B625" s="2">
        <f>+'Base de Datos'!E625</f>
        <v>0</v>
      </c>
      <c r="C625" s="2">
        <f>+'Base de Datos'!F625</f>
        <v>0</v>
      </c>
      <c r="D625" s="2">
        <f>+'Base de Datos'!G625</f>
        <v>0</v>
      </c>
      <c r="E625" s="2">
        <f>+'Base de Datos'!H625</f>
        <v>0</v>
      </c>
      <c r="F625" s="221">
        <f>+'Base de Datos'!I625</f>
        <v>0</v>
      </c>
      <c r="G625" s="220">
        <f>+'Base de Datos'!M625</f>
        <v>0</v>
      </c>
      <c r="H625" s="220">
        <f>+'Base de Datos'!N625</f>
        <v>0</v>
      </c>
      <c r="I625" s="179"/>
      <c r="J625" s="364"/>
      <c r="K625" s="237"/>
      <c r="L625" s="367"/>
      <c r="M625" s="179"/>
      <c r="N625" s="364"/>
      <c r="O625" s="179"/>
      <c r="P625" s="369"/>
      <c r="Q625" s="86">
        <f t="shared" si="46"/>
        <v>0</v>
      </c>
      <c r="R625" s="287"/>
      <c r="S625" s="364"/>
      <c r="T625" s="179"/>
      <c r="U625" s="364"/>
      <c r="V625" s="179"/>
      <c r="W625" s="364"/>
      <c r="X625" s="179"/>
      <c r="Y625" s="364"/>
      <c r="Z625" s="357"/>
      <c r="AA625" s="89">
        <f t="shared" si="47"/>
        <v>0</v>
      </c>
      <c r="AB625" s="237"/>
      <c r="AC625" s="237"/>
      <c r="AD625" s="237"/>
      <c r="AE625" s="237"/>
      <c r="AF625" s="237"/>
      <c r="AG625" s="237"/>
      <c r="AH625" s="237"/>
      <c r="AI625" s="237"/>
      <c r="AJ625" s="237"/>
      <c r="AK625" s="237"/>
      <c r="AL625" s="237"/>
      <c r="AM625" s="237"/>
      <c r="AN625" s="237"/>
      <c r="AO625" s="237"/>
      <c r="AP625" s="237"/>
      <c r="AQ625" s="237"/>
      <c r="AR625" s="237"/>
      <c r="AS625" s="237"/>
      <c r="AT625" s="364"/>
      <c r="AU625" s="91">
        <f t="shared" si="48"/>
        <v>0</v>
      </c>
    </row>
    <row r="626" spans="2:47" hidden="1" x14ac:dyDescent="0.25">
      <c r="B626" s="2">
        <f>+'Base de Datos'!E626</f>
        <v>0</v>
      </c>
      <c r="C626" s="2">
        <f>+'Base de Datos'!F626</f>
        <v>0</v>
      </c>
      <c r="D626" s="2">
        <f>+'Base de Datos'!G626</f>
        <v>0</v>
      </c>
      <c r="E626" s="2">
        <f>+'Base de Datos'!H626</f>
        <v>0</v>
      </c>
      <c r="F626" s="221">
        <f>+'Base de Datos'!I626</f>
        <v>0</v>
      </c>
      <c r="G626" s="220">
        <f>+'Base de Datos'!M626</f>
        <v>0</v>
      </c>
      <c r="H626" s="220">
        <f>+'Base de Datos'!N626</f>
        <v>0</v>
      </c>
      <c r="I626" s="179"/>
      <c r="J626" s="364"/>
      <c r="K626" s="237"/>
      <c r="L626" s="367"/>
      <c r="M626" s="179"/>
      <c r="N626" s="364"/>
      <c r="O626" s="179"/>
      <c r="P626" s="369"/>
      <c r="Q626" s="86">
        <f t="shared" si="46"/>
        <v>0</v>
      </c>
      <c r="R626" s="287"/>
      <c r="S626" s="364"/>
      <c r="T626" s="179"/>
      <c r="U626" s="364"/>
      <c r="V626" s="179"/>
      <c r="W626" s="364"/>
      <c r="X626" s="179"/>
      <c r="Y626" s="364"/>
      <c r="Z626" s="357"/>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4"/>
      <c r="AU626" s="91">
        <f t="shared" si="48"/>
        <v>0</v>
      </c>
    </row>
    <row r="627" spans="2:47" hidden="1" x14ac:dyDescent="0.25">
      <c r="B627" s="2">
        <f>+'Base de Datos'!E627</f>
        <v>0</v>
      </c>
      <c r="C627" s="2">
        <f>+'Base de Datos'!F627</f>
        <v>0</v>
      </c>
      <c r="D627" s="2">
        <f>+'Base de Datos'!G627</f>
        <v>0</v>
      </c>
      <c r="E627" s="2">
        <f>+'Base de Datos'!H627</f>
        <v>0</v>
      </c>
      <c r="F627" s="221">
        <f>+'Base de Datos'!I627</f>
        <v>0</v>
      </c>
      <c r="G627" s="220">
        <f>+'Base de Datos'!M627</f>
        <v>0</v>
      </c>
      <c r="H627" s="220">
        <f>+'Base de Datos'!N627</f>
        <v>0</v>
      </c>
      <c r="I627" s="179"/>
      <c r="J627" s="364"/>
      <c r="K627" s="237"/>
      <c r="L627" s="367"/>
      <c r="M627" s="179"/>
      <c r="N627" s="364"/>
      <c r="O627" s="179"/>
      <c r="P627" s="369"/>
      <c r="Q627" s="86">
        <f t="shared" si="46"/>
        <v>0</v>
      </c>
      <c r="R627" s="287"/>
      <c r="S627" s="364"/>
      <c r="T627" s="179"/>
      <c r="U627" s="364"/>
      <c r="V627" s="179"/>
      <c r="W627" s="364"/>
      <c r="X627" s="179"/>
      <c r="Y627" s="364"/>
      <c r="Z627" s="357"/>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4"/>
      <c r="AU627" s="91">
        <f t="shared" si="48"/>
        <v>0</v>
      </c>
    </row>
    <row r="628" spans="2:47" hidden="1" x14ac:dyDescent="0.25">
      <c r="B628" s="2">
        <f>+'Base de Datos'!E628</f>
        <v>0</v>
      </c>
      <c r="C628" s="2">
        <f>+'Base de Datos'!F628</f>
        <v>0</v>
      </c>
      <c r="D628" s="2">
        <f>+'Base de Datos'!G628</f>
        <v>0</v>
      </c>
      <c r="E628" s="2">
        <f>+'Base de Datos'!H628</f>
        <v>0</v>
      </c>
      <c r="F628" s="221">
        <f>+'Base de Datos'!I628</f>
        <v>0</v>
      </c>
      <c r="G628" s="220">
        <f>+'Base de Datos'!M628</f>
        <v>0</v>
      </c>
      <c r="H628" s="220">
        <f>+'Base de Datos'!N628</f>
        <v>0</v>
      </c>
      <c r="I628" s="179"/>
      <c r="J628" s="364"/>
      <c r="K628" s="237"/>
      <c r="L628" s="367"/>
      <c r="M628" s="179"/>
      <c r="N628" s="364"/>
      <c r="O628" s="179"/>
      <c r="P628" s="369"/>
      <c r="Q628" s="86">
        <f t="shared" si="46"/>
        <v>0</v>
      </c>
      <c r="R628" s="287"/>
      <c r="S628" s="364"/>
      <c r="T628" s="179"/>
      <c r="U628" s="364"/>
      <c r="V628" s="179"/>
      <c r="W628" s="364"/>
      <c r="X628" s="179"/>
      <c r="Y628" s="364"/>
      <c r="Z628" s="357"/>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4"/>
      <c r="AU628" s="91">
        <f t="shared" si="48"/>
        <v>0</v>
      </c>
    </row>
    <row r="629" spans="2:47" hidden="1" x14ac:dyDescent="0.25">
      <c r="B629" s="2">
        <f>+'Base de Datos'!E629</f>
        <v>0</v>
      </c>
      <c r="C629" s="2">
        <f>+'Base de Datos'!F629</f>
        <v>0</v>
      </c>
      <c r="D629" s="2">
        <f>+'Base de Datos'!G629</f>
        <v>0</v>
      </c>
      <c r="E629" s="2">
        <f>+'Base de Datos'!H629</f>
        <v>0</v>
      </c>
      <c r="F629" s="221">
        <f>+'Base de Datos'!I629</f>
        <v>0</v>
      </c>
      <c r="G629" s="220">
        <f>+'Base de Datos'!M629</f>
        <v>0</v>
      </c>
      <c r="H629" s="220">
        <f>+'Base de Datos'!N629</f>
        <v>0</v>
      </c>
      <c r="I629" s="179"/>
      <c r="J629" s="364"/>
      <c r="K629" s="237"/>
      <c r="L629" s="367"/>
      <c r="M629" s="179"/>
      <c r="N629" s="364"/>
      <c r="O629" s="179"/>
      <c r="P629" s="369"/>
      <c r="Q629" s="86">
        <f t="shared" si="46"/>
        <v>0</v>
      </c>
      <c r="R629" s="287"/>
      <c r="S629" s="364"/>
      <c r="T629" s="179"/>
      <c r="U629" s="364"/>
      <c r="V629" s="179"/>
      <c r="W629" s="364"/>
      <c r="X629" s="179"/>
      <c r="Y629" s="364"/>
      <c r="Z629" s="357"/>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4"/>
      <c r="AU629" s="91">
        <f t="shared" si="48"/>
        <v>0</v>
      </c>
    </row>
    <row r="630" spans="2:47" hidden="1" x14ac:dyDescent="0.25">
      <c r="B630" s="2">
        <f>+'Base de Datos'!E630</f>
        <v>0</v>
      </c>
      <c r="C630" s="2">
        <f>+'Base de Datos'!F630</f>
        <v>0</v>
      </c>
      <c r="D630" s="2">
        <f>+'Base de Datos'!G630</f>
        <v>0</v>
      </c>
      <c r="E630" s="2">
        <f>+'Base de Datos'!H630</f>
        <v>0</v>
      </c>
      <c r="F630" s="221">
        <f>+'Base de Datos'!I630</f>
        <v>0</v>
      </c>
      <c r="G630" s="220">
        <f>+'Base de Datos'!M630</f>
        <v>0</v>
      </c>
      <c r="H630" s="220">
        <f>+'Base de Datos'!N630</f>
        <v>0</v>
      </c>
      <c r="I630" s="179"/>
      <c r="J630" s="364"/>
      <c r="K630" s="237"/>
      <c r="L630" s="367"/>
      <c r="M630" s="179"/>
      <c r="N630" s="364"/>
      <c r="O630" s="179"/>
      <c r="P630" s="369"/>
      <c r="Q630" s="86">
        <f t="shared" si="46"/>
        <v>0</v>
      </c>
      <c r="R630" s="287"/>
      <c r="S630" s="364"/>
      <c r="T630" s="179"/>
      <c r="U630" s="364"/>
      <c r="V630" s="179"/>
      <c r="W630" s="364"/>
      <c r="X630" s="179"/>
      <c r="Y630" s="364"/>
      <c r="Z630" s="357"/>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4"/>
      <c r="AU630" s="91">
        <f t="shared" si="48"/>
        <v>0</v>
      </c>
    </row>
    <row r="631" spans="2:47" hidden="1" x14ac:dyDescent="0.25">
      <c r="B631" s="2">
        <f>+'Base de Datos'!E631</f>
        <v>0</v>
      </c>
      <c r="C631" s="2">
        <f>+'Base de Datos'!F631</f>
        <v>0</v>
      </c>
      <c r="D631" s="2">
        <f>+'Base de Datos'!G631</f>
        <v>0</v>
      </c>
      <c r="E631" s="2">
        <f>+'Base de Datos'!H631</f>
        <v>0</v>
      </c>
      <c r="F631" s="221">
        <f>+'Base de Datos'!I631</f>
        <v>0</v>
      </c>
      <c r="G631" s="220">
        <f>+'Base de Datos'!M631</f>
        <v>0</v>
      </c>
      <c r="H631" s="220">
        <f>+'Base de Datos'!N631</f>
        <v>0</v>
      </c>
      <c r="I631" s="179"/>
      <c r="J631" s="364"/>
      <c r="K631" s="237"/>
      <c r="L631" s="367"/>
      <c r="M631" s="179"/>
      <c r="N631" s="364"/>
      <c r="O631" s="179"/>
      <c r="P631" s="369"/>
      <c r="Q631" s="86">
        <f t="shared" si="46"/>
        <v>0</v>
      </c>
      <c r="R631" s="287"/>
      <c r="S631" s="364"/>
      <c r="T631" s="179"/>
      <c r="U631" s="364"/>
      <c r="V631" s="179"/>
      <c r="W631" s="364"/>
      <c r="X631" s="179"/>
      <c r="Y631" s="364"/>
      <c r="Z631" s="357"/>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4"/>
      <c r="AU631" s="91">
        <f t="shared" si="48"/>
        <v>0</v>
      </c>
    </row>
    <row r="632" spans="2:47" hidden="1" x14ac:dyDescent="0.25">
      <c r="B632" s="2">
        <f>+'Base de Datos'!E632</f>
        <v>0</v>
      </c>
      <c r="C632" s="2">
        <f>+'Base de Datos'!F632</f>
        <v>0</v>
      </c>
      <c r="D632" s="2">
        <f>+'Base de Datos'!G632</f>
        <v>0</v>
      </c>
      <c r="E632" s="2">
        <f>+'Base de Datos'!H632</f>
        <v>0</v>
      </c>
      <c r="F632" s="221">
        <f>+'Base de Datos'!I632</f>
        <v>0</v>
      </c>
      <c r="G632" s="220">
        <f>+'Base de Datos'!M632</f>
        <v>0</v>
      </c>
      <c r="H632" s="220">
        <f>+'Base de Datos'!N632</f>
        <v>0</v>
      </c>
      <c r="I632" s="179"/>
      <c r="J632" s="364"/>
      <c r="K632" s="237"/>
      <c r="L632" s="367"/>
      <c r="M632" s="179"/>
      <c r="N632" s="364"/>
      <c r="O632" s="179"/>
      <c r="P632" s="369"/>
      <c r="Q632" s="86">
        <f t="shared" si="46"/>
        <v>0</v>
      </c>
      <c r="R632" s="287"/>
      <c r="S632" s="364"/>
      <c r="T632" s="179"/>
      <c r="U632" s="364"/>
      <c r="V632" s="179"/>
      <c r="W632" s="364"/>
      <c r="X632" s="179"/>
      <c r="Y632" s="364"/>
      <c r="Z632" s="357"/>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4"/>
      <c r="AU632" s="91">
        <f t="shared" si="48"/>
        <v>0</v>
      </c>
    </row>
    <row r="633" spans="2:47" hidden="1" x14ac:dyDescent="0.25">
      <c r="B633" s="2">
        <f>+'Base de Datos'!E633</f>
        <v>0</v>
      </c>
      <c r="C633" s="2">
        <f>+'Base de Datos'!F633</f>
        <v>0</v>
      </c>
      <c r="D633" s="2">
        <f>+'Base de Datos'!G633</f>
        <v>0</v>
      </c>
      <c r="E633" s="2">
        <f>+'Base de Datos'!H633</f>
        <v>0</v>
      </c>
      <c r="F633" s="221">
        <f>+'Base de Datos'!I633</f>
        <v>0</v>
      </c>
      <c r="G633" s="220">
        <f>+'Base de Datos'!M633</f>
        <v>0</v>
      </c>
      <c r="H633" s="220">
        <f>+'Base de Datos'!N633</f>
        <v>0</v>
      </c>
      <c r="I633" s="179"/>
      <c r="J633" s="364"/>
      <c r="K633" s="237"/>
      <c r="L633" s="367"/>
      <c r="M633" s="179"/>
      <c r="N633" s="364"/>
      <c r="O633" s="179"/>
      <c r="P633" s="369"/>
      <c r="Q633" s="86">
        <f t="shared" si="46"/>
        <v>0</v>
      </c>
      <c r="R633" s="287"/>
      <c r="S633" s="364"/>
      <c r="T633" s="179"/>
      <c r="U633" s="364"/>
      <c r="V633" s="179"/>
      <c r="W633" s="364"/>
      <c r="X633" s="179"/>
      <c r="Y633" s="364"/>
      <c r="Z633" s="357"/>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4"/>
      <c r="AU633" s="91">
        <f t="shared" si="48"/>
        <v>0</v>
      </c>
    </row>
    <row r="634" spans="2:47" hidden="1" x14ac:dyDescent="0.25">
      <c r="B634" s="2">
        <f>+'Base de Datos'!E634</f>
        <v>0</v>
      </c>
      <c r="C634" s="2">
        <f>+'Base de Datos'!F634</f>
        <v>0</v>
      </c>
      <c r="D634" s="2">
        <f>+'Base de Datos'!G634</f>
        <v>0</v>
      </c>
      <c r="E634" s="2">
        <f>+'Base de Datos'!H634</f>
        <v>0</v>
      </c>
      <c r="F634" s="221">
        <f>+'Base de Datos'!I634</f>
        <v>0</v>
      </c>
      <c r="G634" s="220">
        <f>+'Base de Datos'!M634</f>
        <v>0</v>
      </c>
      <c r="H634" s="220">
        <f>+'Base de Datos'!N634</f>
        <v>0</v>
      </c>
      <c r="I634" s="179"/>
      <c r="J634" s="364"/>
      <c r="K634" s="237"/>
      <c r="L634" s="367"/>
      <c r="M634" s="179"/>
      <c r="N634" s="364"/>
      <c r="O634" s="179"/>
      <c r="P634" s="369"/>
      <c r="Q634" s="86">
        <f t="shared" si="46"/>
        <v>0</v>
      </c>
      <c r="R634" s="287"/>
      <c r="S634" s="364"/>
      <c r="T634" s="179"/>
      <c r="U634" s="364"/>
      <c r="V634" s="179"/>
      <c r="W634" s="364"/>
      <c r="X634" s="179"/>
      <c r="Y634" s="364"/>
      <c r="Z634" s="357"/>
      <c r="AA634" s="89">
        <f t="shared" si="47"/>
        <v>0</v>
      </c>
      <c r="AB634" s="237"/>
      <c r="AC634" s="237"/>
      <c r="AD634" s="237"/>
      <c r="AE634" s="237"/>
      <c r="AF634" s="237"/>
      <c r="AG634" s="237"/>
      <c r="AH634" s="237"/>
      <c r="AI634" s="237"/>
      <c r="AJ634" s="237"/>
      <c r="AK634" s="237"/>
      <c r="AL634" s="237"/>
      <c r="AM634" s="237"/>
      <c r="AN634" s="237"/>
      <c r="AO634" s="237"/>
      <c r="AP634" s="237"/>
      <c r="AQ634" s="237"/>
      <c r="AR634" s="237"/>
      <c r="AS634" s="237"/>
      <c r="AT634" s="364"/>
      <c r="AU634" s="91">
        <f t="shared" si="48"/>
        <v>0</v>
      </c>
    </row>
    <row r="635" spans="2:47" hidden="1" x14ac:dyDescent="0.25">
      <c r="B635" s="2">
        <f>+'Base de Datos'!E635</f>
        <v>0</v>
      </c>
      <c r="C635" s="2">
        <f>+'Base de Datos'!F635</f>
        <v>0</v>
      </c>
      <c r="D635" s="2">
        <f>+'Base de Datos'!G635</f>
        <v>0</v>
      </c>
      <c r="E635" s="2">
        <f>+'Base de Datos'!H635</f>
        <v>0</v>
      </c>
      <c r="F635" s="221">
        <f>+'Base de Datos'!I635</f>
        <v>0</v>
      </c>
      <c r="G635" s="220">
        <f>+'Base de Datos'!M635</f>
        <v>0</v>
      </c>
      <c r="H635" s="220">
        <f>+'Base de Datos'!N635</f>
        <v>0</v>
      </c>
      <c r="I635" s="179"/>
      <c r="J635" s="364"/>
      <c r="K635" s="237"/>
      <c r="L635" s="367"/>
      <c r="M635" s="179"/>
      <c r="N635" s="364"/>
      <c r="O635" s="179"/>
      <c r="P635" s="369"/>
      <c r="Q635" s="86">
        <f t="shared" si="46"/>
        <v>0</v>
      </c>
      <c r="R635" s="287"/>
      <c r="S635" s="364"/>
      <c r="T635" s="179"/>
      <c r="U635" s="364"/>
      <c r="V635" s="179"/>
      <c r="W635" s="364"/>
      <c r="X635" s="179"/>
      <c r="Y635" s="364"/>
      <c r="Z635" s="357"/>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4"/>
      <c r="AU635" s="91">
        <f t="shared" si="48"/>
        <v>0</v>
      </c>
    </row>
    <row r="636" spans="2:47" hidden="1" x14ac:dyDescent="0.25">
      <c r="B636" s="2">
        <f>+'Base de Datos'!E636</f>
        <v>0</v>
      </c>
      <c r="C636" s="2">
        <f>+'Base de Datos'!F636</f>
        <v>0</v>
      </c>
      <c r="D636" s="2">
        <f>+'Base de Datos'!G636</f>
        <v>0</v>
      </c>
      <c r="E636" s="2">
        <f>+'Base de Datos'!H636</f>
        <v>0</v>
      </c>
      <c r="F636" s="221">
        <f>+'Base de Datos'!I636</f>
        <v>0</v>
      </c>
      <c r="G636" s="220">
        <f>+'Base de Datos'!M636</f>
        <v>0</v>
      </c>
      <c r="H636" s="220">
        <f>+'Base de Datos'!N636</f>
        <v>0</v>
      </c>
      <c r="I636" s="179"/>
      <c r="J636" s="364"/>
      <c r="K636" s="237"/>
      <c r="L636" s="367"/>
      <c r="M636" s="179"/>
      <c r="N636" s="364"/>
      <c r="O636" s="179"/>
      <c r="P636" s="369"/>
      <c r="Q636" s="86">
        <f t="shared" si="46"/>
        <v>0</v>
      </c>
      <c r="R636" s="287"/>
      <c r="S636" s="364"/>
      <c r="T636" s="179"/>
      <c r="U636" s="364"/>
      <c r="V636" s="179"/>
      <c r="W636" s="364"/>
      <c r="X636" s="179"/>
      <c r="Y636" s="364"/>
      <c r="Z636" s="357"/>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4"/>
      <c r="AU636" s="91">
        <f t="shared" si="48"/>
        <v>0</v>
      </c>
    </row>
    <row r="637" spans="2:47" hidden="1" x14ac:dyDescent="0.25">
      <c r="B637" s="2">
        <f>+'Base de Datos'!E637</f>
        <v>0</v>
      </c>
      <c r="C637" s="2">
        <f>+'Base de Datos'!F637</f>
        <v>0</v>
      </c>
      <c r="D637" s="2">
        <f>+'Base de Datos'!G637</f>
        <v>0</v>
      </c>
      <c r="E637" s="2">
        <f>+'Base de Datos'!H637</f>
        <v>0</v>
      </c>
      <c r="F637" s="221">
        <f>+'Base de Datos'!I637</f>
        <v>0</v>
      </c>
      <c r="G637" s="220">
        <f>+'Base de Datos'!M637</f>
        <v>0</v>
      </c>
      <c r="H637" s="220">
        <f>+'Base de Datos'!N637</f>
        <v>0</v>
      </c>
      <c r="I637" s="179"/>
      <c r="J637" s="364"/>
      <c r="K637" s="237"/>
      <c r="L637" s="367"/>
      <c r="M637" s="179"/>
      <c r="N637" s="364"/>
      <c r="O637" s="179"/>
      <c r="P637" s="369"/>
      <c r="Q637" s="86">
        <f t="shared" si="46"/>
        <v>0</v>
      </c>
      <c r="R637" s="287"/>
      <c r="S637" s="364"/>
      <c r="T637" s="179"/>
      <c r="U637" s="364"/>
      <c r="V637" s="179"/>
      <c r="W637" s="364"/>
      <c r="X637" s="179"/>
      <c r="Y637" s="364"/>
      <c r="Z637" s="357"/>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4"/>
      <c r="AU637" s="91">
        <f t="shared" si="48"/>
        <v>0</v>
      </c>
    </row>
    <row r="638" spans="2:47" hidden="1" x14ac:dyDescent="0.25">
      <c r="B638" s="2">
        <f>+'Base de Datos'!E638</f>
        <v>0</v>
      </c>
      <c r="C638" s="2">
        <f>+'Base de Datos'!F638</f>
        <v>0</v>
      </c>
      <c r="D638" s="2">
        <f>+'Base de Datos'!G638</f>
        <v>0</v>
      </c>
      <c r="E638" s="2">
        <f>+'Base de Datos'!H638</f>
        <v>0</v>
      </c>
      <c r="F638" s="221">
        <f>+'Base de Datos'!I638</f>
        <v>0</v>
      </c>
      <c r="G638" s="220">
        <f>+'Base de Datos'!M638</f>
        <v>0</v>
      </c>
      <c r="H638" s="220">
        <f>+'Base de Datos'!N638</f>
        <v>0</v>
      </c>
      <c r="I638" s="179"/>
      <c r="J638" s="364"/>
      <c r="K638" s="237"/>
      <c r="L638" s="367"/>
      <c r="M638" s="179"/>
      <c r="N638" s="364"/>
      <c r="O638" s="179"/>
      <c r="P638" s="369"/>
      <c r="Q638" s="86">
        <f t="shared" si="46"/>
        <v>0</v>
      </c>
      <c r="R638" s="287"/>
      <c r="S638" s="364"/>
      <c r="T638" s="179"/>
      <c r="U638" s="364"/>
      <c r="V638" s="179"/>
      <c r="W638" s="364"/>
      <c r="X638" s="179"/>
      <c r="Y638" s="364"/>
      <c r="Z638" s="357"/>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4"/>
      <c r="AU638" s="91">
        <f t="shared" si="48"/>
        <v>0</v>
      </c>
    </row>
    <row r="639" spans="2:47" hidden="1" x14ac:dyDescent="0.25">
      <c r="B639" s="2">
        <f>+'Base de Datos'!E639</f>
        <v>0</v>
      </c>
      <c r="C639" s="2">
        <f>+'Base de Datos'!F639</f>
        <v>0</v>
      </c>
      <c r="D639" s="2">
        <f>+'Base de Datos'!G639</f>
        <v>0</v>
      </c>
      <c r="E639" s="2">
        <f>+'Base de Datos'!H639</f>
        <v>0</v>
      </c>
      <c r="F639" s="221">
        <f>+'Base de Datos'!I639</f>
        <v>0</v>
      </c>
      <c r="G639" s="220">
        <f>+'Base de Datos'!M639</f>
        <v>0</v>
      </c>
      <c r="H639" s="220">
        <f>+'Base de Datos'!N639</f>
        <v>0</v>
      </c>
      <c r="I639" s="179"/>
      <c r="J639" s="364"/>
      <c r="K639" s="237"/>
      <c r="L639" s="367"/>
      <c r="M639" s="179"/>
      <c r="N639" s="364"/>
      <c r="O639" s="179"/>
      <c r="P639" s="369"/>
      <c r="Q639" s="86">
        <f t="shared" si="46"/>
        <v>0</v>
      </c>
      <c r="R639" s="287"/>
      <c r="S639" s="364"/>
      <c r="T639" s="179"/>
      <c r="U639" s="364"/>
      <c r="V639" s="179"/>
      <c r="W639" s="364"/>
      <c r="X639" s="179"/>
      <c r="Y639" s="364"/>
      <c r="Z639" s="357"/>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4"/>
      <c r="AU639" s="91">
        <f t="shared" si="48"/>
        <v>0</v>
      </c>
    </row>
    <row r="640" spans="2:47" hidden="1" x14ac:dyDescent="0.25">
      <c r="B640" s="2">
        <f>+'Base de Datos'!E640</f>
        <v>0</v>
      </c>
      <c r="C640" s="2">
        <f>+'Base de Datos'!F640</f>
        <v>0</v>
      </c>
      <c r="D640" s="2">
        <f>+'Base de Datos'!G640</f>
        <v>0</v>
      </c>
      <c r="E640" s="2">
        <f>+'Base de Datos'!H640</f>
        <v>0</v>
      </c>
      <c r="F640" s="221">
        <f>+'Base de Datos'!I640</f>
        <v>0</v>
      </c>
      <c r="G640" s="220">
        <f>+'Base de Datos'!M640</f>
        <v>0</v>
      </c>
      <c r="H640" s="220">
        <f>+'Base de Datos'!N640</f>
        <v>0</v>
      </c>
      <c r="I640" s="179"/>
      <c r="J640" s="364"/>
      <c r="K640" s="237"/>
      <c r="L640" s="367"/>
      <c r="M640" s="179"/>
      <c r="N640" s="364"/>
      <c r="O640" s="179"/>
      <c r="P640" s="369"/>
      <c r="Q640" s="86">
        <f t="shared" si="46"/>
        <v>0</v>
      </c>
      <c r="R640" s="287"/>
      <c r="S640" s="364"/>
      <c r="T640" s="179"/>
      <c r="U640" s="364"/>
      <c r="V640" s="179"/>
      <c r="W640" s="364"/>
      <c r="X640" s="179"/>
      <c r="Y640" s="364"/>
      <c r="Z640" s="357"/>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4"/>
      <c r="AU640" s="91">
        <f t="shared" si="48"/>
        <v>0</v>
      </c>
    </row>
    <row r="641" spans="2:47" hidden="1" x14ac:dyDescent="0.25">
      <c r="B641" s="2">
        <f>+'Base de Datos'!E641</f>
        <v>0</v>
      </c>
      <c r="C641" s="2">
        <f>+'Base de Datos'!F641</f>
        <v>0</v>
      </c>
      <c r="D641" s="2">
        <f>+'Base de Datos'!G641</f>
        <v>0</v>
      </c>
      <c r="E641" s="2">
        <f>+'Base de Datos'!H641</f>
        <v>0</v>
      </c>
      <c r="F641" s="221">
        <f>+'Base de Datos'!I641</f>
        <v>0</v>
      </c>
      <c r="G641" s="220">
        <f>+'Base de Datos'!M641</f>
        <v>0</v>
      </c>
      <c r="H641" s="220">
        <f>+'Base de Datos'!N641</f>
        <v>0</v>
      </c>
      <c r="I641" s="179"/>
      <c r="J641" s="364"/>
      <c r="K641" s="237"/>
      <c r="L641" s="367"/>
      <c r="M641" s="179"/>
      <c r="N641" s="364"/>
      <c r="O641" s="179"/>
      <c r="P641" s="369"/>
      <c r="Q641" s="86">
        <f t="shared" si="46"/>
        <v>0</v>
      </c>
      <c r="R641" s="287"/>
      <c r="S641" s="364"/>
      <c r="T641" s="179"/>
      <c r="U641" s="364"/>
      <c r="V641" s="179"/>
      <c r="W641" s="364"/>
      <c r="X641" s="179"/>
      <c r="Y641" s="364"/>
      <c r="Z641" s="357"/>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4"/>
      <c r="AU641" s="91">
        <f t="shared" si="48"/>
        <v>0</v>
      </c>
    </row>
    <row r="642" spans="2:47" hidden="1" x14ac:dyDescent="0.25">
      <c r="B642" s="2">
        <f>+'Base de Datos'!E642</f>
        <v>0</v>
      </c>
      <c r="C642" s="2">
        <f>+'Base de Datos'!F642</f>
        <v>0</v>
      </c>
      <c r="D642" s="2">
        <f>+'Base de Datos'!G642</f>
        <v>0</v>
      </c>
      <c r="E642" s="2">
        <f>+'Base de Datos'!H642</f>
        <v>0</v>
      </c>
      <c r="F642" s="221">
        <f>+'Base de Datos'!I642</f>
        <v>0</v>
      </c>
      <c r="G642" s="220">
        <f>+'Base de Datos'!M642</f>
        <v>0</v>
      </c>
      <c r="H642" s="220">
        <f>+'Base de Datos'!N642</f>
        <v>0</v>
      </c>
      <c r="I642" s="179"/>
      <c r="J642" s="364"/>
      <c r="K642" s="237"/>
      <c r="L642" s="367"/>
      <c r="M642" s="179"/>
      <c r="N642" s="364"/>
      <c r="O642" s="179"/>
      <c r="P642" s="369"/>
      <c r="Q642" s="86">
        <f t="shared" si="46"/>
        <v>0</v>
      </c>
      <c r="R642" s="287"/>
      <c r="S642" s="364"/>
      <c r="T642" s="179"/>
      <c r="U642" s="364"/>
      <c r="V642" s="179"/>
      <c r="W642" s="364"/>
      <c r="X642" s="179"/>
      <c r="Y642" s="364"/>
      <c r="Z642" s="357"/>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4"/>
      <c r="AU642" s="91">
        <f t="shared" si="48"/>
        <v>0</v>
      </c>
    </row>
    <row r="643" spans="2:47" hidden="1" x14ac:dyDescent="0.25">
      <c r="B643" s="2">
        <f>+'Base de Datos'!E643</f>
        <v>0</v>
      </c>
      <c r="C643" s="2">
        <f>+'Base de Datos'!F643</f>
        <v>0</v>
      </c>
      <c r="D643" s="2">
        <f>+'Base de Datos'!G643</f>
        <v>0</v>
      </c>
      <c r="E643" s="2">
        <f>+'Base de Datos'!H643</f>
        <v>0</v>
      </c>
      <c r="F643" s="221">
        <f>+'Base de Datos'!I643</f>
        <v>0</v>
      </c>
      <c r="G643" s="220">
        <f>+'Base de Datos'!M643</f>
        <v>0</v>
      </c>
      <c r="H643" s="220">
        <f>+'Base de Datos'!N643</f>
        <v>0</v>
      </c>
      <c r="I643" s="179"/>
      <c r="J643" s="364"/>
      <c r="K643" s="237"/>
      <c r="L643" s="367"/>
      <c r="M643" s="179"/>
      <c r="N643" s="364"/>
      <c r="O643" s="179"/>
      <c r="P643" s="369"/>
      <c r="Q643" s="86">
        <f t="shared" si="46"/>
        <v>0</v>
      </c>
      <c r="R643" s="287"/>
      <c r="S643" s="364"/>
      <c r="T643" s="179"/>
      <c r="U643" s="364"/>
      <c r="V643" s="179"/>
      <c r="W643" s="364"/>
      <c r="X643" s="179"/>
      <c r="Y643" s="364"/>
      <c r="Z643" s="357"/>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4"/>
      <c r="AU643" s="91">
        <f t="shared" si="48"/>
        <v>0</v>
      </c>
    </row>
    <row r="644" spans="2:47" hidden="1" x14ac:dyDescent="0.25">
      <c r="B644" s="2">
        <f>+'Base de Datos'!E644</f>
        <v>0</v>
      </c>
      <c r="C644" s="2">
        <f>+'Base de Datos'!F644</f>
        <v>0</v>
      </c>
      <c r="D644" s="2">
        <f>+'Base de Datos'!G644</f>
        <v>0</v>
      </c>
      <c r="E644" s="2">
        <f>+'Base de Datos'!H644</f>
        <v>0</v>
      </c>
      <c r="F644" s="221">
        <f>+'Base de Datos'!I644</f>
        <v>0</v>
      </c>
      <c r="G644" s="220">
        <f>+'Base de Datos'!M644</f>
        <v>0</v>
      </c>
      <c r="H644" s="220">
        <f>+'Base de Datos'!N644</f>
        <v>0</v>
      </c>
      <c r="I644" s="179"/>
      <c r="J644" s="364"/>
      <c r="K644" s="237"/>
      <c r="L644" s="367"/>
      <c r="M644" s="179"/>
      <c r="N644" s="364"/>
      <c r="O644" s="179"/>
      <c r="P644" s="369"/>
      <c r="Q644" s="86">
        <f t="shared" si="46"/>
        <v>0</v>
      </c>
      <c r="R644" s="287"/>
      <c r="S644" s="364"/>
      <c r="T644" s="179"/>
      <c r="U644" s="364"/>
      <c r="V644" s="179"/>
      <c r="W644" s="364"/>
      <c r="X644" s="179"/>
      <c r="Y644" s="364"/>
      <c r="Z644" s="357"/>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4"/>
      <c r="AU644" s="91">
        <f t="shared" si="48"/>
        <v>0</v>
      </c>
    </row>
    <row r="645" spans="2:47" hidden="1" x14ac:dyDescent="0.25">
      <c r="B645" s="2">
        <f>+'Base de Datos'!E645</f>
        <v>0</v>
      </c>
      <c r="C645" s="2">
        <f>+'Base de Datos'!F645</f>
        <v>0</v>
      </c>
      <c r="D645" s="2">
        <f>+'Base de Datos'!G645</f>
        <v>0</v>
      </c>
      <c r="E645" s="2">
        <f>+'Base de Datos'!H645</f>
        <v>0</v>
      </c>
      <c r="F645" s="221">
        <f>+'Base de Datos'!I645</f>
        <v>0</v>
      </c>
      <c r="G645" s="220">
        <f>+'Base de Datos'!M645</f>
        <v>0</v>
      </c>
      <c r="H645" s="220">
        <f>+'Base de Datos'!N645</f>
        <v>0</v>
      </c>
      <c r="I645" s="179"/>
      <c r="J645" s="364"/>
      <c r="K645" s="237"/>
      <c r="L645" s="367"/>
      <c r="M645" s="179"/>
      <c r="N645" s="364"/>
      <c r="O645" s="179"/>
      <c r="P645" s="369"/>
      <c r="Q645" s="86">
        <f t="shared" si="46"/>
        <v>0</v>
      </c>
      <c r="R645" s="287"/>
      <c r="S645" s="364"/>
      <c r="T645" s="179"/>
      <c r="U645" s="364"/>
      <c r="V645" s="179"/>
      <c r="W645" s="364"/>
      <c r="X645" s="179"/>
      <c r="Y645" s="364"/>
      <c r="Z645" s="357"/>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4"/>
      <c r="AU645" s="91">
        <f t="shared" si="48"/>
        <v>0</v>
      </c>
    </row>
    <row r="646" spans="2:47" hidden="1" x14ac:dyDescent="0.25">
      <c r="B646" s="2">
        <f>+'Base de Datos'!E646</f>
        <v>0</v>
      </c>
      <c r="C646" s="2">
        <f>+'Base de Datos'!F646</f>
        <v>0</v>
      </c>
      <c r="D646" s="2">
        <f>+'Base de Datos'!G646</f>
        <v>0</v>
      </c>
      <c r="E646" s="2">
        <f>+'Base de Datos'!H646</f>
        <v>0</v>
      </c>
      <c r="F646" s="221">
        <f>+'Base de Datos'!I646</f>
        <v>0</v>
      </c>
      <c r="G646" s="220">
        <f>+'Base de Datos'!M646</f>
        <v>0</v>
      </c>
      <c r="H646" s="220">
        <f>+'Base de Datos'!N646</f>
        <v>0</v>
      </c>
      <c r="I646" s="179"/>
      <c r="J646" s="364"/>
      <c r="K646" s="237"/>
      <c r="L646" s="367"/>
      <c r="M646" s="179"/>
      <c r="N646" s="364"/>
      <c r="O646" s="179"/>
      <c r="P646" s="369"/>
      <c r="Q646" s="86">
        <f t="shared" si="46"/>
        <v>0</v>
      </c>
      <c r="R646" s="287"/>
      <c r="S646" s="364"/>
      <c r="T646" s="179"/>
      <c r="U646" s="364"/>
      <c r="V646" s="179"/>
      <c r="W646" s="364"/>
      <c r="X646" s="179"/>
      <c r="Y646" s="364"/>
      <c r="Z646" s="357"/>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4"/>
      <c r="AU646" s="91">
        <f t="shared" si="48"/>
        <v>0</v>
      </c>
    </row>
    <row r="647" spans="2:47" hidden="1" x14ac:dyDescent="0.25">
      <c r="B647" s="2">
        <f>+'Base de Datos'!E647</f>
        <v>0</v>
      </c>
      <c r="C647" s="2">
        <f>+'Base de Datos'!F647</f>
        <v>0</v>
      </c>
      <c r="D647" s="2">
        <f>+'Base de Datos'!G647</f>
        <v>0</v>
      </c>
      <c r="E647" s="2">
        <f>+'Base de Datos'!H647</f>
        <v>0</v>
      </c>
      <c r="F647" s="221">
        <f>+'Base de Datos'!I647</f>
        <v>0</v>
      </c>
      <c r="G647" s="220">
        <f>+'Base de Datos'!M647</f>
        <v>0</v>
      </c>
      <c r="H647" s="220">
        <f>+'Base de Datos'!N647</f>
        <v>0</v>
      </c>
      <c r="I647" s="179"/>
      <c r="J647" s="364"/>
      <c r="K647" s="237"/>
      <c r="L647" s="367"/>
      <c r="M647" s="179"/>
      <c r="N647" s="364"/>
      <c r="O647" s="179"/>
      <c r="P647" s="369"/>
      <c r="Q647" s="86">
        <f t="shared" si="46"/>
        <v>0</v>
      </c>
      <c r="R647" s="287"/>
      <c r="S647" s="364"/>
      <c r="T647" s="179"/>
      <c r="U647" s="364"/>
      <c r="V647" s="179"/>
      <c r="W647" s="364"/>
      <c r="X647" s="179"/>
      <c r="Y647" s="364"/>
      <c r="Z647" s="357"/>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4"/>
      <c r="AU647" s="91">
        <f t="shared" si="48"/>
        <v>0</v>
      </c>
    </row>
    <row r="648" spans="2:47" hidden="1" x14ac:dyDescent="0.25">
      <c r="B648" s="2">
        <f>+'Base de Datos'!E648</f>
        <v>0</v>
      </c>
      <c r="C648" s="2">
        <f>+'Base de Datos'!F648</f>
        <v>0</v>
      </c>
      <c r="D648" s="2">
        <f>+'Base de Datos'!G648</f>
        <v>0</v>
      </c>
      <c r="E648" s="2">
        <f>+'Base de Datos'!H648</f>
        <v>0</v>
      </c>
      <c r="F648" s="221">
        <f>+'Base de Datos'!I648</f>
        <v>0</v>
      </c>
      <c r="G648" s="220">
        <f>+'Base de Datos'!M648</f>
        <v>0</v>
      </c>
      <c r="H648" s="220">
        <f>+'Base de Datos'!N648</f>
        <v>0</v>
      </c>
      <c r="I648" s="179"/>
      <c r="J648" s="364"/>
      <c r="K648" s="237"/>
      <c r="L648" s="367"/>
      <c r="M648" s="179"/>
      <c r="N648" s="364"/>
      <c r="O648" s="179"/>
      <c r="P648" s="369"/>
      <c r="Q648" s="86">
        <f t="shared" si="46"/>
        <v>0</v>
      </c>
      <c r="R648" s="287"/>
      <c r="S648" s="364"/>
      <c r="T648" s="179"/>
      <c r="U648" s="364"/>
      <c r="V648" s="179"/>
      <c r="W648" s="364"/>
      <c r="X648" s="179"/>
      <c r="Y648" s="364"/>
      <c r="Z648" s="357"/>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4"/>
      <c r="AU648" s="91">
        <f t="shared" si="48"/>
        <v>0</v>
      </c>
    </row>
    <row r="649" spans="2:47" hidden="1" x14ac:dyDescent="0.25">
      <c r="B649" s="2">
        <f>+'Base de Datos'!E649</f>
        <v>0</v>
      </c>
      <c r="C649" s="2">
        <f>+'Base de Datos'!F649</f>
        <v>0</v>
      </c>
      <c r="D649" s="2">
        <f>+'Base de Datos'!G649</f>
        <v>0</v>
      </c>
      <c r="E649" s="2">
        <f>+'Base de Datos'!H649</f>
        <v>0</v>
      </c>
      <c r="F649" s="221">
        <f>+'Base de Datos'!I649</f>
        <v>0</v>
      </c>
      <c r="G649" s="220">
        <f>+'Base de Datos'!M649</f>
        <v>0</v>
      </c>
      <c r="H649" s="220">
        <f>+'Base de Datos'!N649</f>
        <v>0</v>
      </c>
      <c r="I649" s="179"/>
      <c r="J649" s="364"/>
      <c r="K649" s="237"/>
      <c r="L649" s="367"/>
      <c r="M649" s="179"/>
      <c r="N649" s="364"/>
      <c r="O649" s="179"/>
      <c r="P649" s="369"/>
      <c r="Q649" s="86">
        <f t="shared" si="46"/>
        <v>0</v>
      </c>
      <c r="R649" s="287"/>
      <c r="S649" s="364"/>
      <c r="T649" s="179"/>
      <c r="U649" s="364"/>
      <c r="V649" s="179"/>
      <c r="W649" s="364"/>
      <c r="X649" s="179"/>
      <c r="Y649" s="364"/>
      <c r="Z649" s="357"/>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4"/>
      <c r="AU649" s="91">
        <f t="shared" si="48"/>
        <v>0</v>
      </c>
    </row>
    <row r="650" spans="2:47" hidden="1" x14ac:dyDescent="0.25">
      <c r="B650" s="2">
        <f>+'Base de Datos'!E650</f>
        <v>0</v>
      </c>
      <c r="C650" s="2">
        <f>+'Base de Datos'!F650</f>
        <v>0</v>
      </c>
      <c r="D650" s="2">
        <f>+'Base de Datos'!G650</f>
        <v>0</v>
      </c>
      <c r="E650" s="2">
        <f>+'Base de Datos'!H650</f>
        <v>0</v>
      </c>
      <c r="F650" s="221">
        <f>+'Base de Datos'!I650</f>
        <v>0</v>
      </c>
      <c r="G650" s="220">
        <f>+'Base de Datos'!M650</f>
        <v>0</v>
      </c>
      <c r="H650" s="220">
        <f>+'Base de Datos'!N650</f>
        <v>0</v>
      </c>
      <c r="I650" s="179"/>
      <c r="J650" s="364"/>
      <c r="K650" s="237"/>
      <c r="L650" s="367"/>
      <c r="M650" s="179"/>
      <c r="N650" s="364"/>
      <c r="O650" s="179"/>
      <c r="P650" s="369"/>
      <c r="Q650" s="86">
        <f t="shared" si="46"/>
        <v>0</v>
      </c>
      <c r="R650" s="287"/>
      <c r="S650" s="364"/>
      <c r="T650" s="179"/>
      <c r="U650" s="364"/>
      <c r="V650" s="179"/>
      <c r="W650" s="364"/>
      <c r="X650" s="179"/>
      <c r="Y650" s="364"/>
      <c r="Z650" s="357"/>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4"/>
      <c r="AU650" s="91">
        <f t="shared" si="48"/>
        <v>0</v>
      </c>
    </row>
    <row r="651" spans="2:47" hidden="1" x14ac:dyDescent="0.25">
      <c r="B651" s="2">
        <f>+'Base de Datos'!E651</f>
        <v>0</v>
      </c>
      <c r="C651" s="2">
        <f>+'Base de Datos'!F651</f>
        <v>0</v>
      </c>
      <c r="D651" s="2">
        <f>+'Base de Datos'!G651</f>
        <v>0</v>
      </c>
      <c r="E651" s="2">
        <f>+'Base de Datos'!H651</f>
        <v>0</v>
      </c>
      <c r="F651" s="221">
        <f>+'Base de Datos'!I651</f>
        <v>0</v>
      </c>
      <c r="G651" s="220">
        <f>+'Base de Datos'!M651</f>
        <v>0</v>
      </c>
      <c r="H651" s="220">
        <f>+'Base de Datos'!N651</f>
        <v>0</v>
      </c>
      <c r="I651" s="179"/>
      <c r="J651" s="364"/>
      <c r="K651" s="237"/>
      <c r="L651" s="367"/>
      <c r="M651" s="179"/>
      <c r="N651" s="364"/>
      <c r="O651" s="179"/>
      <c r="P651" s="369"/>
      <c r="Q651" s="86">
        <f t="shared" si="46"/>
        <v>0</v>
      </c>
      <c r="R651" s="287"/>
      <c r="S651" s="364"/>
      <c r="T651" s="179"/>
      <c r="U651" s="364"/>
      <c r="V651" s="179"/>
      <c r="W651" s="364"/>
      <c r="X651" s="179"/>
      <c r="Y651" s="364"/>
      <c r="Z651" s="357"/>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4"/>
      <c r="AU651" s="91">
        <f t="shared" si="48"/>
        <v>0</v>
      </c>
    </row>
    <row r="652" spans="2:47" hidden="1" x14ac:dyDescent="0.25">
      <c r="B652" s="2">
        <f>+'Base de Datos'!E652</f>
        <v>0</v>
      </c>
      <c r="C652" s="2">
        <f>+'Base de Datos'!F652</f>
        <v>0</v>
      </c>
      <c r="D652" s="2">
        <f>+'Base de Datos'!G652</f>
        <v>0</v>
      </c>
      <c r="E652" s="2">
        <f>+'Base de Datos'!H652</f>
        <v>0</v>
      </c>
      <c r="F652" s="221">
        <f>+'Base de Datos'!I652</f>
        <v>0</v>
      </c>
      <c r="G652" s="220">
        <f>+'Base de Datos'!M652</f>
        <v>0</v>
      </c>
      <c r="H652" s="220">
        <f>+'Base de Datos'!N652</f>
        <v>0</v>
      </c>
      <c r="I652" s="179"/>
      <c r="J652" s="364"/>
      <c r="K652" s="237"/>
      <c r="L652" s="367"/>
      <c r="M652" s="179"/>
      <c r="N652" s="364"/>
      <c r="O652" s="179"/>
      <c r="P652" s="369"/>
      <c r="Q652" s="86">
        <f t="shared" si="46"/>
        <v>0</v>
      </c>
      <c r="R652" s="287"/>
      <c r="S652" s="364"/>
      <c r="T652" s="179"/>
      <c r="U652" s="364"/>
      <c r="V652" s="179"/>
      <c r="W652" s="364"/>
      <c r="X652" s="179"/>
      <c r="Y652" s="364"/>
      <c r="Z652" s="357"/>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4"/>
      <c r="AU652" s="91">
        <f t="shared" si="48"/>
        <v>0</v>
      </c>
    </row>
    <row r="653" spans="2:47" hidden="1" x14ac:dyDescent="0.25">
      <c r="B653" s="2">
        <f>+'Base de Datos'!E653</f>
        <v>0</v>
      </c>
      <c r="C653" s="2">
        <f>+'Base de Datos'!F653</f>
        <v>0</v>
      </c>
      <c r="D653" s="2">
        <f>+'Base de Datos'!G653</f>
        <v>0</v>
      </c>
      <c r="E653" s="2">
        <f>+'Base de Datos'!H653</f>
        <v>0</v>
      </c>
      <c r="F653" s="221">
        <f>+'Base de Datos'!I653</f>
        <v>0</v>
      </c>
      <c r="G653" s="220">
        <f>+'Base de Datos'!M653</f>
        <v>0</v>
      </c>
      <c r="H653" s="220">
        <f>+'Base de Datos'!N653</f>
        <v>0</v>
      </c>
      <c r="I653" s="179"/>
      <c r="J653" s="364"/>
      <c r="K653" s="237"/>
      <c r="L653" s="367"/>
      <c r="M653" s="179"/>
      <c r="N653" s="364"/>
      <c r="O653" s="179"/>
      <c r="P653" s="369"/>
      <c r="Q653" s="86">
        <f t="shared" si="46"/>
        <v>0</v>
      </c>
      <c r="R653" s="287"/>
      <c r="S653" s="364"/>
      <c r="T653" s="179"/>
      <c r="U653" s="364"/>
      <c r="V653" s="179"/>
      <c r="W653" s="364"/>
      <c r="X653" s="179"/>
      <c r="Y653" s="364"/>
      <c r="Z653" s="357"/>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4"/>
      <c r="AU653" s="91">
        <f t="shared" si="48"/>
        <v>0</v>
      </c>
    </row>
    <row r="654" spans="2:47" hidden="1" x14ac:dyDescent="0.25">
      <c r="B654" s="2">
        <f>+'Base de Datos'!E654</f>
        <v>0</v>
      </c>
      <c r="C654" s="2">
        <f>+'Base de Datos'!F654</f>
        <v>0</v>
      </c>
      <c r="D654" s="2">
        <f>+'Base de Datos'!G654</f>
        <v>0</v>
      </c>
      <c r="E654" s="2">
        <f>+'Base de Datos'!H654</f>
        <v>0</v>
      </c>
      <c r="F654" s="221">
        <f>+'Base de Datos'!I654</f>
        <v>0</v>
      </c>
      <c r="G654" s="220">
        <f>+'Base de Datos'!M654</f>
        <v>0</v>
      </c>
      <c r="H654" s="220">
        <f>+'Base de Datos'!N654</f>
        <v>0</v>
      </c>
      <c r="I654" s="179"/>
      <c r="J654" s="364"/>
      <c r="K654" s="237"/>
      <c r="L654" s="367"/>
      <c r="M654" s="179"/>
      <c r="N654" s="364"/>
      <c r="O654" s="179"/>
      <c r="P654" s="369"/>
      <c r="Q654" s="86">
        <f t="shared" si="46"/>
        <v>0</v>
      </c>
      <c r="R654" s="287"/>
      <c r="S654" s="364"/>
      <c r="T654" s="179"/>
      <c r="U654" s="364"/>
      <c r="V654" s="179"/>
      <c r="W654" s="364"/>
      <c r="X654" s="179"/>
      <c r="Y654" s="364"/>
      <c r="Z654" s="357"/>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4"/>
      <c r="AU654" s="91">
        <f t="shared" si="48"/>
        <v>0</v>
      </c>
    </row>
    <row r="655" spans="2:47" hidden="1" x14ac:dyDescent="0.25">
      <c r="B655" s="2">
        <f>+'Base de Datos'!E655</f>
        <v>0</v>
      </c>
      <c r="C655" s="2">
        <f>+'Base de Datos'!F655</f>
        <v>0</v>
      </c>
      <c r="D655" s="2">
        <f>+'Base de Datos'!G655</f>
        <v>0</v>
      </c>
      <c r="E655" s="2">
        <f>+'Base de Datos'!H655</f>
        <v>0</v>
      </c>
      <c r="F655" s="221">
        <f>+'Base de Datos'!I655</f>
        <v>0</v>
      </c>
      <c r="G655" s="220">
        <f>+'Base de Datos'!M655</f>
        <v>0</v>
      </c>
      <c r="H655" s="220">
        <f>+'Base de Datos'!N655</f>
        <v>0</v>
      </c>
      <c r="I655" s="179"/>
      <c r="J655" s="364"/>
      <c r="K655" s="237"/>
      <c r="L655" s="367"/>
      <c r="M655" s="179"/>
      <c r="N655" s="364"/>
      <c r="O655" s="179"/>
      <c r="P655" s="369"/>
      <c r="Q655" s="86">
        <f t="shared" si="46"/>
        <v>0</v>
      </c>
      <c r="R655" s="287"/>
      <c r="S655" s="364"/>
      <c r="T655" s="179"/>
      <c r="U655" s="364"/>
      <c r="V655" s="179"/>
      <c r="W655" s="364"/>
      <c r="X655" s="179"/>
      <c r="Y655" s="364"/>
      <c r="Z655" s="357"/>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4"/>
      <c r="AU655" s="91">
        <f t="shared" si="48"/>
        <v>0</v>
      </c>
    </row>
    <row r="656" spans="2:47" hidden="1" x14ac:dyDescent="0.25">
      <c r="B656" s="2">
        <f>+'Base de Datos'!E656</f>
        <v>0</v>
      </c>
      <c r="C656" s="2">
        <f>+'Base de Datos'!F656</f>
        <v>0</v>
      </c>
      <c r="D656" s="2">
        <f>+'Base de Datos'!G656</f>
        <v>0</v>
      </c>
      <c r="E656" s="2">
        <f>+'Base de Datos'!H656</f>
        <v>0</v>
      </c>
      <c r="F656" s="221">
        <f>+'Base de Datos'!I656</f>
        <v>0</v>
      </c>
      <c r="G656" s="220">
        <f>+'Base de Datos'!M656</f>
        <v>0</v>
      </c>
      <c r="H656" s="220">
        <f>+'Base de Datos'!N656</f>
        <v>0</v>
      </c>
      <c r="I656" s="179"/>
      <c r="J656" s="364"/>
      <c r="K656" s="237"/>
      <c r="L656" s="367"/>
      <c r="M656" s="179"/>
      <c r="N656" s="364"/>
      <c r="O656" s="179"/>
      <c r="P656" s="369"/>
      <c r="Q656" s="86">
        <f t="shared" si="46"/>
        <v>0</v>
      </c>
      <c r="R656" s="287"/>
      <c r="S656" s="364"/>
      <c r="T656" s="179"/>
      <c r="U656" s="364"/>
      <c r="V656" s="179"/>
      <c r="W656" s="364"/>
      <c r="X656" s="179"/>
      <c r="Y656" s="364"/>
      <c r="Z656" s="357"/>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4"/>
      <c r="AU656" s="91">
        <f t="shared" si="48"/>
        <v>0</v>
      </c>
    </row>
    <row r="657" spans="2:47" hidden="1" x14ac:dyDescent="0.25">
      <c r="B657" s="2">
        <f>+'Base de Datos'!E657</f>
        <v>0</v>
      </c>
      <c r="C657" s="2">
        <f>+'Base de Datos'!F657</f>
        <v>0</v>
      </c>
      <c r="D657" s="2">
        <f>+'Base de Datos'!G657</f>
        <v>0</v>
      </c>
      <c r="E657" s="2">
        <f>+'Base de Datos'!H657</f>
        <v>0</v>
      </c>
      <c r="F657" s="221">
        <f>+'Base de Datos'!I657</f>
        <v>0</v>
      </c>
      <c r="G657" s="220">
        <f>+'Base de Datos'!M657</f>
        <v>0</v>
      </c>
      <c r="H657" s="220">
        <f>+'Base de Datos'!N657</f>
        <v>0</v>
      </c>
      <c r="I657" s="179"/>
      <c r="J657" s="364"/>
      <c r="K657" s="237"/>
      <c r="L657" s="367"/>
      <c r="M657" s="179"/>
      <c r="N657" s="364"/>
      <c r="O657" s="179"/>
      <c r="P657" s="369"/>
      <c r="Q657" s="86">
        <f t="shared" si="46"/>
        <v>0</v>
      </c>
      <c r="R657" s="287"/>
      <c r="S657" s="364"/>
      <c r="T657" s="179"/>
      <c r="U657" s="364"/>
      <c r="V657" s="179"/>
      <c r="W657" s="364"/>
      <c r="X657" s="179"/>
      <c r="Y657" s="364"/>
      <c r="Z657" s="357"/>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4"/>
      <c r="AU657" s="91">
        <f t="shared" si="48"/>
        <v>0</v>
      </c>
    </row>
    <row r="658" spans="2:47" hidden="1" x14ac:dyDescent="0.25">
      <c r="B658" s="2">
        <f>+'Base de Datos'!E658</f>
        <v>0</v>
      </c>
      <c r="C658" s="2">
        <f>+'Base de Datos'!F658</f>
        <v>0</v>
      </c>
      <c r="D658" s="2">
        <f>+'Base de Datos'!G658</f>
        <v>0</v>
      </c>
      <c r="E658" s="2">
        <f>+'Base de Datos'!H658</f>
        <v>0</v>
      </c>
      <c r="F658" s="221">
        <f>+'Base de Datos'!I658</f>
        <v>0</v>
      </c>
      <c r="G658" s="220">
        <f>+'Base de Datos'!M658</f>
        <v>0</v>
      </c>
      <c r="H658" s="220">
        <f>+'Base de Datos'!N658</f>
        <v>0</v>
      </c>
      <c r="I658" s="179"/>
      <c r="J658" s="364"/>
      <c r="K658" s="237"/>
      <c r="L658" s="367"/>
      <c r="M658" s="179"/>
      <c r="N658" s="364"/>
      <c r="O658" s="179"/>
      <c r="P658" s="369"/>
      <c r="Q658" s="86">
        <f t="shared" si="46"/>
        <v>0</v>
      </c>
      <c r="R658" s="287"/>
      <c r="S658" s="364"/>
      <c r="T658" s="179"/>
      <c r="U658" s="364"/>
      <c r="V658" s="179"/>
      <c r="W658" s="364"/>
      <c r="X658" s="179"/>
      <c r="Y658" s="364"/>
      <c r="Z658" s="357"/>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4"/>
      <c r="AU658" s="91">
        <f t="shared" si="48"/>
        <v>0</v>
      </c>
    </row>
    <row r="659" spans="2:47" hidden="1" x14ac:dyDescent="0.25">
      <c r="B659" s="2">
        <f>+'Base de Datos'!E659</f>
        <v>0</v>
      </c>
      <c r="C659" s="2">
        <f>+'Base de Datos'!F659</f>
        <v>0</v>
      </c>
      <c r="D659" s="2">
        <f>+'Base de Datos'!G659</f>
        <v>0</v>
      </c>
      <c r="E659" s="2">
        <f>+'Base de Datos'!H659</f>
        <v>0</v>
      </c>
      <c r="F659" s="221">
        <f>+'Base de Datos'!I659</f>
        <v>0</v>
      </c>
      <c r="G659" s="220">
        <f>+'Base de Datos'!M659</f>
        <v>0</v>
      </c>
      <c r="H659" s="220">
        <f>+'Base de Datos'!N659</f>
        <v>0</v>
      </c>
      <c r="I659" s="179"/>
      <c r="J659" s="364"/>
      <c r="K659" s="237"/>
      <c r="L659" s="367"/>
      <c r="M659" s="179"/>
      <c r="N659" s="364"/>
      <c r="O659" s="179"/>
      <c r="P659" s="369"/>
      <c r="Q659" s="86">
        <f t="shared" si="46"/>
        <v>0</v>
      </c>
      <c r="R659" s="287"/>
      <c r="S659" s="364"/>
      <c r="T659" s="179"/>
      <c r="U659" s="364"/>
      <c r="V659" s="179"/>
      <c r="W659" s="364"/>
      <c r="X659" s="179"/>
      <c r="Y659" s="364"/>
      <c r="Z659" s="357"/>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4"/>
      <c r="AU659" s="91">
        <f t="shared" si="48"/>
        <v>0</v>
      </c>
    </row>
    <row r="660" spans="2:47" hidden="1" x14ac:dyDescent="0.25">
      <c r="B660" s="2">
        <f>+'Base de Datos'!E660</f>
        <v>0</v>
      </c>
      <c r="C660" s="2">
        <f>+'Base de Datos'!F660</f>
        <v>0</v>
      </c>
      <c r="D660" s="2">
        <f>+'Base de Datos'!G660</f>
        <v>0</v>
      </c>
      <c r="E660" s="2">
        <f>+'Base de Datos'!H660</f>
        <v>0</v>
      </c>
      <c r="F660" s="221">
        <f>+'Base de Datos'!I660</f>
        <v>0</v>
      </c>
      <c r="G660" s="220">
        <f>+'Base de Datos'!M660</f>
        <v>0</v>
      </c>
      <c r="H660" s="220">
        <f>+'Base de Datos'!N660</f>
        <v>0</v>
      </c>
      <c r="I660" s="179"/>
      <c r="J660" s="364"/>
      <c r="K660" s="237"/>
      <c r="L660" s="367"/>
      <c r="M660" s="179"/>
      <c r="N660" s="364"/>
      <c r="O660" s="179"/>
      <c r="P660" s="369"/>
      <c r="Q660" s="86">
        <f t="shared" si="46"/>
        <v>0</v>
      </c>
      <c r="R660" s="287"/>
      <c r="S660" s="364"/>
      <c r="T660" s="179"/>
      <c r="U660" s="364"/>
      <c r="V660" s="179"/>
      <c r="W660" s="364"/>
      <c r="X660" s="179"/>
      <c r="Y660" s="364"/>
      <c r="Z660" s="357"/>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4"/>
      <c r="AU660" s="91">
        <f t="shared" si="48"/>
        <v>0</v>
      </c>
    </row>
    <row r="661" spans="2:47" hidden="1" x14ac:dyDescent="0.25">
      <c r="B661" s="2">
        <f>+'Base de Datos'!E661</f>
        <v>0</v>
      </c>
      <c r="C661" s="2">
        <f>+'Base de Datos'!F661</f>
        <v>0</v>
      </c>
      <c r="D661" s="2">
        <f>+'Base de Datos'!G661</f>
        <v>0</v>
      </c>
      <c r="E661" s="2">
        <f>+'Base de Datos'!H661</f>
        <v>0</v>
      </c>
      <c r="F661" s="221">
        <f>+'Base de Datos'!I661</f>
        <v>0</v>
      </c>
      <c r="G661" s="220">
        <f>+'Base de Datos'!M661</f>
        <v>0</v>
      </c>
      <c r="H661" s="220">
        <f>+'Base de Datos'!N661</f>
        <v>0</v>
      </c>
      <c r="I661" s="179"/>
      <c r="J661" s="364"/>
      <c r="K661" s="237"/>
      <c r="L661" s="367"/>
      <c r="M661" s="179"/>
      <c r="N661" s="364"/>
      <c r="O661" s="179"/>
      <c r="P661" s="369"/>
      <c r="Q661" s="86">
        <f t="shared" si="46"/>
        <v>0</v>
      </c>
      <c r="R661" s="287"/>
      <c r="S661" s="364"/>
      <c r="T661" s="179"/>
      <c r="U661" s="364"/>
      <c r="V661" s="179"/>
      <c r="W661" s="364"/>
      <c r="X661" s="179"/>
      <c r="Y661" s="364"/>
      <c r="Z661" s="357"/>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4"/>
      <c r="AU661" s="91">
        <f t="shared" si="48"/>
        <v>0</v>
      </c>
    </row>
    <row r="662" spans="2:47" hidden="1" x14ac:dyDescent="0.25">
      <c r="B662" s="2">
        <f>+'Base de Datos'!E662</f>
        <v>0</v>
      </c>
      <c r="C662" s="2">
        <f>+'Base de Datos'!F662</f>
        <v>0</v>
      </c>
      <c r="D662" s="2">
        <f>+'Base de Datos'!G662</f>
        <v>0</v>
      </c>
      <c r="E662" s="2">
        <f>+'Base de Datos'!H662</f>
        <v>0</v>
      </c>
      <c r="F662" s="221">
        <f>+'Base de Datos'!I662</f>
        <v>0</v>
      </c>
      <c r="G662" s="220">
        <f>+'Base de Datos'!M662</f>
        <v>0</v>
      </c>
      <c r="H662" s="220">
        <f>+'Base de Datos'!N662</f>
        <v>0</v>
      </c>
      <c r="I662" s="179"/>
      <c r="J662" s="364"/>
      <c r="K662" s="237"/>
      <c r="L662" s="367"/>
      <c r="M662" s="179"/>
      <c r="N662" s="364"/>
      <c r="O662" s="179"/>
      <c r="P662" s="369"/>
      <c r="Q662" s="86">
        <f t="shared" si="46"/>
        <v>0</v>
      </c>
      <c r="R662" s="287"/>
      <c r="S662" s="364"/>
      <c r="T662" s="179"/>
      <c r="U662" s="364"/>
      <c r="V662" s="179"/>
      <c r="W662" s="364"/>
      <c r="X662" s="179"/>
      <c r="Y662" s="364"/>
      <c r="Z662" s="357"/>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4"/>
      <c r="AU662" s="91">
        <f t="shared" si="48"/>
        <v>0</v>
      </c>
    </row>
    <row r="663" spans="2:47" hidden="1" x14ac:dyDescent="0.25">
      <c r="B663" s="2">
        <f>+'Base de Datos'!E663</f>
        <v>0</v>
      </c>
      <c r="C663" s="2">
        <f>+'Base de Datos'!F663</f>
        <v>0</v>
      </c>
      <c r="D663" s="2">
        <f>+'Base de Datos'!G663</f>
        <v>0</v>
      </c>
      <c r="E663" s="2">
        <f>+'Base de Datos'!H663</f>
        <v>0</v>
      </c>
      <c r="F663" s="221">
        <f>+'Base de Datos'!I663</f>
        <v>0</v>
      </c>
      <c r="G663" s="220">
        <f>+'Base de Datos'!M663</f>
        <v>0</v>
      </c>
      <c r="H663" s="220">
        <f>+'Base de Datos'!N663</f>
        <v>0</v>
      </c>
      <c r="I663" s="179"/>
      <c r="J663" s="364"/>
      <c r="K663" s="237"/>
      <c r="L663" s="367"/>
      <c r="M663" s="179"/>
      <c r="N663" s="364"/>
      <c r="O663" s="179"/>
      <c r="P663" s="369"/>
      <c r="Q663" s="86">
        <f t="shared" si="46"/>
        <v>0</v>
      </c>
      <c r="R663" s="287"/>
      <c r="S663" s="364"/>
      <c r="T663" s="179"/>
      <c r="U663" s="364"/>
      <c r="V663" s="179"/>
      <c r="W663" s="364"/>
      <c r="X663" s="179"/>
      <c r="Y663" s="364"/>
      <c r="Z663" s="357"/>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4"/>
      <c r="AU663" s="91">
        <f t="shared" si="48"/>
        <v>0</v>
      </c>
    </row>
    <row r="664" spans="2:47" hidden="1" x14ac:dyDescent="0.25">
      <c r="B664" s="2">
        <f>+'Base de Datos'!E664</f>
        <v>0</v>
      </c>
      <c r="C664" s="2">
        <f>+'Base de Datos'!F664</f>
        <v>0</v>
      </c>
      <c r="D664" s="2">
        <f>+'Base de Datos'!G664</f>
        <v>0</v>
      </c>
      <c r="E664" s="2">
        <f>+'Base de Datos'!H664</f>
        <v>0</v>
      </c>
      <c r="F664" s="221">
        <f>+'Base de Datos'!I664</f>
        <v>0</v>
      </c>
      <c r="G664" s="220">
        <f>+'Base de Datos'!M664</f>
        <v>0</v>
      </c>
      <c r="H664" s="220">
        <f>+'Base de Datos'!N664</f>
        <v>0</v>
      </c>
      <c r="I664" s="179"/>
      <c r="J664" s="364"/>
      <c r="K664" s="237"/>
      <c r="L664" s="367"/>
      <c r="M664" s="179"/>
      <c r="N664" s="364"/>
      <c r="O664" s="179"/>
      <c r="P664" s="369"/>
      <c r="Q664" s="86">
        <f t="shared" si="46"/>
        <v>0</v>
      </c>
      <c r="R664" s="287"/>
      <c r="S664" s="364"/>
      <c r="T664" s="179"/>
      <c r="U664" s="364"/>
      <c r="V664" s="179"/>
      <c r="W664" s="364"/>
      <c r="X664" s="179"/>
      <c r="Y664" s="364"/>
      <c r="Z664" s="357"/>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4"/>
      <c r="AU664" s="91">
        <f t="shared" si="48"/>
        <v>0</v>
      </c>
    </row>
    <row r="665" spans="2:47" hidden="1" x14ac:dyDescent="0.25">
      <c r="B665" s="2">
        <f>+'Base de Datos'!E665</f>
        <v>0</v>
      </c>
      <c r="C665" s="2">
        <f>+'Base de Datos'!F665</f>
        <v>0</v>
      </c>
      <c r="D665" s="2">
        <f>+'Base de Datos'!G665</f>
        <v>0</v>
      </c>
      <c r="E665" s="2">
        <f>+'Base de Datos'!H665</f>
        <v>0</v>
      </c>
      <c r="F665" s="221">
        <f>+'Base de Datos'!I665</f>
        <v>0</v>
      </c>
      <c r="G665" s="220">
        <f>+'Base de Datos'!M665</f>
        <v>0</v>
      </c>
      <c r="H665" s="220">
        <f>+'Base de Datos'!N665</f>
        <v>0</v>
      </c>
      <c r="I665" s="179"/>
      <c r="J665" s="364"/>
      <c r="K665" s="237"/>
      <c r="L665" s="367"/>
      <c r="M665" s="179"/>
      <c r="N665" s="364"/>
      <c r="O665" s="179"/>
      <c r="P665" s="369"/>
      <c r="Q665" s="86">
        <f t="shared" si="46"/>
        <v>0</v>
      </c>
      <c r="R665" s="287"/>
      <c r="S665" s="364"/>
      <c r="T665" s="179"/>
      <c r="U665" s="364"/>
      <c r="V665" s="179"/>
      <c r="W665" s="364"/>
      <c r="X665" s="179"/>
      <c r="Y665" s="364"/>
      <c r="Z665" s="357"/>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4"/>
      <c r="AU665" s="91">
        <f t="shared" si="48"/>
        <v>0</v>
      </c>
    </row>
    <row r="666" spans="2:47" hidden="1" x14ac:dyDescent="0.25">
      <c r="B666" s="2">
        <f>+'Base de Datos'!E666</f>
        <v>0</v>
      </c>
      <c r="C666" s="2">
        <f>+'Base de Datos'!F666</f>
        <v>0</v>
      </c>
      <c r="D666" s="2">
        <f>+'Base de Datos'!G666</f>
        <v>0</v>
      </c>
      <c r="E666" s="2">
        <f>+'Base de Datos'!H666</f>
        <v>0</v>
      </c>
      <c r="F666" s="221">
        <f>+'Base de Datos'!I666</f>
        <v>0</v>
      </c>
      <c r="G666" s="220">
        <f>+'Base de Datos'!M666</f>
        <v>0</v>
      </c>
      <c r="H666" s="220">
        <f>+'Base de Datos'!N666</f>
        <v>0</v>
      </c>
      <c r="I666" s="179"/>
      <c r="J666" s="364"/>
      <c r="K666" s="237"/>
      <c r="L666" s="367"/>
      <c r="M666" s="179"/>
      <c r="N666" s="364"/>
      <c r="O666" s="179"/>
      <c r="P666" s="369"/>
      <c r="Q666" s="86">
        <f t="shared" ref="Q666:Q676" si="49">SUM(I666,K666,M666,O666)</f>
        <v>0</v>
      </c>
      <c r="R666" s="287"/>
      <c r="S666" s="364"/>
      <c r="T666" s="179"/>
      <c r="U666" s="364"/>
      <c r="V666" s="179"/>
      <c r="W666" s="364"/>
      <c r="X666" s="179"/>
      <c r="Y666" s="364"/>
      <c r="Z666" s="357"/>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4"/>
      <c r="AU666" s="91">
        <f t="shared" ref="AU666:AU676" si="51">SUM(AB666:AR666)</f>
        <v>0</v>
      </c>
    </row>
    <row r="667" spans="2:47" hidden="1" x14ac:dyDescent="0.25">
      <c r="B667" s="2">
        <f>+'Base de Datos'!E667</f>
        <v>0</v>
      </c>
      <c r="C667" s="2">
        <f>+'Base de Datos'!F667</f>
        <v>0</v>
      </c>
      <c r="D667" s="2">
        <f>+'Base de Datos'!G667</f>
        <v>0</v>
      </c>
      <c r="E667" s="2">
        <f>+'Base de Datos'!H667</f>
        <v>0</v>
      </c>
      <c r="F667" s="221">
        <f>+'Base de Datos'!I667</f>
        <v>0</v>
      </c>
      <c r="G667" s="220">
        <f>+'Base de Datos'!M667</f>
        <v>0</v>
      </c>
      <c r="H667" s="220">
        <f>+'Base de Datos'!N667</f>
        <v>0</v>
      </c>
      <c r="I667" s="179"/>
      <c r="J667" s="364"/>
      <c r="K667" s="237"/>
      <c r="L667" s="367"/>
      <c r="M667" s="179"/>
      <c r="N667" s="364"/>
      <c r="O667" s="179"/>
      <c r="P667" s="369"/>
      <c r="Q667" s="86">
        <f t="shared" si="49"/>
        <v>0</v>
      </c>
      <c r="R667" s="287"/>
      <c r="S667" s="364"/>
      <c r="T667" s="179"/>
      <c r="U667" s="364"/>
      <c r="V667" s="179"/>
      <c r="W667" s="364"/>
      <c r="X667" s="179"/>
      <c r="Y667" s="364"/>
      <c r="Z667" s="357"/>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4"/>
      <c r="AU667" s="91">
        <f t="shared" si="51"/>
        <v>0</v>
      </c>
    </row>
    <row r="668" spans="2:47" hidden="1" x14ac:dyDescent="0.25">
      <c r="B668" s="2">
        <f>+'Base de Datos'!E668</f>
        <v>0</v>
      </c>
      <c r="C668" s="2">
        <f>+'Base de Datos'!F668</f>
        <v>0</v>
      </c>
      <c r="D668" s="2">
        <f>+'Base de Datos'!G668</f>
        <v>0</v>
      </c>
      <c r="E668" s="2">
        <f>+'Base de Datos'!H668</f>
        <v>0</v>
      </c>
      <c r="F668" s="221">
        <f>+'Base de Datos'!I668</f>
        <v>0</v>
      </c>
      <c r="G668" s="220">
        <f>+'Base de Datos'!M668</f>
        <v>0</v>
      </c>
      <c r="H668" s="220">
        <f>+'Base de Datos'!N668</f>
        <v>0</v>
      </c>
      <c r="I668" s="179"/>
      <c r="J668" s="364"/>
      <c r="K668" s="237"/>
      <c r="L668" s="367"/>
      <c r="M668" s="179"/>
      <c r="N668" s="364"/>
      <c r="O668" s="179"/>
      <c r="P668" s="369"/>
      <c r="Q668" s="86">
        <f t="shared" si="49"/>
        <v>0</v>
      </c>
      <c r="R668" s="287"/>
      <c r="S668" s="364"/>
      <c r="T668" s="179"/>
      <c r="U668" s="364"/>
      <c r="V668" s="179"/>
      <c r="W668" s="364"/>
      <c r="X668" s="179"/>
      <c r="Y668" s="364"/>
      <c r="Z668" s="357"/>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4"/>
      <c r="AU668" s="91">
        <f t="shared" si="51"/>
        <v>0</v>
      </c>
    </row>
    <row r="669" spans="2:47" hidden="1" x14ac:dyDescent="0.25">
      <c r="B669" s="2">
        <f>+'Base de Datos'!E669</f>
        <v>0</v>
      </c>
      <c r="C669" s="2">
        <f>+'Base de Datos'!F669</f>
        <v>0</v>
      </c>
      <c r="D669" s="2">
        <f>+'Base de Datos'!G669</f>
        <v>0</v>
      </c>
      <c r="E669" s="2">
        <f>+'Base de Datos'!H669</f>
        <v>0</v>
      </c>
      <c r="F669" s="221">
        <f>+'Base de Datos'!I669</f>
        <v>0</v>
      </c>
      <c r="G669" s="220">
        <f>+'Base de Datos'!M669</f>
        <v>0</v>
      </c>
      <c r="H669" s="220">
        <f>+'Base de Datos'!N669</f>
        <v>0</v>
      </c>
      <c r="I669" s="179"/>
      <c r="J669" s="364"/>
      <c r="K669" s="237"/>
      <c r="L669" s="367"/>
      <c r="M669" s="179"/>
      <c r="N669" s="364"/>
      <c r="O669" s="179"/>
      <c r="P669" s="369"/>
      <c r="Q669" s="86">
        <f t="shared" si="49"/>
        <v>0</v>
      </c>
      <c r="R669" s="287"/>
      <c r="S669" s="364"/>
      <c r="T669" s="179"/>
      <c r="U669" s="364"/>
      <c r="V669" s="179"/>
      <c r="W669" s="364"/>
      <c r="X669" s="179"/>
      <c r="Y669" s="364"/>
      <c r="Z669" s="357"/>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4"/>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4"/>
      <c r="K670" s="237"/>
      <c r="L670" s="367"/>
      <c r="M670" s="179"/>
      <c r="N670" s="364"/>
      <c r="O670" s="179"/>
      <c r="P670" s="369"/>
      <c r="Q670" s="86">
        <f t="shared" si="49"/>
        <v>0</v>
      </c>
      <c r="R670" s="287"/>
      <c r="S670" s="364"/>
      <c r="T670" s="179"/>
      <c r="U670" s="364"/>
      <c r="V670" s="179"/>
      <c r="W670" s="364"/>
      <c r="X670" s="179"/>
      <c r="Y670" s="364"/>
      <c r="Z670" s="357"/>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4"/>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4"/>
      <c r="K671" s="237"/>
      <c r="L671" s="367"/>
      <c r="M671" s="179"/>
      <c r="N671" s="364"/>
      <c r="O671" s="179"/>
      <c r="P671" s="369"/>
      <c r="Q671" s="86">
        <f t="shared" si="49"/>
        <v>0</v>
      </c>
      <c r="R671" s="287"/>
      <c r="S671" s="364"/>
      <c r="T671" s="179"/>
      <c r="U671" s="364"/>
      <c r="V671" s="179"/>
      <c r="W671" s="364"/>
      <c r="X671" s="179"/>
      <c r="Y671" s="364"/>
      <c r="Z671" s="357"/>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4"/>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4"/>
      <c r="K672" s="237"/>
      <c r="L672" s="367"/>
      <c r="M672" s="179"/>
      <c r="N672" s="364"/>
      <c r="O672" s="179"/>
      <c r="P672" s="369"/>
      <c r="Q672" s="86">
        <f t="shared" si="49"/>
        <v>0</v>
      </c>
      <c r="R672" s="287"/>
      <c r="S672" s="364"/>
      <c r="T672" s="179"/>
      <c r="U672" s="364"/>
      <c r="V672" s="179"/>
      <c r="W672" s="364"/>
      <c r="X672" s="179"/>
      <c r="Y672" s="364"/>
      <c r="Z672" s="357"/>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4"/>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4"/>
      <c r="K673" s="237"/>
      <c r="L673" s="367"/>
      <c r="M673" s="179"/>
      <c r="N673" s="364"/>
      <c r="O673" s="179"/>
      <c r="P673" s="369"/>
      <c r="Q673" s="86">
        <f t="shared" si="49"/>
        <v>0</v>
      </c>
      <c r="R673" s="287"/>
      <c r="S673" s="364"/>
      <c r="T673" s="179"/>
      <c r="U673" s="364"/>
      <c r="V673" s="179"/>
      <c r="W673" s="364"/>
      <c r="X673" s="179"/>
      <c r="Y673" s="364"/>
      <c r="Z673" s="357"/>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4"/>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4"/>
      <c r="K674" s="237"/>
      <c r="L674" s="367"/>
      <c r="M674" s="179"/>
      <c r="N674" s="364"/>
      <c r="O674" s="179"/>
      <c r="P674" s="369"/>
      <c r="Q674" s="86">
        <f t="shared" si="49"/>
        <v>0</v>
      </c>
      <c r="R674" s="287"/>
      <c r="S674" s="364"/>
      <c r="T674" s="179"/>
      <c r="U674" s="364"/>
      <c r="V674" s="179"/>
      <c r="W674" s="364"/>
      <c r="X674" s="179"/>
      <c r="Y674" s="364"/>
      <c r="Z674" s="357"/>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4"/>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4"/>
      <c r="K675" s="237"/>
      <c r="L675" s="367"/>
      <c r="M675" s="179"/>
      <c r="N675" s="364"/>
      <c r="O675" s="179"/>
      <c r="P675" s="369"/>
      <c r="Q675" s="86">
        <f t="shared" si="49"/>
        <v>0</v>
      </c>
      <c r="R675" s="287"/>
      <c r="S675" s="364"/>
      <c r="T675" s="179"/>
      <c r="U675" s="364"/>
      <c r="V675" s="179"/>
      <c r="W675" s="364"/>
      <c r="X675" s="179"/>
      <c r="Y675" s="364"/>
      <c r="Z675" s="357"/>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4"/>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4"/>
      <c r="K676" s="237"/>
      <c r="L676" s="367"/>
      <c r="M676" s="179"/>
      <c r="N676" s="364"/>
      <c r="O676" s="179"/>
      <c r="P676" s="369"/>
      <c r="Q676" s="86">
        <f t="shared" si="49"/>
        <v>0</v>
      </c>
      <c r="R676" s="287"/>
      <c r="S676" s="364"/>
      <c r="T676" s="179"/>
      <c r="U676" s="364"/>
      <c r="V676" s="179"/>
      <c r="W676" s="364"/>
      <c r="X676" s="179"/>
      <c r="Y676" s="364"/>
      <c r="Z676" s="357"/>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4"/>
      <c r="AU676" s="91">
        <f t="shared" si="51"/>
        <v>0</v>
      </c>
    </row>
  </sheetData>
  <sheetProtection autoFilter="0" pivotTables="0"/>
  <autoFilter ref="A6:AW676">
    <filterColumn colId="1">
      <filters>
        <filter val="170001-0-2017"/>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099" t="s">
        <v>1256</v>
      </c>
      <c r="B2" s="1099"/>
      <c r="C2" s="1099"/>
      <c r="D2" s="1099"/>
      <c r="E2" s="1099"/>
      <c r="F2" s="1099"/>
      <c r="G2" s="1099"/>
      <c r="H2" s="1099"/>
      <c r="I2" s="1099"/>
      <c r="J2" s="1099"/>
      <c r="K2" s="1099"/>
      <c r="L2" s="1099"/>
      <c r="M2" s="1099"/>
      <c r="N2" s="1099"/>
      <c r="O2" s="1099"/>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099" t="s">
        <v>1459</v>
      </c>
      <c r="B44" s="1099"/>
      <c r="C44" s="1099"/>
      <c r="D44" s="1099"/>
      <c r="E44" s="1099"/>
      <c r="F44" s="1099"/>
      <c r="G44" s="1099"/>
      <c r="H44" s="1099"/>
      <c r="I44" s="1099"/>
      <c r="J44" s="1099"/>
      <c r="K44" s="1099"/>
      <c r="L44" s="1099"/>
      <c r="M44" s="1099"/>
      <c r="N44" s="1099"/>
      <c r="O44" s="1099"/>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099" t="s">
        <v>1460</v>
      </c>
      <c r="B86" s="1099"/>
      <c r="C86" s="1099"/>
      <c r="D86" s="1099"/>
      <c r="E86" s="1099"/>
      <c r="F86" s="1099"/>
      <c r="G86" s="1099"/>
      <c r="H86" s="1099"/>
      <c r="I86" s="1099"/>
      <c r="J86" s="1099"/>
      <c r="K86" s="1099"/>
      <c r="L86" s="1099"/>
      <c r="M86" s="1099"/>
      <c r="N86" s="1099"/>
      <c r="O86" s="1099"/>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099" t="s">
        <v>1461</v>
      </c>
      <c r="B110" s="1099"/>
      <c r="C110" s="1099"/>
      <c r="D110" s="1099"/>
      <c r="E110" s="1099"/>
      <c r="F110" s="1099"/>
      <c r="G110" s="1099"/>
      <c r="H110" s="1099"/>
      <c r="I110" s="1099"/>
      <c r="J110" s="1099"/>
      <c r="K110" s="1099"/>
      <c r="L110" s="1099"/>
      <c r="M110" s="1099"/>
      <c r="N110" s="1099"/>
      <c r="O110" s="1099"/>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2018-04-05T13:21:16Z</dcterms:modified>
</cp:coreProperties>
</file>