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hidePivotFieldList="1" autoCompressPictures="0" defaultThemeVersion="166925"/>
  <mc:AlternateContent xmlns:mc="http://schemas.openxmlformats.org/markup-compatibility/2006">
    <mc:Choice Requires="x15">
      <x15ac:absPath xmlns:x15ac="http://schemas.microsoft.com/office/spreadsheetml/2010/11/ac" url="/Users/cq/Desktop/RADICACIÓN POT/Anexo 8. Documentos anexos complementarios/Complemento Anexo 5. Documento Técnico de Soporte/"/>
    </mc:Choice>
  </mc:AlternateContent>
  <xr:revisionPtr revIDLastSave="0" documentId="13_ncr:1_{283B2D34-78C8-DD48-925E-874A1739BB49}" xr6:coauthVersionLast="47" xr6:coauthVersionMax="47" xr10:uidLastSave="{00000000-0000-0000-0000-000000000000}"/>
  <bookViews>
    <workbookView xWindow="0" yWindow="460" windowWidth="24100" windowHeight="15540" tabRatio="743" firstSheet="2" activeTab="3" xr2:uid="{00000000-000D-0000-FFFF-FFFF00000000}"/>
  </bookViews>
  <sheets>
    <sheet name="ContenidoProgramatico" sheetId="4" r:id="rId1"/>
    <sheet name="OB_Prop_Estru_Prog_SubPr_meta" sheetId="14" r:id="rId2"/>
    <sheet name="Objetivos_Programas" sheetId="16" r:id="rId3"/>
    <sheet name="TABLAS_PROGRAMAS (Reclas)" sheetId="24" r:id="rId4"/>
    <sheet name="VIEJO_TablasProgramas" sheetId="17" state="hidden" r:id="rId5"/>
  </sheets>
  <externalReferences>
    <externalReference r:id="rId6"/>
  </externalReferences>
  <definedNames>
    <definedName name="_xlnm._FilterDatabase" localSheetId="0" hidden="1">ContenidoProgramatico!$A$1:$AW$869</definedName>
    <definedName name="Distritos">[1]Parametros!$R$2:$R$33</definedName>
    <definedName name="Objetivos">[1]Parametros!$D$2:$D$8</definedName>
    <definedName name="Unidades">[1]Parametros!$S$2:$S$8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3" i="4" l="1"/>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3" i="4"/>
  <c r="V104" i="4"/>
  <c r="V105" i="4"/>
  <c r="V106" i="4"/>
  <c r="V107" i="4"/>
  <c r="V108" i="4"/>
  <c r="V109" i="4"/>
  <c r="V110" i="4"/>
  <c r="V111" i="4"/>
  <c r="V112" i="4"/>
  <c r="V113" i="4"/>
  <c r="V114" i="4"/>
  <c r="V115" i="4"/>
  <c r="V116" i="4"/>
  <c r="V117" i="4"/>
  <c r="V118" i="4"/>
  <c r="V119" i="4"/>
  <c r="V120" i="4"/>
  <c r="V121" i="4"/>
  <c r="V122" i="4"/>
  <c r="V123" i="4"/>
  <c r="V124" i="4"/>
  <c r="V125" i="4"/>
  <c r="V126" i="4"/>
  <c r="V127" i="4"/>
  <c r="V128" i="4"/>
  <c r="V129" i="4"/>
  <c r="V130" i="4"/>
  <c r="V131" i="4"/>
  <c r="V132" i="4"/>
  <c r="V133" i="4"/>
  <c r="V134" i="4"/>
  <c r="V135" i="4"/>
  <c r="V136" i="4"/>
  <c r="V137" i="4"/>
  <c r="V138" i="4"/>
  <c r="V139" i="4"/>
  <c r="V140" i="4"/>
  <c r="V141" i="4"/>
  <c r="V142" i="4"/>
  <c r="V143" i="4"/>
  <c r="V144" i="4"/>
  <c r="V145" i="4"/>
  <c r="V146" i="4"/>
  <c r="V147" i="4"/>
  <c r="V148" i="4"/>
  <c r="V149" i="4"/>
  <c r="V150" i="4"/>
  <c r="V151" i="4"/>
  <c r="V152" i="4"/>
  <c r="V153" i="4"/>
  <c r="V154" i="4"/>
  <c r="V155" i="4"/>
  <c r="V156" i="4"/>
  <c r="V157" i="4"/>
  <c r="V158" i="4"/>
  <c r="V159" i="4"/>
  <c r="V160" i="4"/>
  <c r="V161" i="4"/>
  <c r="V162" i="4"/>
  <c r="V163" i="4"/>
  <c r="V164" i="4"/>
  <c r="V165" i="4"/>
  <c r="V166" i="4"/>
  <c r="V167" i="4"/>
  <c r="V168" i="4"/>
  <c r="V169" i="4"/>
  <c r="V170" i="4"/>
  <c r="V171" i="4"/>
  <c r="V172" i="4"/>
  <c r="V173" i="4"/>
  <c r="V174" i="4"/>
  <c r="V175"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201" i="4"/>
  <c r="V202" i="4"/>
  <c r="V203" i="4"/>
  <c r="V204" i="4"/>
  <c r="V205" i="4"/>
  <c r="V206" i="4"/>
  <c r="V207" i="4"/>
  <c r="V208" i="4"/>
  <c r="V209" i="4"/>
  <c r="V210" i="4"/>
  <c r="V211" i="4"/>
  <c r="V212" i="4"/>
  <c r="V213" i="4"/>
  <c r="V214" i="4"/>
  <c r="V215" i="4"/>
  <c r="V216" i="4"/>
  <c r="V217" i="4"/>
  <c r="V218" i="4"/>
  <c r="V219" i="4"/>
  <c r="V220" i="4"/>
  <c r="V221" i="4"/>
  <c r="V222" i="4"/>
  <c r="V223" i="4"/>
  <c r="V224" i="4"/>
  <c r="V225" i="4"/>
  <c r="V226" i="4"/>
  <c r="V227" i="4"/>
  <c r="V228" i="4"/>
  <c r="V229" i="4"/>
  <c r="V230" i="4"/>
  <c r="V231" i="4"/>
  <c r="V232" i="4"/>
  <c r="V233" i="4"/>
  <c r="V234" i="4"/>
  <c r="V235" i="4"/>
  <c r="V236" i="4"/>
  <c r="V237" i="4"/>
  <c r="V238" i="4"/>
  <c r="V239" i="4"/>
  <c r="V240" i="4"/>
  <c r="V241" i="4"/>
  <c r="V242" i="4"/>
  <c r="V243" i="4"/>
  <c r="V244" i="4"/>
  <c r="V245" i="4"/>
  <c r="V246" i="4"/>
  <c r="V247" i="4"/>
  <c r="V248" i="4"/>
  <c r="V249" i="4"/>
  <c r="V250" i="4"/>
  <c r="V251" i="4"/>
  <c r="V252" i="4"/>
  <c r="V253" i="4"/>
  <c r="V254" i="4"/>
  <c r="V255" i="4"/>
  <c r="V256" i="4"/>
  <c r="V257" i="4"/>
  <c r="V258" i="4"/>
  <c r="V259" i="4"/>
  <c r="V260" i="4"/>
  <c r="V261" i="4"/>
  <c r="V262" i="4"/>
  <c r="V263" i="4"/>
  <c r="V264" i="4"/>
  <c r="V265" i="4"/>
  <c r="V266" i="4"/>
  <c r="V267" i="4"/>
  <c r="V268" i="4"/>
  <c r="V269" i="4"/>
  <c r="V270" i="4"/>
  <c r="V271" i="4"/>
  <c r="V272" i="4"/>
  <c r="V273" i="4"/>
  <c r="V274" i="4"/>
  <c r="V275" i="4"/>
  <c r="V276" i="4"/>
  <c r="V277" i="4"/>
  <c r="V278" i="4"/>
  <c r="V279" i="4"/>
  <c r="V280" i="4"/>
  <c r="V281" i="4"/>
  <c r="V282" i="4"/>
  <c r="V283" i="4"/>
  <c r="V284" i="4"/>
  <c r="V285" i="4"/>
  <c r="V286" i="4"/>
  <c r="V287" i="4"/>
  <c r="V288" i="4"/>
  <c r="V289" i="4"/>
  <c r="V290" i="4"/>
  <c r="V291" i="4"/>
  <c r="V292" i="4"/>
  <c r="V293" i="4"/>
  <c r="V294" i="4"/>
  <c r="V295" i="4"/>
  <c r="V296" i="4"/>
  <c r="V297" i="4"/>
  <c r="V298" i="4"/>
  <c r="V299" i="4"/>
  <c r="V300" i="4"/>
  <c r="V301" i="4"/>
  <c r="V302" i="4"/>
  <c r="V303" i="4"/>
  <c r="V304" i="4"/>
  <c r="V305" i="4"/>
  <c r="V306" i="4"/>
  <c r="V307" i="4"/>
  <c r="V308" i="4"/>
  <c r="V309" i="4"/>
  <c r="V310" i="4"/>
  <c r="V311" i="4"/>
  <c r="V312" i="4"/>
  <c r="V313" i="4"/>
  <c r="V314" i="4"/>
  <c r="V315" i="4"/>
  <c r="V316" i="4"/>
  <c r="V317" i="4"/>
  <c r="V318" i="4"/>
  <c r="V319" i="4"/>
  <c r="V320" i="4"/>
  <c r="V321" i="4"/>
  <c r="V322" i="4"/>
  <c r="V323" i="4"/>
  <c r="V324" i="4"/>
  <c r="V325" i="4"/>
  <c r="V326" i="4"/>
  <c r="V327" i="4"/>
  <c r="V328" i="4"/>
  <c r="V329" i="4"/>
  <c r="V330" i="4"/>
  <c r="V331" i="4"/>
  <c r="V332" i="4"/>
  <c r="V333" i="4"/>
  <c r="V334" i="4"/>
  <c r="V335" i="4"/>
  <c r="V336" i="4"/>
  <c r="V337" i="4"/>
  <c r="V338" i="4"/>
  <c r="V339" i="4"/>
  <c r="V340" i="4"/>
  <c r="V341" i="4"/>
  <c r="V342" i="4"/>
  <c r="V343" i="4"/>
  <c r="V344" i="4"/>
  <c r="V345" i="4"/>
  <c r="V346" i="4"/>
  <c r="V347" i="4"/>
  <c r="V348" i="4"/>
  <c r="V349" i="4"/>
  <c r="V350" i="4"/>
  <c r="V351" i="4"/>
  <c r="V352" i="4"/>
  <c r="V353" i="4"/>
  <c r="V354" i="4"/>
  <c r="V355" i="4"/>
  <c r="V356" i="4"/>
  <c r="V357" i="4"/>
  <c r="V358" i="4"/>
  <c r="V359" i="4"/>
  <c r="V360" i="4"/>
  <c r="V361" i="4"/>
  <c r="V362" i="4"/>
  <c r="V363" i="4"/>
  <c r="V364" i="4"/>
  <c r="V365" i="4"/>
  <c r="V366" i="4"/>
  <c r="V367" i="4"/>
  <c r="V368" i="4"/>
  <c r="V369" i="4"/>
  <c r="V370" i="4"/>
  <c r="V371" i="4"/>
  <c r="V372" i="4"/>
  <c r="V373" i="4"/>
  <c r="V374" i="4"/>
  <c r="V375" i="4"/>
  <c r="V376" i="4"/>
  <c r="V377" i="4"/>
  <c r="V378" i="4"/>
  <c r="V379" i="4"/>
  <c r="V380" i="4"/>
  <c r="V381" i="4"/>
  <c r="V382" i="4"/>
  <c r="V383" i="4"/>
  <c r="V384" i="4"/>
  <c r="V385" i="4"/>
  <c r="V386" i="4"/>
  <c r="V387" i="4"/>
  <c r="V388" i="4"/>
  <c r="V389" i="4"/>
  <c r="V390" i="4"/>
  <c r="V391" i="4"/>
  <c r="V392" i="4"/>
  <c r="V393" i="4"/>
  <c r="V394" i="4"/>
  <c r="V395" i="4"/>
  <c r="V396" i="4"/>
  <c r="V397" i="4"/>
  <c r="V398" i="4"/>
  <c r="V399" i="4"/>
  <c r="V400" i="4"/>
  <c r="V401" i="4"/>
  <c r="V402" i="4"/>
  <c r="V403" i="4"/>
  <c r="V404" i="4"/>
  <c r="V405" i="4"/>
  <c r="V406" i="4"/>
  <c r="V407" i="4"/>
  <c r="V408" i="4"/>
  <c r="V409" i="4"/>
  <c r="V410" i="4"/>
  <c r="V411" i="4"/>
  <c r="V412" i="4"/>
  <c r="V413" i="4"/>
  <c r="V414" i="4"/>
  <c r="V415" i="4"/>
  <c r="V416" i="4"/>
  <c r="V417" i="4"/>
  <c r="V418" i="4"/>
  <c r="V419" i="4"/>
  <c r="V420" i="4"/>
  <c r="V421" i="4"/>
  <c r="V422" i="4"/>
  <c r="V423" i="4"/>
  <c r="V424" i="4"/>
  <c r="V425" i="4"/>
  <c r="V426" i="4"/>
  <c r="V427" i="4"/>
  <c r="V428" i="4"/>
  <c r="V429" i="4"/>
  <c r="V430" i="4"/>
  <c r="V431" i="4"/>
  <c r="V432" i="4"/>
  <c r="V433" i="4"/>
  <c r="V434" i="4"/>
  <c r="V435" i="4"/>
  <c r="V436" i="4"/>
  <c r="V437" i="4"/>
  <c r="V438" i="4"/>
  <c r="V439" i="4"/>
  <c r="V440" i="4"/>
  <c r="V441" i="4"/>
  <c r="V442" i="4"/>
  <c r="V443" i="4"/>
  <c r="V444" i="4"/>
  <c r="V445" i="4"/>
  <c r="V446" i="4"/>
  <c r="V447" i="4"/>
  <c r="V448" i="4"/>
  <c r="V449" i="4"/>
  <c r="V450" i="4"/>
  <c r="V451" i="4"/>
  <c r="V452" i="4"/>
  <c r="V453" i="4"/>
  <c r="V454" i="4"/>
  <c r="V455" i="4"/>
  <c r="V456" i="4"/>
  <c r="V457" i="4"/>
  <c r="V458" i="4"/>
  <c r="V459" i="4"/>
  <c r="V460" i="4"/>
  <c r="V461" i="4"/>
  <c r="V462" i="4"/>
  <c r="V463" i="4"/>
  <c r="V464" i="4"/>
  <c r="V465" i="4"/>
  <c r="V466" i="4"/>
  <c r="V467" i="4"/>
  <c r="V468" i="4"/>
  <c r="V469" i="4"/>
  <c r="V470" i="4"/>
  <c r="V471" i="4"/>
  <c r="V472" i="4"/>
  <c r="V473" i="4"/>
  <c r="V474" i="4"/>
  <c r="V475" i="4"/>
  <c r="V476" i="4"/>
  <c r="V477" i="4"/>
  <c r="V478" i="4"/>
  <c r="V479" i="4"/>
  <c r="V480" i="4"/>
  <c r="V481" i="4"/>
  <c r="V482" i="4"/>
  <c r="V483" i="4"/>
  <c r="V484" i="4"/>
  <c r="V485" i="4"/>
  <c r="V486" i="4"/>
  <c r="V487" i="4"/>
  <c r="V488" i="4"/>
  <c r="V489" i="4"/>
  <c r="V490" i="4"/>
  <c r="V491" i="4"/>
  <c r="V492" i="4"/>
  <c r="V493" i="4"/>
  <c r="V494" i="4"/>
  <c r="V495" i="4"/>
  <c r="V496" i="4"/>
  <c r="V497" i="4"/>
  <c r="V498" i="4"/>
  <c r="V499" i="4"/>
  <c r="V500" i="4"/>
  <c r="V501" i="4"/>
  <c r="V502" i="4"/>
  <c r="V503" i="4"/>
  <c r="V504" i="4"/>
  <c r="V505" i="4"/>
  <c r="V506" i="4"/>
  <c r="V507" i="4"/>
  <c r="V508" i="4"/>
  <c r="V509" i="4"/>
  <c r="V510" i="4"/>
  <c r="V511" i="4"/>
  <c r="V512" i="4"/>
  <c r="V513" i="4"/>
  <c r="V514" i="4"/>
  <c r="V515" i="4"/>
  <c r="V516" i="4"/>
  <c r="V517" i="4"/>
  <c r="V518" i="4"/>
  <c r="V519" i="4"/>
  <c r="V520" i="4"/>
  <c r="V521" i="4"/>
  <c r="V522" i="4"/>
  <c r="V523" i="4"/>
  <c r="V524" i="4"/>
  <c r="V525" i="4"/>
  <c r="V526" i="4"/>
  <c r="V527" i="4"/>
  <c r="V528" i="4"/>
  <c r="V529" i="4"/>
  <c r="V530" i="4"/>
  <c r="V531" i="4"/>
  <c r="V532" i="4"/>
  <c r="V533" i="4"/>
  <c r="V534" i="4"/>
  <c r="V535" i="4"/>
  <c r="V536" i="4"/>
  <c r="V537" i="4"/>
  <c r="V538" i="4"/>
  <c r="V539" i="4"/>
  <c r="V540" i="4"/>
  <c r="V541" i="4"/>
  <c r="V542" i="4"/>
  <c r="V543" i="4"/>
  <c r="V544" i="4"/>
  <c r="V545" i="4"/>
  <c r="V546" i="4"/>
  <c r="V547" i="4"/>
  <c r="V548" i="4"/>
  <c r="V549" i="4"/>
  <c r="V550" i="4"/>
  <c r="V551" i="4"/>
  <c r="V552" i="4"/>
  <c r="V553" i="4"/>
  <c r="V554" i="4"/>
  <c r="V555" i="4"/>
  <c r="V556" i="4"/>
  <c r="V557" i="4"/>
  <c r="V558" i="4"/>
  <c r="V559" i="4"/>
  <c r="V560" i="4"/>
  <c r="V561" i="4"/>
  <c r="V562" i="4"/>
  <c r="V563" i="4"/>
  <c r="V564" i="4"/>
  <c r="V565" i="4"/>
  <c r="V566" i="4"/>
  <c r="V567" i="4"/>
  <c r="V568" i="4"/>
  <c r="V569" i="4"/>
  <c r="V570" i="4"/>
  <c r="V571" i="4"/>
  <c r="V572" i="4"/>
  <c r="V573" i="4"/>
  <c r="V574" i="4"/>
  <c r="V575" i="4"/>
  <c r="V576" i="4"/>
  <c r="V577" i="4"/>
  <c r="V578" i="4"/>
  <c r="V579" i="4"/>
  <c r="V580" i="4"/>
  <c r="V581" i="4"/>
  <c r="V582" i="4"/>
  <c r="V583" i="4"/>
  <c r="V584" i="4"/>
  <c r="V585" i="4"/>
  <c r="V586" i="4"/>
  <c r="V587" i="4"/>
  <c r="V588" i="4"/>
  <c r="V589" i="4"/>
  <c r="V590" i="4"/>
  <c r="V591" i="4"/>
  <c r="V592" i="4"/>
  <c r="V593" i="4"/>
  <c r="V594" i="4"/>
  <c r="V595" i="4"/>
  <c r="V596" i="4"/>
  <c r="V597" i="4"/>
  <c r="V598" i="4"/>
  <c r="V599" i="4"/>
  <c r="V600" i="4"/>
  <c r="V601" i="4"/>
  <c r="V602" i="4"/>
  <c r="V603" i="4"/>
  <c r="V604" i="4"/>
  <c r="V605" i="4"/>
  <c r="V606" i="4"/>
  <c r="V607" i="4"/>
  <c r="V608" i="4"/>
  <c r="V609" i="4"/>
  <c r="V610" i="4"/>
  <c r="V611" i="4"/>
  <c r="V612" i="4"/>
  <c r="V613" i="4"/>
  <c r="V614" i="4"/>
  <c r="V615" i="4"/>
  <c r="V616" i="4"/>
  <c r="V617" i="4"/>
  <c r="V618" i="4"/>
  <c r="V619" i="4"/>
  <c r="V620" i="4"/>
  <c r="V621" i="4"/>
  <c r="V622" i="4"/>
  <c r="V623" i="4"/>
  <c r="V624" i="4"/>
  <c r="V625" i="4"/>
  <c r="V626" i="4"/>
  <c r="V627" i="4"/>
  <c r="V628" i="4"/>
  <c r="V629" i="4"/>
  <c r="V630" i="4"/>
  <c r="V631" i="4"/>
  <c r="V632" i="4"/>
  <c r="V633" i="4"/>
  <c r="V634" i="4"/>
  <c r="V635" i="4"/>
  <c r="V636" i="4"/>
  <c r="V637" i="4"/>
  <c r="V638" i="4"/>
  <c r="V639" i="4"/>
  <c r="V640" i="4"/>
  <c r="V641" i="4"/>
  <c r="V642" i="4"/>
  <c r="V643" i="4"/>
  <c r="V644" i="4"/>
  <c r="V645" i="4"/>
  <c r="V646" i="4"/>
  <c r="V647" i="4"/>
  <c r="V648" i="4"/>
  <c r="V649" i="4"/>
  <c r="V650" i="4"/>
  <c r="V651" i="4"/>
  <c r="V652" i="4"/>
  <c r="V653" i="4"/>
  <c r="V654" i="4"/>
  <c r="V655" i="4"/>
  <c r="V656" i="4"/>
  <c r="V657" i="4"/>
  <c r="V658" i="4"/>
  <c r="V659" i="4"/>
  <c r="V660" i="4"/>
  <c r="V661" i="4"/>
  <c r="V662" i="4"/>
  <c r="V663" i="4"/>
  <c r="V664" i="4"/>
  <c r="V665" i="4"/>
  <c r="V666" i="4"/>
  <c r="V667" i="4"/>
  <c r="V668" i="4"/>
  <c r="V669" i="4"/>
  <c r="V670" i="4"/>
  <c r="V671" i="4"/>
  <c r="V672" i="4"/>
  <c r="V673" i="4"/>
  <c r="V674" i="4"/>
  <c r="V675" i="4"/>
  <c r="V676" i="4"/>
  <c r="V677" i="4"/>
  <c r="V678" i="4"/>
  <c r="V679" i="4"/>
  <c r="V680" i="4"/>
  <c r="V681" i="4"/>
  <c r="V682" i="4"/>
  <c r="V683" i="4"/>
  <c r="V684" i="4"/>
  <c r="V685" i="4"/>
  <c r="V686" i="4"/>
  <c r="V687" i="4"/>
  <c r="V688" i="4"/>
  <c r="V689" i="4"/>
  <c r="V690" i="4"/>
  <c r="V691" i="4"/>
  <c r="V692" i="4"/>
  <c r="V693" i="4"/>
  <c r="V694" i="4"/>
  <c r="V695" i="4"/>
  <c r="V696" i="4"/>
  <c r="V697" i="4"/>
  <c r="V698" i="4"/>
  <c r="V699" i="4"/>
  <c r="V700" i="4"/>
  <c r="V701" i="4"/>
  <c r="V702" i="4"/>
  <c r="V703" i="4"/>
  <c r="V704" i="4"/>
  <c r="V705" i="4"/>
  <c r="V706" i="4"/>
  <c r="V707" i="4"/>
  <c r="V708" i="4"/>
  <c r="V709" i="4"/>
  <c r="V710" i="4"/>
  <c r="V711" i="4"/>
  <c r="V712" i="4"/>
  <c r="V713" i="4"/>
  <c r="V714" i="4"/>
  <c r="V715" i="4"/>
  <c r="V716" i="4"/>
  <c r="V717" i="4"/>
  <c r="V718" i="4"/>
  <c r="V719" i="4"/>
  <c r="V720" i="4"/>
  <c r="V721" i="4"/>
  <c r="V722" i="4"/>
  <c r="V723" i="4"/>
  <c r="V724" i="4"/>
  <c r="V725" i="4"/>
  <c r="V726" i="4"/>
  <c r="V727" i="4"/>
  <c r="V728" i="4"/>
  <c r="V729" i="4"/>
  <c r="V730" i="4"/>
  <c r="V731" i="4"/>
  <c r="V732" i="4"/>
  <c r="V733" i="4"/>
  <c r="V734" i="4"/>
  <c r="V735" i="4"/>
  <c r="V736" i="4"/>
  <c r="V737" i="4"/>
  <c r="V738" i="4"/>
  <c r="V739" i="4"/>
  <c r="V740" i="4"/>
  <c r="V741" i="4"/>
  <c r="V742" i="4"/>
  <c r="V743" i="4"/>
  <c r="V744" i="4"/>
  <c r="V745" i="4"/>
  <c r="V746" i="4"/>
  <c r="V747" i="4"/>
  <c r="V748" i="4"/>
  <c r="V749" i="4"/>
  <c r="V750" i="4"/>
  <c r="V751" i="4"/>
  <c r="V752" i="4"/>
  <c r="V753" i="4"/>
  <c r="V754" i="4"/>
  <c r="V755" i="4"/>
  <c r="V756" i="4"/>
  <c r="V757" i="4"/>
  <c r="V758" i="4"/>
  <c r="V759" i="4"/>
  <c r="V760" i="4"/>
  <c r="V761" i="4"/>
  <c r="V762" i="4"/>
  <c r="V763" i="4"/>
  <c r="V764" i="4"/>
  <c r="V765" i="4"/>
  <c r="V766" i="4"/>
  <c r="V767" i="4"/>
  <c r="V768" i="4"/>
  <c r="V769" i="4"/>
  <c r="V770" i="4"/>
  <c r="V771" i="4"/>
  <c r="V772" i="4"/>
  <c r="V773" i="4"/>
  <c r="V774" i="4"/>
  <c r="V775" i="4"/>
  <c r="V776" i="4"/>
  <c r="V777" i="4"/>
  <c r="V778" i="4"/>
  <c r="V779" i="4"/>
  <c r="V780" i="4"/>
  <c r="V781" i="4"/>
  <c r="V782" i="4"/>
  <c r="V783" i="4"/>
  <c r="V784" i="4"/>
  <c r="V785" i="4"/>
  <c r="V786" i="4"/>
  <c r="V787" i="4"/>
  <c r="V788" i="4"/>
  <c r="V789" i="4"/>
  <c r="V790" i="4"/>
  <c r="V791" i="4"/>
  <c r="V792" i="4"/>
  <c r="V793" i="4"/>
  <c r="V794" i="4"/>
  <c r="V795" i="4"/>
  <c r="V796" i="4"/>
  <c r="V797" i="4"/>
  <c r="V798" i="4"/>
  <c r="V799" i="4"/>
  <c r="V800" i="4"/>
  <c r="V801" i="4"/>
  <c r="V802" i="4"/>
  <c r="V803" i="4"/>
  <c r="V804" i="4"/>
  <c r="V805" i="4"/>
  <c r="V806" i="4"/>
  <c r="V807" i="4"/>
  <c r="V808" i="4"/>
  <c r="V809" i="4"/>
  <c r="V810" i="4"/>
  <c r="V811" i="4"/>
  <c r="V812" i="4"/>
  <c r="V813" i="4"/>
  <c r="V814" i="4"/>
  <c r="V815" i="4"/>
  <c r="V816" i="4"/>
  <c r="V817" i="4"/>
  <c r="V818" i="4"/>
  <c r="V819" i="4"/>
  <c r="V820" i="4"/>
  <c r="AE820" i="4"/>
  <c r="AE819" i="4"/>
  <c r="S819" i="4"/>
  <c r="S820" i="4"/>
  <c r="AE14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S793" i="4"/>
  <c r="S794" i="4"/>
  <c r="S795" i="4"/>
  <c r="S796" i="4"/>
  <c r="S797" i="4"/>
  <c r="S798" i="4"/>
  <c r="S799" i="4"/>
  <c r="S800" i="4"/>
  <c r="S801" i="4"/>
  <c r="S802" i="4"/>
  <c r="S803" i="4"/>
  <c r="S804" i="4"/>
  <c r="S805" i="4"/>
  <c r="S806" i="4"/>
  <c r="S807" i="4"/>
  <c r="S808" i="4"/>
  <c r="S809" i="4"/>
  <c r="S810" i="4"/>
  <c r="S811" i="4"/>
  <c r="S812" i="4"/>
  <c r="S813" i="4"/>
  <c r="S814" i="4"/>
  <c r="S815" i="4"/>
  <c r="S816" i="4"/>
  <c r="S817" i="4"/>
  <c r="S818" i="4"/>
  <c r="S3" i="4"/>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7" i="4"/>
  <c r="S258" i="4"/>
  <c r="S259" i="4"/>
  <c r="S260" i="4"/>
  <c r="S261" i="4"/>
  <c r="S262" i="4"/>
  <c r="S263" i="4"/>
  <c r="S264" i="4"/>
  <c r="S265" i="4"/>
  <c r="S266" i="4"/>
  <c r="S267" i="4"/>
  <c r="S268" i="4"/>
  <c r="S269" i="4"/>
  <c r="S270" i="4"/>
  <c r="S271" i="4"/>
  <c r="S272" i="4"/>
  <c r="S273" i="4"/>
  <c r="S274" i="4"/>
  <c r="S275" i="4"/>
  <c r="S276" i="4"/>
  <c r="S277" i="4"/>
  <c r="S278" i="4"/>
  <c r="S279" i="4"/>
  <c r="S280" i="4"/>
  <c r="S281" i="4"/>
  <c r="S282" i="4"/>
  <c r="S283" i="4"/>
  <c r="S284" i="4"/>
  <c r="S285" i="4"/>
  <c r="S286" i="4"/>
  <c r="S287" i="4"/>
  <c r="S288" i="4"/>
  <c r="S289" i="4"/>
  <c r="S290" i="4"/>
  <c r="S291" i="4"/>
  <c r="S292" i="4"/>
  <c r="S293" i="4"/>
  <c r="S294" i="4"/>
  <c r="S295" i="4"/>
  <c r="S296" i="4"/>
  <c r="S297" i="4"/>
  <c r="S298" i="4"/>
  <c r="S299" i="4"/>
  <c r="S300" i="4"/>
  <c r="S301" i="4"/>
  <c r="S302" i="4"/>
  <c r="S303" i="4"/>
  <c r="S304" i="4"/>
  <c r="S305" i="4"/>
  <c r="S306" i="4"/>
  <c r="S307" i="4"/>
  <c r="S308" i="4"/>
  <c r="S309" i="4"/>
  <c r="S310" i="4"/>
  <c r="S311" i="4"/>
  <c r="S312" i="4"/>
  <c r="S313" i="4"/>
  <c r="S314" i="4"/>
  <c r="S315" i="4"/>
  <c r="S316" i="4"/>
  <c r="S317" i="4"/>
  <c r="S318" i="4"/>
  <c r="S319" i="4"/>
  <c r="S320" i="4"/>
  <c r="S321" i="4"/>
  <c r="S322" i="4"/>
  <c r="S323" i="4"/>
  <c r="S324" i="4"/>
  <c r="S325" i="4"/>
  <c r="S326" i="4"/>
  <c r="S327" i="4"/>
  <c r="S328" i="4"/>
  <c r="S329" i="4"/>
  <c r="S330" i="4"/>
  <c r="S331" i="4"/>
  <c r="S332" i="4"/>
  <c r="S333" i="4"/>
  <c r="S334" i="4"/>
  <c r="S335" i="4"/>
  <c r="S336" i="4"/>
  <c r="S337"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4" i="4"/>
  <c r="S375" i="4"/>
  <c r="S376" i="4"/>
  <c r="S377" i="4"/>
  <c r="S378" i="4"/>
  <c r="S379" i="4"/>
  <c r="S380" i="4"/>
  <c r="S381" i="4"/>
  <c r="S382" i="4"/>
  <c r="S383" i="4"/>
  <c r="S384" i="4"/>
  <c r="S385" i="4"/>
  <c r="S386" i="4"/>
  <c r="S387" i="4"/>
  <c r="S388" i="4"/>
  <c r="S389" i="4"/>
  <c r="S390" i="4"/>
  <c r="S391" i="4"/>
  <c r="S392" i="4"/>
  <c r="S393" i="4"/>
  <c r="S394" i="4"/>
  <c r="S395" i="4"/>
  <c r="S396" i="4"/>
  <c r="S397" i="4"/>
  <c r="S398" i="4"/>
  <c r="S399" i="4"/>
  <c r="S400" i="4"/>
  <c r="S401" i="4"/>
  <c r="S402" i="4"/>
  <c r="S403" i="4"/>
  <c r="S404" i="4"/>
  <c r="S405" i="4"/>
  <c r="S406" i="4"/>
  <c r="S407" i="4"/>
  <c r="S408" i="4"/>
  <c r="S409" i="4"/>
  <c r="S410" i="4"/>
  <c r="S411" i="4"/>
  <c r="S412" i="4"/>
  <c r="S413" i="4"/>
  <c r="S414" i="4"/>
  <c r="S415" i="4"/>
  <c r="S416" i="4"/>
  <c r="S417" i="4"/>
  <c r="S418" i="4"/>
  <c r="S419" i="4"/>
  <c r="S420" i="4"/>
  <c r="S421" i="4"/>
  <c r="S422" i="4"/>
  <c r="S423" i="4"/>
  <c r="S424" i="4"/>
  <c r="S425" i="4"/>
  <c r="S426" i="4"/>
  <c r="S427" i="4"/>
  <c r="S428" i="4"/>
  <c r="S429" i="4"/>
  <c r="S430" i="4"/>
  <c r="S431" i="4"/>
  <c r="S432" i="4"/>
  <c r="S433" i="4"/>
  <c r="S434" i="4"/>
  <c r="S435" i="4"/>
  <c r="S436" i="4"/>
  <c r="S437" i="4"/>
  <c r="S438" i="4"/>
  <c r="S439" i="4"/>
  <c r="S440" i="4"/>
  <c r="S441" i="4"/>
  <c r="S442" i="4"/>
  <c r="S443" i="4"/>
  <c r="S444" i="4"/>
  <c r="S445" i="4"/>
  <c r="S446" i="4"/>
  <c r="S447" i="4"/>
  <c r="S448" i="4"/>
  <c r="S449" i="4"/>
  <c r="S450" i="4"/>
  <c r="S451" i="4"/>
  <c r="S452" i="4"/>
  <c r="S453" i="4"/>
  <c r="S454" i="4"/>
  <c r="S455" i="4"/>
  <c r="S456" i="4"/>
  <c r="S457" i="4"/>
  <c r="S458" i="4"/>
  <c r="S459" i="4"/>
  <c r="S460" i="4"/>
  <c r="S461" i="4"/>
  <c r="S462" i="4"/>
  <c r="S463" i="4"/>
  <c r="S464" i="4"/>
  <c r="S465" i="4"/>
  <c r="S466" i="4"/>
  <c r="S467" i="4"/>
  <c r="S468" i="4"/>
  <c r="S469" i="4"/>
  <c r="S470" i="4"/>
  <c r="S471" i="4"/>
  <c r="S472" i="4"/>
  <c r="S473" i="4"/>
  <c r="S474" i="4"/>
  <c r="S475" i="4"/>
  <c r="S476" i="4"/>
  <c r="S477" i="4"/>
  <c r="S478" i="4"/>
  <c r="S479" i="4"/>
  <c r="S480" i="4"/>
  <c r="S481" i="4"/>
  <c r="S482" i="4"/>
  <c r="S483" i="4"/>
  <c r="S484" i="4"/>
  <c r="S485" i="4"/>
  <c r="S486" i="4"/>
  <c r="S487" i="4"/>
  <c r="S488" i="4"/>
  <c r="S489" i="4"/>
  <c r="S490" i="4"/>
  <c r="S491" i="4"/>
  <c r="S492" i="4"/>
  <c r="S493" i="4"/>
  <c r="S494" i="4"/>
  <c r="S495" i="4"/>
  <c r="S496" i="4"/>
  <c r="S497" i="4"/>
  <c r="S498" i="4"/>
  <c r="S499" i="4"/>
  <c r="S500" i="4"/>
  <c r="S501" i="4"/>
  <c r="S502" i="4"/>
  <c r="S503" i="4"/>
  <c r="S504" i="4"/>
  <c r="S505" i="4"/>
  <c r="S506" i="4"/>
  <c r="S507" i="4"/>
  <c r="S508" i="4"/>
  <c r="S509" i="4"/>
  <c r="S510" i="4"/>
  <c r="S511" i="4"/>
  <c r="S512" i="4"/>
  <c r="S513" i="4"/>
  <c r="S514" i="4"/>
  <c r="S515" i="4"/>
  <c r="S516" i="4"/>
  <c r="S517" i="4"/>
  <c r="S518" i="4"/>
  <c r="S519" i="4"/>
  <c r="S520" i="4"/>
  <c r="S521" i="4"/>
  <c r="S522" i="4"/>
  <c r="S523" i="4"/>
  <c r="S524" i="4"/>
  <c r="S525" i="4"/>
  <c r="S526" i="4"/>
  <c r="S527" i="4"/>
  <c r="S528" i="4"/>
  <c r="S529" i="4"/>
  <c r="S530" i="4"/>
  <c r="S531" i="4"/>
  <c r="S532" i="4"/>
  <c r="S533" i="4"/>
  <c r="S534" i="4"/>
  <c r="S535" i="4"/>
  <c r="S536" i="4"/>
  <c r="S537" i="4"/>
  <c r="S538" i="4"/>
  <c r="S539" i="4"/>
  <c r="S540" i="4"/>
  <c r="S541" i="4"/>
  <c r="S542" i="4"/>
  <c r="S543" i="4"/>
  <c r="S544" i="4"/>
  <c r="S545" i="4"/>
  <c r="S546" i="4"/>
  <c r="S547" i="4"/>
  <c r="S548" i="4"/>
  <c r="S549" i="4"/>
  <c r="S550" i="4"/>
  <c r="S551" i="4"/>
  <c r="S552" i="4"/>
  <c r="S553" i="4"/>
  <c r="S554" i="4"/>
  <c r="S555" i="4"/>
  <c r="S556" i="4"/>
  <c r="S557" i="4"/>
  <c r="S558" i="4"/>
  <c r="S559" i="4"/>
  <c r="S560" i="4"/>
  <c r="S561" i="4"/>
  <c r="S562" i="4"/>
  <c r="S563" i="4"/>
  <c r="S564" i="4"/>
  <c r="S565" i="4"/>
  <c r="S566" i="4"/>
  <c r="S567" i="4"/>
  <c r="S568" i="4"/>
  <c r="S569" i="4"/>
  <c r="S570" i="4"/>
  <c r="S571" i="4"/>
  <c r="S572" i="4"/>
  <c r="S573" i="4"/>
  <c r="S574" i="4"/>
  <c r="S575" i="4"/>
  <c r="S576" i="4"/>
  <c r="S577" i="4"/>
  <c r="S578" i="4"/>
  <c r="S579" i="4"/>
  <c r="S580" i="4"/>
  <c r="S581" i="4"/>
  <c r="S582" i="4"/>
  <c r="S583" i="4"/>
  <c r="S584" i="4"/>
  <c r="S585" i="4"/>
  <c r="S586" i="4"/>
  <c r="S587" i="4"/>
  <c r="S588" i="4"/>
  <c r="S589" i="4"/>
  <c r="S590" i="4"/>
  <c r="S591" i="4"/>
  <c r="S592" i="4"/>
  <c r="S593" i="4"/>
  <c r="S594" i="4"/>
  <c r="S595" i="4"/>
  <c r="S596" i="4"/>
  <c r="S597" i="4"/>
  <c r="S598" i="4"/>
  <c r="S599" i="4"/>
  <c r="S600" i="4"/>
  <c r="S601" i="4"/>
  <c r="S602" i="4"/>
  <c r="S603" i="4"/>
  <c r="S604" i="4"/>
  <c r="S605" i="4"/>
  <c r="S606" i="4"/>
  <c r="S607" i="4"/>
  <c r="S608" i="4"/>
  <c r="S609" i="4"/>
  <c r="S610" i="4"/>
  <c r="S611" i="4"/>
  <c r="S612" i="4"/>
  <c r="S613" i="4"/>
  <c r="S614" i="4"/>
  <c r="S615" i="4"/>
  <c r="S616" i="4"/>
  <c r="S617" i="4"/>
  <c r="S618" i="4"/>
  <c r="S619" i="4"/>
  <c r="S620" i="4"/>
  <c r="S621" i="4"/>
  <c r="S622" i="4"/>
  <c r="S623" i="4"/>
  <c r="S624" i="4"/>
  <c r="S625" i="4"/>
  <c r="S626" i="4"/>
  <c r="S627" i="4"/>
  <c r="S628" i="4"/>
  <c r="S629" i="4"/>
  <c r="S630" i="4"/>
  <c r="S631" i="4"/>
  <c r="S632" i="4"/>
  <c r="S633" i="4"/>
  <c r="S634" i="4"/>
  <c r="S635" i="4"/>
  <c r="S636" i="4"/>
  <c r="S637" i="4"/>
  <c r="S638" i="4"/>
  <c r="S639" i="4"/>
  <c r="S640" i="4"/>
  <c r="S641" i="4"/>
  <c r="S642" i="4"/>
  <c r="S643" i="4"/>
  <c r="S644" i="4"/>
  <c r="S645" i="4"/>
  <c r="S646" i="4"/>
  <c r="S647" i="4"/>
  <c r="S648" i="4"/>
  <c r="S649" i="4"/>
  <c r="S650" i="4"/>
  <c r="S651" i="4"/>
  <c r="S652" i="4"/>
  <c r="S653" i="4"/>
  <c r="S654" i="4"/>
  <c r="S655" i="4"/>
  <c r="S656" i="4"/>
  <c r="S657" i="4"/>
  <c r="S658" i="4"/>
  <c r="S659" i="4"/>
  <c r="S660" i="4"/>
  <c r="S661" i="4"/>
  <c r="S662" i="4"/>
  <c r="S663" i="4"/>
  <c r="S664" i="4"/>
  <c r="S665" i="4"/>
  <c r="S666" i="4"/>
  <c r="S667" i="4"/>
  <c r="S668" i="4"/>
  <c r="S669" i="4"/>
  <c r="S670" i="4"/>
  <c r="S671" i="4"/>
  <c r="S672" i="4"/>
  <c r="S673" i="4"/>
  <c r="S674" i="4"/>
  <c r="S675" i="4"/>
  <c r="S676" i="4"/>
  <c r="S677" i="4"/>
  <c r="S678" i="4"/>
  <c r="S679" i="4"/>
  <c r="S680" i="4"/>
  <c r="S681" i="4"/>
  <c r="S682" i="4"/>
  <c r="S683" i="4"/>
  <c r="S684" i="4"/>
  <c r="S685" i="4"/>
  <c r="S686" i="4"/>
  <c r="S687" i="4"/>
  <c r="S688" i="4"/>
  <c r="S689" i="4"/>
  <c r="S690" i="4"/>
  <c r="S691" i="4"/>
  <c r="S692" i="4"/>
  <c r="S693" i="4"/>
  <c r="S694" i="4"/>
  <c r="S695" i="4"/>
  <c r="S696" i="4"/>
  <c r="S697" i="4"/>
  <c r="S698" i="4"/>
  <c r="S699" i="4"/>
  <c r="S700" i="4"/>
  <c r="S701" i="4"/>
  <c r="S702" i="4"/>
  <c r="S703" i="4"/>
  <c r="S704" i="4"/>
  <c r="S705" i="4"/>
  <c r="S706" i="4"/>
  <c r="S707" i="4"/>
  <c r="S708" i="4"/>
  <c r="S709" i="4"/>
  <c r="S710" i="4"/>
  <c r="S711" i="4"/>
  <c r="S712" i="4"/>
  <c r="S713" i="4"/>
  <c r="S714" i="4"/>
  <c r="S715" i="4"/>
  <c r="S716" i="4"/>
  <c r="S717" i="4"/>
  <c r="S718" i="4"/>
  <c r="S719" i="4"/>
  <c r="S720" i="4"/>
  <c r="S721" i="4"/>
  <c r="S722" i="4"/>
  <c r="S723" i="4"/>
  <c r="S724" i="4"/>
  <c r="S725" i="4"/>
  <c r="S726" i="4"/>
  <c r="S727" i="4"/>
  <c r="S728" i="4"/>
  <c r="S729" i="4"/>
  <c r="S730" i="4"/>
  <c r="S731" i="4"/>
  <c r="S732" i="4"/>
  <c r="S733" i="4"/>
  <c r="S734" i="4"/>
  <c r="S735" i="4"/>
  <c r="S736" i="4"/>
  <c r="S737" i="4"/>
  <c r="S738" i="4"/>
  <c r="S739" i="4"/>
  <c r="S740" i="4"/>
  <c r="S741" i="4"/>
  <c r="S742" i="4"/>
  <c r="S743" i="4"/>
  <c r="S744" i="4"/>
  <c r="S745" i="4"/>
  <c r="S746" i="4"/>
  <c r="S747" i="4"/>
  <c r="S748" i="4"/>
  <c r="S749" i="4"/>
  <c r="S750" i="4"/>
  <c r="S751" i="4"/>
  <c r="S752" i="4"/>
  <c r="S753" i="4"/>
  <c r="S754" i="4"/>
  <c r="S755" i="4"/>
  <c r="S756" i="4"/>
  <c r="S757" i="4"/>
  <c r="S758" i="4"/>
  <c r="S759" i="4"/>
  <c r="S760" i="4"/>
  <c r="S761" i="4"/>
  <c r="S762" i="4"/>
  <c r="S763" i="4"/>
  <c r="S764" i="4"/>
  <c r="S765" i="4"/>
  <c r="S766" i="4"/>
  <c r="S767" i="4"/>
  <c r="S768" i="4"/>
  <c r="S769" i="4"/>
  <c r="S770" i="4"/>
  <c r="S771" i="4"/>
  <c r="S772" i="4"/>
  <c r="S773" i="4"/>
  <c r="S774" i="4"/>
  <c r="S775" i="4"/>
  <c r="S776" i="4"/>
  <c r="S777" i="4"/>
  <c r="S778" i="4"/>
  <c r="S779" i="4"/>
  <c r="S780" i="4"/>
  <c r="S781" i="4"/>
  <c r="S782" i="4"/>
  <c r="S783" i="4"/>
  <c r="S784" i="4"/>
  <c r="S785" i="4"/>
  <c r="S786" i="4"/>
  <c r="S787" i="4"/>
  <c r="S788" i="4"/>
  <c r="S789" i="4"/>
  <c r="S790" i="4"/>
  <c r="S791" i="4"/>
  <c r="S792" i="4"/>
  <c r="AE792" i="4"/>
  <c r="AE791" i="4"/>
  <c r="AE446" i="4"/>
  <c r="AE398" i="4"/>
  <c r="AE400" i="4"/>
  <c r="AE399" i="4"/>
  <c r="AE397" i="4"/>
  <c r="AH390" i="4"/>
  <c r="AH391" i="4"/>
  <c r="AE391" i="4"/>
  <c r="AE390" i="4"/>
  <c r="AE642" i="4"/>
  <c r="AI456" i="4"/>
  <c r="AH456" i="4"/>
  <c r="AE456" i="4"/>
  <c r="AE571" i="4"/>
  <c r="AH571" i="4"/>
  <c r="AI571" i="4"/>
  <c r="AI572" i="4"/>
  <c r="AH572" i="4"/>
  <c r="AE572" i="4"/>
  <c r="AH457" i="4"/>
  <c r="AE457" i="4"/>
  <c r="AH459" i="4"/>
  <c r="AH460" i="4"/>
  <c r="AH458" i="4"/>
  <c r="AE458" i="4"/>
  <c r="AE460" i="4"/>
  <c r="AE459" i="4"/>
  <c r="AE382" i="4"/>
  <c r="AE393" i="4"/>
  <c r="AE389" i="4"/>
  <c r="AE387" i="4"/>
  <c r="AE388" i="4"/>
  <c r="AE386" i="4"/>
  <c r="AE385" i="4"/>
  <c r="AE383" i="4"/>
  <c r="AE384" i="4"/>
  <c r="AE381" i="4"/>
  <c r="AE377" i="4"/>
  <c r="AF377" i="4" s="1"/>
  <c r="AE376" i="4"/>
  <c r="AE373" i="4"/>
  <c r="AE374" i="4"/>
  <c r="AE375" i="4"/>
  <c r="AE372" i="4"/>
  <c r="AE380" i="4"/>
  <c r="AH383" i="4"/>
  <c r="AX383" i="4"/>
  <c r="BB383" i="4"/>
  <c r="AX384" i="4"/>
  <c r="BB384" i="4"/>
  <c r="BB385" i="4"/>
  <c r="AX386" i="4"/>
  <c r="BB386" i="4"/>
  <c r="BB387" i="4"/>
  <c r="AE291" i="4"/>
  <c r="AE286" i="4"/>
  <c r="AE285" i="4"/>
  <c r="AE284" i="4"/>
  <c r="AE281" i="4"/>
  <c r="BB379" i="4"/>
  <c r="AH379" i="4"/>
  <c r="AE379" i="4"/>
  <c r="AH377" i="4"/>
  <c r="AH380" i="4"/>
  <c r="AE570" i="4"/>
  <c r="AX570" i="4"/>
  <c r="BB570" i="4"/>
  <c r="AF275" i="4"/>
  <c r="AE273" i="4"/>
  <c r="AE270" i="4"/>
  <c r="AE268" i="4"/>
  <c r="AE266" i="4"/>
  <c r="AE594" i="4"/>
  <c r="AF594" i="4" s="1"/>
  <c r="AX594" i="4" s="1"/>
  <c r="AE640" i="4"/>
  <c r="AE370" i="4"/>
  <c r="A753" i="24"/>
  <c r="I38" i="14"/>
  <c r="I59" i="14"/>
  <c r="S2" i="4"/>
  <c r="V2" i="4"/>
  <c r="AE789" i="4"/>
  <c r="AE788" i="4"/>
  <c r="AE787" i="4"/>
  <c r="AE786" i="4"/>
  <c r="AE785" i="4"/>
  <c r="AE784" i="4"/>
  <c r="AE609" i="4"/>
  <c r="AE234" i="4"/>
  <c r="AE233" i="4"/>
  <c r="AE232" i="4"/>
  <c r="AE200" i="4"/>
  <c r="AE197" i="4"/>
  <c r="AE152" i="4"/>
  <c r="AE150"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29" i="4"/>
  <c r="AE28" i="4"/>
  <c r="AE27" i="4"/>
  <c r="AE5" i="4"/>
  <c r="AE698" i="4"/>
  <c r="AF743" i="4"/>
  <c r="AE743" i="4"/>
  <c r="AE589" i="4"/>
  <c r="AF589" i="4"/>
  <c r="BB504" i="4"/>
  <c r="AX504" i="4"/>
  <c r="AE504" i="4"/>
  <c r="AE293" i="4"/>
  <c r="BB460" i="4"/>
  <c r="BB459" i="4"/>
  <c r="BB458" i="4"/>
  <c r="BB457" i="4"/>
  <c r="AE401" i="4"/>
  <c r="BB401" i="4"/>
  <c r="BB445" i="4"/>
  <c r="AE445" i="4"/>
  <c r="BB444" i="4"/>
  <c r="AE444" i="4"/>
  <c r="BB443" i="4"/>
  <c r="AE443" i="4"/>
  <c r="BB442" i="4"/>
  <c r="AE442" i="4"/>
  <c r="BB441" i="4"/>
  <c r="AE441" i="4"/>
  <c r="BB440" i="4"/>
  <c r="AE440" i="4"/>
  <c r="BB439" i="4"/>
  <c r="AE439" i="4"/>
  <c r="BB438" i="4"/>
  <c r="AE438" i="4"/>
  <c r="BB437" i="4"/>
  <c r="AE437" i="4"/>
  <c r="BB436" i="4"/>
  <c r="AE436" i="4"/>
  <c r="BB435" i="4"/>
  <c r="AE435" i="4"/>
  <c r="BB434" i="4"/>
  <c r="AE434" i="4"/>
  <c r="BB433" i="4"/>
  <c r="AE433" i="4"/>
  <c r="BB432" i="4"/>
  <c r="AE432" i="4"/>
  <c r="BB431" i="4"/>
  <c r="AE431" i="4"/>
  <c r="AE403" i="4"/>
  <c r="AE404" i="4"/>
  <c r="AE405" i="4"/>
  <c r="AE406" i="4"/>
  <c r="AE407" i="4"/>
  <c r="AE408" i="4"/>
  <c r="AE409" i="4"/>
  <c r="AE410" i="4"/>
  <c r="AE411" i="4"/>
  <c r="AE412" i="4"/>
  <c r="AE413" i="4"/>
  <c r="AE414" i="4"/>
  <c r="AE415" i="4"/>
  <c r="AE417" i="4"/>
  <c r="AE418" i="4"/>
  <c r="AE419" i="4"/>
  <c r="AE420" i="4"/>
  <c r="AE421" i="4"/>
  <c r="AE422" i="4"/>
  <c r="AE423" i="4"/>
  <c r="AE424" i="4"/>
  <c r="AE425" i="4"/>
  <c r="AE426" i="4"/>
  <c r="AE427" i="4"/>
  <c r="AE428" i="4"/>
  <c r="AE402" i="4"/>
  <c r="AE316" i="4"/>
  <c r="AE297" i="4"/>
  <c r="B981" i="24"/>
  <c r="B980" i="24"/>
  <c r="B979" i="24"/>
  <c r="B971" i="24"/>
  <c r="B970" i="24"/>
  <c r="B969" i="24"/>
  <c r="B964" i="24"/>
  <c r="B963" i="24"/>
  <c r="B962" i="24"/>
  <c r="B818" i="24"/>
  <c r="B817" i="24"/>
  <c r="B816" i="24"/>
  <c r="B937" i="24"/>
  <c r="B936" i="24"/>
  <c r="B935" i="24"/>
  <c r="B804" i="24"/>
  <c r="B803" i="24"/>
  <c r="B802" i="24"/>
  <c r="B792" i="24"/>
  <c r="B791" i="24"/>
  <c r="B790" i="24"/>
  <c r="B784" i="24"/>
  <c r="B783" i="24"/>
  <c r="B782" i="24"/>
  <c r="B773" i="24"/>
  <c r="B772" i="24"/>
  <c r="B771" i="24"/>
  <c r="B767" i="24"/>
  <c r="B766" i="24"/>
  <c r="B765" i="24"/>
  <c r="B761" i="24"/>
  <c r="B760" i="24"/>
  <c r="B759" i="24"/>
  <c r="B756" i="24"/>
  <c r="B755" i="24"/>
  <c r="B754" i="24"/>
  <c r="B910" i="24"/>
  <c r="B909" i="24"/>
  <c r="B908" i="24"/>
  <c r="B902" i="24"/>
  <c r="B901" i="24"/>
  <c r="B900" i="24"/>
  <c r="B874" i="24"/>
  <c r="B873" i="24"/>
  <c r="B872" i="24"/>
  <c r="B865" i="24"/>
  <c r="B864" i="24"/>
  <c r="B863" i="24"/>
  <c r="B860" i="24"/>
  <c r="B859" i="24"/>
  <c r="B858" i="24"/>
  <c r="B852" i="24"/>
  <c r="B851" i="24"/>
  <c r="B850" i="24"/>
  <c r="B847" i="24"/>
  <c r="B846" i="24"/>
  <c r="B845" i="24"/>
  <c r="B953" i="24"/>
  <c r="B952" i="24"/>
  <c r="B951" i="24"/>
  <c r="B836" i="24"/>
  <c r="B835" i="24"/>
  <c r="B834" i="24"/>
  <c r="B665" i="24"/>
  <c r="B664" i="24"/>
  <c r="B663" i="24"/>
  <c r="B655" i="24"/>
  <c r="B654" i="24"/>
  <c r="B653" i="24"/>
  <c r="B636" i="24"/>
  <c r="B635" i="24"/>
  <c r="B634" i="24"/>
  <c r="B468" i="24"/>
  <c r="B467" i="24"/>
  <c r="B466" i="24"/>
  <c r="B459" i="24"/>
  <c r="B458" i="24"/>
  <c r="B457" i="24"/>
  <c r="B443" i="24"/>
  <c r="B442" i="24"/>
  <c r="B441" i="24"/>
  <c r="B421" i="24"/>
  <c r="B420" i="24"/>
  <c r="B419" i="24"/>
  <c r="B284" i="24"/>
  <c r="B283" i="24"/>
  <c r="B282" i="24"/>
  <c r="B235" i="24"/>
  <c r="B234" i="24"/>
  <c r="B233" i="24"/>
  <c r="B212" i="24"/>
  <c r="B211" i="24"/>
  <c r="B210" i="24"/>
  <c r="B201" i="24"/>
  <c r="B200" i="24"/>
  <c r="B199" i="24"/>
  <c r="B164" i="24"/>
  <c r="B163" i="24"/>
  <c r="B162" i="24"/>
  <c r="B135" i="24"/>
  <c r="B134" i="24"/>
  <c r="B133" i="24"/>
  <c r="B67" i="24"/>
  <c r="B66" i="24"/>
  <c r="B65" i="24"/>
  <c r="B62" i="24"/>
  <c r="B61" i="24"/>
  <c r="B60" i="24"/>
  <c r="B55" i="24"/>
  <c r="B54" i="24"/>
  <c r="B53" i="24"/>
  <c r="B40" i="24"/>
  <c r="B39" i="24"/>
  <c r="B38" i="24"/>
  <c r="B34" i="24"/>
  <c r="B33" i="24"/>
  <c r="B32" i="24"/>
  <c r="B20" i="24"/>
  <c r="B19" i="24"/>
  <c r="B18" i="24"/>
  <c r="B13" i="24"/>
  <c r="B12" i="24"/>
  <c r="B11" i="24"/>
  <c r="B7" i="24"/>
  <c r="B6" i="24"/>
  <c r="B5" i="24"/>
  <c r="I15" i="14"/>
  <c r="I19" i="14"/>
  <c r="I25" i="14"/>
  <c r="I30" i="14"/>
  <c r="I37" i="14"/>
  <c r="I39" i="14"/>
  <c r="I45" i="14"/>
  <c r="I47" i="14"/>
  <c r="I54" i="14"/>
  <c r="I58" i="14"/>
  <c r="I3" i="14"/>
  <c r="AE283" i="4"/>
  <c r="AE271" i="4"/>
  <c r="AE617" i="4"/>
  <c r="AE615" i="4"/>
  <c r="AE614" i="4"/>
  <c r="AE611" i="4"/>
  <c r="AE196" i="4"/>
  <c r="AE212" i="4"/>
  <c r="AE209" i="4"/>
  <c r="AE206" i="4"/>
  <c r="AE205" i="4"/>
  <c r="AE683" i="4"/>
  <c r="AE684" i="4"/>
  <c r="AE685" i="4"/>
  <c r="AE686" i="4"/>
  <c r="AE687" i="4"/>
  <c r="AE688" i="4"/>
  <c r="AE689" i="4"/>
  <c r="AE690" i="4"/>
  <c r="AE691" i="4"/>
  <c r="AE692" i="4"/>
  <c r="AE693" i="4"/>
  <c r="AE694" i="4"/>
  <c r="AE695" i="4"/>
  <c r="AE696" i="4"/>
  <c r="AE697" i="4"/>
  <c r="AE699" i="4"/>
  <c r="AE700" i="4"/>
  <c r="AE701" i="4"/>
  <c r="AE702" i="4"/>
  <c r="AE703" i="4"/>
  <c r="AE704" i="4"/>
  <c r="AE705" i="4"/>
  <c r="AE706" i="4"/>
  <c r="AE707" i="4"/>
  <c r="AE708" i="4"/>
  <c r="AE709" i="4"/>
  <c r="AE710" i="4"/>
  <c r="AE711" i="4"/>
  <c r="AE712" i="4"/>
  <c r="AE713" i="4"/>
  <c r="AE714" i="4"/>
  <c r="AE715" i="4"/>
  <c r="AE716" i="4"/>
  <c r="AE717" i="4"/>
  <c r="AE718" i="4"/>
  <c r="AE657" i="4"/>
  <c r="AE658" i="4"/>
  <c r="AE659" i="4"/>
  <c r="AE660" i="4"/>
  <c r="AE661" i="4"/>
  <c r="AE662" i="4"/>
  <c r="AE663" i="4"/>
  <c r="AE664" i="4"/>
  <c r="AE665" i="4"/>
  <c r="AE666" i="4"/>
  <c r="AE667" i="4"/>
  <c r="AE668" i="4"/>
  <c r="AE669" i="4"/>
  <c r="AE670" i="4"/>
  <c r="AE671" i="4"/>
  <c r="AE672" i="4"/>
  <c r="AE673" i="4"/>
  <c r="AE674" i="4"/>
  <c r="AE675" i="4"/>
  <c r="AE676" i="4"/>
  <c r="AE677" i="4"/>
  <c r="AE678" i="4"/>
  <c r="AE679" i="4"/>
  <c r="AE680" i="4"/>
  <c r="AE681" i="4"/>
  <c r="AE682" i="4"/>
  <c r="AE656" i="4"/>
  <c r="AE646" i="4"/>
  <c r="AE645" i="4"/>
  <c r="AE631" i="4"/>
  <c r="AE632" i="4"/>
  <c r="AX633" i="4"/>
  <c r="AE655" i="4"/>
  <c r="AE654" i="4"/>
  <c r="AE653" i="4"/>
  <c r="AE652" i="4"/>
  <c r="AE651" i="4"/>
  <c r="AE650" i="4"/>
  <c r="AE648" i="4"/>
  <c r="AE647" i="4"/>
  <c r="AE643" i="4"/>
  <c r="AH642" i="4"/>
  <c r="AR537" i="4"/>
  <c r="AE294" i="4"/>
  <c r="AE277" i="4"/>
  <c r="AE641" i="4"/>
  <c r="AE329" i="4"/>
  <c r="AE327" i="4"/>
  <c r="AE323" i="4"/>
  <c r="AE265" i="4"/>
  <c r="BB2" i="4"/>
  <c r="BB3" i="4"/>
  <c r="BB4" i="4"/>
  <c r="BB5" i="4"/>
  <c r="BB6" i="4"/>
  <c r="BB7" i="4"/>
  <c r="BB8" i="4"/>
  <c r="BB9" i="4"/>
  <c r="BB10" i="4"/>
  <c r="BB11" i="4"/>
  <c r="BB12" i="4"/>
  <c r="BB13" i="4"/>
  <c r="BB14" i="4"/>
  <c r="BB15" i="4"/>
  <c r="BB16" i="4"/>
  <c r="BB17" i="4"/>
  <c r="BB18" i="4"/>
  <c r="BB19" i="4"/>
  <c r="BB20" i="4"/>
  <c r="BB21" i="4"/>
  <c r="BB22" i="4"/>
  <c r="BB23" i="4"/>
  <c r="BB24" i="4"/>
  <c r="BB25" i="4"/>
  <c r="BB26" i="4"/>
  <c r="BB27" i="4"/>
  <c r="BB28" i="4"/>
  <c r="BB29" i="4"/>
  <c r="BB30" i="4"/>
  <c r="BB31" i="4"/>
  <c r="BB32" i="4"/>
  <c r="BB33" i="4"/>
  <c r="BB34" i="4"/>
  <c r="BB35" i="4"/>
  <c r="BB36" i="4"/>
  <c r="BB37" i="4"/>
  <c r="BB153" i="4"/>
  <c r="BB154" i="4"/>
  <c r="BB155" i="4"/>
  <c r="BB156" i="4"/>
  <c r="BB157" i="4"/>
  <c r="BB158" i="4"/>
  <c r="BB159" i="4"/>
  <c r="BB160" i="4"/>
  <c r="BB161" i="4"/>
  <c r="BB162" i="4"/>
  <c r="BB163" i="4"/>
  <c r="BB164" i="4"/>
  <c r="BB165" i="4"/>
  <c r="BB166" i="4"/>
  <c r="BB167" i="4"/>
  <c r="BB168" i="4"/>
  <c r="BB169" i="4"/>
  <c r="BB170" i="4"/>
  <c r="BB171" i="4"/>
  <c r="BB172" i="4"/>
  <c r="BB173" i="4"/>
  <c r="BB174" i="4"/>
  <c r="BB175" i="4"/>
  <c r="BB176" i="4"/>
  <c r="BB177" i="4"/>
  <c r="BB178" i="4"/>
  <c r="BB179" i="4"/>
  <c r="BB180" i="4"/>
  <c r="BB181" i="4"/>
  <c r="BB182" i="4"/>
  <c r="BB183" i="4"/>
  <c r="BB184" i="4"/>
  <c r="BB185" i="4"/>
  <c r="BB186" i="4"/>
  <c r="BB187" i="4"/>
  <c r="BB188" i="4"/>
  <c r="BB189" i="4"/>
  <c r="BB190" i="4"/>
  <c r="BB191" i="4"/>
  <c r="BB192" i="4"/>
  <c r="BB193" i="4"/>
  <c r="BB194" i="4"/>
  <c r="BB195" i="4"/>
  <c r="BB196" i="4"/>
  <c r="BB197" i="4"/>
  <c r="BB198" i="4"/>
  <c r="BB199" i="4"/>
  <c r="BB200" i="4"/>
  <c r="BB201" i="4"/>
  <c r="BB202" i="4"/>
  <c r="BB203" i="4"/>
  <c r="BB204" i="4"/>
  <c r="BB205" i="4"/>
  <c r="BB206" i="4"/>
  <c r="BB207" i="4"/>
  <c r="BB208" i="4"/>
  <c r="BB209" i="4"/>
  <c r="BB210" i="4"/>
  <c r="BB211" i="4"/>
  <c r="BB212" i="4"/>
  <c r="BB213" i="4"/>
  <c r="BB214" i="4"/>
  <c r="BB215" i="4"/>
  <c r="BB216" i="4"/>
  <c r="BB217" i="4"/>
  <c r="BB218" i="4"/>
  <c r="BB219" i="4"/>
  <c r="BB220" i="4"/>
  <c r="BB221" i="4"/>
  <c r="BB222" i="4"/>
  <c r="BB223" i="4"/>
  <c r="BB224" i="4"/>
  <c r="BB225" i="4"/>
  <c r="BB226" i="4"/>
  <c r="BB227" i="4"/>
  <c r="BB228" i="4"/>
  <c r="BB229" i="4"/>
  <c r="BB230" i="4"/>
  <c r="BB231" i="4"/>
  <c r="BB232" i="4"/>
  <c r="BB233" i="4"/>
  <c r="BB234" i="4"/>
  <c r="BB235" i="4"/>
  <c r="BB236" i="4"/>
  <c r="BB237" i="4"/>
  <c r="BB238" i="4"/>
  <c r="BB239" i="4"/>
  <c r="BB240" i="4"/>
  <c r="BB241" i="4"/>
  <c r="BB242" i="4"/>
  <c r="BB243" i="4"/>
  <c r="BB244" i="4"/>
  <c r="BB245" i="4"/>
  <c r="BB246" i="4"/>
  <c r="BB247" i="4"/>
  <c r="BB248" i="4"/>
  <c r="BB249" i="4"/>
  <c r="BB250" i="4"/>
  <c r="BB251" i="4"/>
  <c r="BB252" i="4"/>
  <c r="BB253" i="4"/>
  <c r="BB254" i="4"/>
  <c r="BB255" i="4"/>
  <c r="BB256" i="4"/>
  <c r="BB257" i="4"/>
  <c r="BB258" i="4"/>
  <c r="BB259" i="4"/>
  <c r="BB260" i="4"/>
  <c r="BB261" i="4"/>
  <c r="BB262" i="4"/>
  <c r="BB263" i="4"/>
  <c r="BB264" i="4"/>
  <c r="BB265" i="4"/>
  <c r="BB266" i="4"/>
  <c r="BB267" i="4"/>
  <c r="BB268" i="4"/>
  <c r="BB269" i="4"/>
  <c r="BB270" i="4"/>
  <c r="BB271" i="4"/>
  <c r="BB272" i="4"/>
  <c r="BB273" i="4"/>
  <c r="BB274" i="4"/>
  <c r="BB275" i="4"/>
  <c r="BB276" i="4"/>
  <c r="BB277" i="4"/>
  <c r="BB278" i="4"/>
  <c r="BB279" i="4"/>
  <c r="BB280" i="4"/>
  <c r="BB281" i="4"/>
  <c r="BB282" i="4"/>
  <c r="BB283" i="4"/>
  <c r="BB284" i="4"/>
  <c r="BB285" i="4"/>
  <c r="BB286" i="4"/>
  <c r="BB287" i="4"/>
  <c r="BB288" i="4"/>
  <c r="BB289" i="4"/>
  <c r="BB290" i="4"/>
  <c r="BB291" i="4"/>
  <c r="BB292" i="4"/>
  <c r="BB293" i="4"/>
  <c r="BB294" i="4"/>
  <c r="BB295" i="4"/>
  <c r="BB296" i="4"/>
  <c r="BB297" i="4"/>
  <c r="BB298" i="4"/>
  <c r="BB299" i="4"/>
  <c r="BB300" i="4"/>
  <c r="BB301" i="4"/>
  <c r="BB302" i="4"/>
  <c r="BB303" i="4"/>
  <c r="BB304" i="4"/>
  <c r="BB305" i="4"/>
  <c r="BB306" i="4"/>
  <c r="BB307" i="4"/>
  <c r="BB308" i="4"/>
  <c r="BB309" i="4"/>
  <c r="BB310" i="4"/>
  <c r="BB311" i="4"/>
  <c r="BB312" i="4"/>
  <c r="BB313" i="4"/>
  <c r="BB314" i="4"/>
  <c r="BB315" i="4"/>
  <c r="BB316" i="4"/>
  <c r="BB317" i="4"/>
  <c r="BB318" i="4"/>
  <c r="BB319" i="4"/>
  <c r="BB320" i="4"/>
  <c r="BB321" i="4"/>
  <c r="BB322" i="4"/>
  <c r="BB323" i="4"/>
  <c r="BB324" i="4"/>
  <c r="BB325" i="4"/>
  <c r="BB326" i="4"/>
  <c r="BB327" i="4"/>
  <c r="BB328" i="4"/>
  <c r="BB329" i="4"/>
  <c r="BB330" i="4"/>
  <c r="BB331" i="4"/>
  <c r="BB332" i="4"/>
  <c r="BB333" i="4"/>
  <c r="BB334" i="4"/>
  <c r="BB335" i="4"/>
  <c r="BB336" i="4"/>
  <c r="BB337" i="4"/>
  <c r="BB338" i="4"/>
  <c r="BB339" i="4"/>
  <c r="BB340" i="4"/>
  <c r="BB341" i="4"/>
  <c r="BB342" i="4"/>
  <c r="BB343" i="4"/>
  <c r="BB344" i="4"/>
  <c r="BB345" i="4"/>
  <c r="BB346" i="4"/>
  <c r="BB347" i="4"/>
  <c r="BB348" i="4"/>
  <c r="BB349" i="4"/>
  <c r="BB350" i="4"/>
  <c r="BB351" i="4"/>
  <c r="BB352" i="4"/>
  <c r="BB353" i="4"/>
  <c r="BB354" i="4"/>
  <c r="BB355" i="4"/>
  <c r="BB356" i="4"/>
  <c r="BB357" i="4"/>
  <c r="BB358" i="4"/>
  <c r="BB359" i="4"/>
  <c r="BB360" i="4"/>
  <c r="BB361" i="4"/>
  <c r="BB362" i="4"/>
  <c r="BB363" i="4"/>
  <c r="BB364" i="4"/>
  <c r="BB365" i="4"/>
  <c r="BB366" i="4"/>
  <c r="BB367" i="4"/>
  <c r="BB368" i="4"/>
  <c r="BB369" i="4"/>
  <c r="BB370" i="4"/>
  <c r="BB371" i="4"/>
  <c r="BB372" i="4"/>
  <c r="BB373" i="4"/>
  <c r="BB374" i="4"/>
  <c r="BB375" i="4"/>
  <c r="BB376" i="4"/>
  <c r="BB377" i="4"/>
  <c r="BB378" i="4"/>
  <c r="BB380" i="4"/>
  <c r="BB381" i="4"/>
  <c r="BB382" i="4"/>
  <c r="BB388" i="4"/>
  <c r="BB389" i="4"/>
  <c r="BB390" i="4"/>
  <c r="BB391" i="4"/>
  <c r="BB392" i="4"/>
  <c r="BB393" i="4"/>
  <c r="BB394" i="4"/>
  <c r="BB395" i="4"/>
  <c r="BB396" i="4"/>
  <c r="BB397" i="4"/>
  <c r="BB398" i="4"/>
  <c r="BB399" i="4"/>
  <c r="BB400" i="4"/>
  <c r="BB402" i="4"/>
  <c r="BB403" i="4"/>
  <c r="BB404" i="4"/>
  <c r="BB405" i="4"/>
  <c r="BB406" i="4"/>
  <c r="BB407" i="4"/>
  <c r="BB408" i="4"/>
  <c r="BB409" i="4"/>
  <c r="BB410" i="4"/>
  <c r="BB411" i="4"/>
  <c r="BB412" i="4"/>
  <c r="BB413" i="4"/>
  <c r="BB414" i="4"/>
  <c r="BB415" i="4"/>
  <c r="BB416" i="4"/>
  <c r="BB417" i="4"/>
  <c r="BB418" i="4"/>
  <c r="BB419" i="4"/>
  <c r="BB420" i="4"/>
  <c r="BB421" i="4"/>
  <c r="BB422" i="4"/>
  <c r="BB423" i="4"/>
  <c r="BB424" i="4"/>
  <c r="BB425" i="4"/>
  <c r="BB426" i="4"/>
  <c r="BB427" i="4"/>
  <c r="BB428" i="4"/>
  <c r="BB446" i="4"/>
  <c r="BB447" i="4"/>
  <c r="BB448" i="4"/>
  <c r="BB449" i="4"/>
  <c r="BB450" i="4"/>
  <c r="BB451" i="4"/>
  <c r="BB452" i="4"/>
  <c r="BB453" i="4"/>
  <c r="BB454" i="4"/>
  <c r="BB455" i="4"/>
  <c r="BB456" i="4"/>
  <c r="BB461" i="4"/>
  <c r="BB462" i="4"/>
  <c r="BB463" i="4"/>
  <c r="BB464" i="4"/>
  <c r="BB465" i="4"/>
  <c r="BB466" i="4"/>
  <c r="BB467" i="4"/>
  <c r="BB468" i="4"/>
  <c r="BB469" i="4"/>
  <c r="BB470" i="4"/>
  <c r="BB471" i="4"/>
  <c r="BB472" i="4"/>
  <c r="BB473" i="4"/>
  <c r="BB474" i="4"/>
  <c r="BB475" i="4"/>
  <c r="BB476" i="4"/>
  <c r="BB477" i="4"/>
  <c r="BB478" i="4"/>
  <c r="BB479" i="4"/>
  <c r="BB480" i="4"/>
  <c r="BB481" i="4"/>
  <c r="BB482" i="4"/>
  <c r="BB483" i="4"/>
  <c r="BB484" i="4"/>
  <c r="BB485" i="4"/>
  <c r="BB486" i="4"/>
  <c r="BB487" i="4"/>
  <c r="BB488" i="4"/>
  <c r="BB489" i="4"/>
  <c r="BB490" i="4"/>
  <c r="BB491" i="4"/>
  <c r="BB492" i="4"/>
  <c r="BB493" i="4"/>
  <c r="BB494" i="4"/>
  <c r="BB495" i="4"/>
  <c r="BB496" i="4"/>
  <c r="BB497" i="4"/>
  <c r="BB498" i="4"/>
  <c r="BB499" i="4"/>
  <c r="BB500" i="4"/>
  <c r="BB501" i="4"/>
  <c r="BB502" i="4"/>
  <c r="BB503" i="4"/>
  <c r="BB505" i="4"/>
  <c r="BB506" i="4"/>
  <c r="BB507" i="4"/>
  <c r="BB508" i="4"/>
  <c r="BB509" i="4"/>
  <c r="BB510" i="4"/>
  <c r="BB511" i="4"/>
  <c r="BB512" i="4"/>
  <c r="BB513" i="4"/>
  <c r="BB514" i="4"/>
  <c r="BB515" i="4"/>
  <c r="BB516" i="4"/>
  <c r="BB517" i="4"/>
  <c r="BB518" i="4"/>
  <c r="BB519" i="4"/>
  <c r="BB520" i="4"/>
  <c r="BB521" i="4"/>
  <c r="BB522" i="4"/>
  <c r="BB523" i="4"/>
  <c r="BB524" i="4"/>
  <c r="BB525" i="4"/>
  <c r="BB526" i="4"/>
  <c r="BB527" i="4"/>
  <c r="BB528" i="4"/>
  <c r="BB529" i="4"/>
  <c r="BB530" i="4"/>
  <c r="BB531" i="4"/>
  <c r="BB532" i="4"/>
  <c r="BB533" i="4"/>
  <c r="BB534" i="4"/>
  <c r="BB535" i="4"/>
  <c r="BB536" i="4"/>
  <c r="BB537" i="4"/>
  <c r="BB538" i="4"/>
  <c r="BB539" i="4"/>
  <c r="BB540" i="4"/>
  <c r="BB541" i="4"/>
  <c r="BB542" i="4"/>
  <c r="BB543" i="4"/>
  <c r="BB544" i="4"/>
  <c r="BB545" i="4"/>
  <c r="BB546" i="4"/>
  <c r="BB547" i="4"/>
  <c r="BB548" i="4"/>
  <c r="BB549" i="4"/>
  <c r="BB550" i="4"/>
  <c r="BB551" i="4"/>
  <c r="BB552" i="4"/>
  <c r="BB553" i="4"/>
  <c r="BB554" i="4"/>
  <c r="BB555" i="4"/>
  <c r="BB556" i="4"/>
  <c r="BB557" i="4"/>
  <c r="BB558" i="4"/>
  <c r="BB559" i="4"/>
  <c r="BB560" i="4"/>
  <c r="BB561" i="4"/>
  <c r="BB562" i="4"/>
  <c r="BB563" i="4"/>
  <c r="BB564" i="4"/>
  <c r="BB565" i="4"/>
  <c r="BB566" i="4"/>
  <c r="BB567" i="4"/>
  <c r="BB568" i="4"/>
  <c r="BB569" i="4"/>
  <c r="BB429" i="4"/>
  <c r="BB571" i="4"/>
  <c r="BB572" i="4"/>
  <c r="BB573" i="4"/>
  <c r="BB430" i="4"/>
  <c r="BB574" i="4"/>
  <c r="BB575" i="4"/>
  <c r="BB576" i="4"/>
  <c r="BB577" i="4"/>
  <c r="BB578" i="4"/>
  <c r="BB579" i="4"/>
  <c r="BB580" i="4"/>
  <c r="BB581" i="4"/>
  <c r="BB582" i="4"/>
  <c r="BB583" i="4"/>
  <c r="BB584" i="4"/>
  <c r="BB585" i="4"/>
  <c r="BB586" i="4"/>
  <c r="BB587" i="4"/>
  <c r="BB588" i="4"/>
  <c r="BB589" i="4"/>
  <c r="BB590" i="4"/>
  <c r="BB591" i="4"/>
  <c r="BB592" i="4"/>
  <c r="BB593" i="4"/>
  <c r="BB594" i="4"/>
  <c r="BB595" i="4"/>
  <c r="BB596" i="4"/>
  <c r="BB597" i="4"/>
  <c r="BB598" i="4"/>
  <c r="BB599" i="4"/>
  <c r="BB600" i="4"/>
  <c r="BB601" i="4"/>
  <c r="BB602" i="4"/>
  <c r="BB603" i="4"/>
  <c r="BB604" i="4"/>
  <c r="BB605" i="4"/>
  <c r="BB606" i="4"/>
  <c r="BB607" i="4"/>
  <c r="BB608" i="4"/>
  <c r="BB609" i="4"/>
  <c r="BB610" i="4"/>
  <c r="BB611" i="4"/>
  <c r="BB612" i="4"/>
  <c r="BB613" i="4"/>
  <c r="BB614" i="4"/>
  <c r="BB615" i="4"/>
  <c r="BB616" i="4"/>
  <c r="BB617" i="4"/>
  <c r="BB618" i="4"/>
  <c r="BB619" i="4"/>
  <c r="BB620" i="4"/>
  <c r="BB621" i="4"/>
  <c r="BB622" i="4"/>
  <c r="BB623" i="4"/>
  <c r="BB624" i="4"/>
  <c r="BB625" i="4"/>
  <c r="BB626" i="4"/>
  <c r="BB627" i="4"/>
  <c r="BB628" i="4"/>
  <c r="BB629" i="4"/>
  <c r="BB630" i="4"/>
  <c r="BB631" i="4"/>
  <c r="BB632" i="4"/>
  <c r="BB633" i="4"/>
  <c r="BB634" i="4"/>
  <c r="BB635" i="4"/>
  <c r="BB636" i="4"/>
  <c r="BB637" i="4"/>
  <c r="BB638" i="4"/>
  <c r="AX2" i="4"/>
  <c r="AX3" i="4"/>
  <c r="AX9" i="4"/>
  <c r="AX11" i="4"/>
  <c r="AX13" i="4"/>
  <c r="AX27" i="4"/>
  <c r="AX28" i="4"/>
  <c r="AX36" i="4"/>
  <c r="AX37" i="4"/>
  <c r="AX153" i="4"/>
  <c r="AX154" i="4"/>
  <c r="AX158" i="4"/>
  <c r="AX167" i="4"/>
  <c r="AX168" i="4"/>
  <c r="AX169" i="4"/>
  <c r="AX170" i="4"/>
  <c r="AX171" i="4"/>
  <c r="AX172" i="4"/>
  <c r="AX173" i="4"/>
  <c r="AX174" i="4"/>
  <c r="AX175" i="4"/>
  <c r="AX176" i="4"/>
  <c r="AX177" i="4"/>
  <c r="AX178" i="4"/>
  <c r="AX179" i="4"/>
  <c r="AX180" i="4"/>
  <c r="AX196" i="4"/>
  <c r="AX205" i="4"/>
  <c r="AX212" i="4"/>
  <c r="AX213" i="4"/>
  <c r="AX217" i="4"/>
  <c r="AX218" i="4"/>
  <c r="AX219" i="4"/>
  <c r="AX220" i="4"/>
  <c r="AX221" i="4"/>
  <c r="AX235" i="4"/>
  <c r="AX236" i="4"/>
  <c r="AX238" i="4"/>
  <c r="AX240" i="4"/>
  <c r="AX241" i="4"/>
  <c r="AX242" i="4"/>
  <c r="AX243" i="4"/>
  <c r="AX244" i="4"/>
  <c r="AX246" i="4"/>
  <c r="AX247" i="4"/>
  <c r="AX253" i="4"/>
  <c r="AX257" i="4"/>
  <c r="AX261" i="4"/>
  <c r="AX262" i="4"/>
  <c r="AX263" i="4"/>
  <c r="AX267" i="4"/>
  <c r="AX268" i="4"/>
  <c r="AX275" i="4"/>
  <c r="AX278" i="4"/>
  <c r="AX280" i="4"/>
  <c r="AX287" i="4"/>
  <c r="AX290" i="4"/>
  <c r="AX296" i="4"/>
  <c r="AX297" i="4"/>
  <c r="AX299" i="4"/>
  <c r="AX306" i="4"/>
  <c r="AX309" i="4"/>
  <c r="AX313" i="4"/>
  <c r="AX317" i="4"/>
  <c r="AX323" i="4"/>
  <c r="AX330" i="4"/>
  <c r="AX331" i="4"/>
  <c r="AX336" i="4"/>
  <c r="AX337" i="4"/>
  <c r="AX338" i="4"/>
  <c r="AX339" i="4"/>
  <c r="AX340" i="4"/>
  <c r="AX341" i="4"/>
  <c r="AX342" i="4"/>
  <c r="AX343" i="4"/>
  <c r="AX344" i="4"/>
  <c r="AX345" i="4"/>
  <c r="AX346" i="4"/>
  <c r="AX347" i="4"/>
  <c r="AX348" i="4"/>
  <c r="AX349" i="4"/>
  <c r="AX350" i="4"/>
  <c r="AX351" i="4"/>
  <c r="AX352" i="4"/>
  <c r="AX353" i="4"/>
  <c r="AX354" i="4"/>
  <c r="AX355" i="4"/>
  <c r="AX356" i="4"/>
  <c r="AX357" i="4"/>
  <c r="AX358" i="4"/>
  <c r="AX359" i="4"/>
  <c r="AX360" i="4"/>
  <c r="AX361" i="4"/>
  <c r="AX364" i="4"/>
  <c r="AX365" i="4"/>
  <c r="AX366" i="4"/>
  <c r="AX368" i="4"/>
  <c r="AX370" i="4"/>
  <c r="AX374" i="4"/>
  <c r="AX381" i="4"/>
  <c r="AX389" i="4"/>
  <c r="AX399" i="4"/>
  <c r="AX451" i="4"/>
  <c r="AX455" i="4"/>
  <c r="AX467" i="4"/>
  <c r="AX469" i="4"/>
  <c r="AX471" i="4"/>
  <c r="AX472" i="4"/>
  <c r="AX473" i="4"/>
  <c r="AX474" i="4"/>
  <c r="AX475" i="4"/>
  <c r="AX476" i="4"/>
  <c r="AX477" i="4"/>
  <c r="AX478" i="4"/>
  <c r="AX479" i="4"/>
  <c r="AX480" i="4"/>
  <c r="AX481" i="4"/>
  <c r="AX482" i="4"/>
  <c r="AX483" i="4"/>
  <c r="AX484" i="4"/>
  <c r="AX485" i="4"/>
  <c r="AX486" i="4"/>
  <c r="AX487" i="4"/>
  <c r="AX488" i="4"/>
  <c r="AX489" i="4"/>
  <c r="AX490" i="4"/>
  <c r="AX491" i="4"/>
  <c r="AX492" i="4"/>
  <c r="AX493" i="4"/>
  <c r="AX494" i="4"/>
  <c r="AX495" i="4"/>
  <c r="AX496" i="4"/>
  <c r="AX497" i="4"/>
  <c r="AX498" i="4"/>
  <c r="AX499" i="4"/>
  <c r="AX500" i="4"/>
  <c r="AX501" i="4"/>
  <c r="AX502" i="4"/>
  <c r="AX503" i="4"/>
  <c r="AX505" i="4"/>
  <c r="AX506" i="4"/>
  <c r="AX507" i="4"/>
  <c r="AX508" i="4"/>
  <c r="AX509" i="4"/>
  <c r="AX510" i="4"/>
  <c r="AX511" i="4"/>
  <c r="AX512" i="4"/>
  <c r="AX513" i="4"/>
  <c r="AX514" i="4"/>
  <c r="AX515" i="4"/>
  <c r="AX516" i="4"/>
  <c r="AX517" i="4"/>
  <c r="AX518" i="4"/>
  <c r="AX519" i="4"/>
  <c r="AX520" i="4"/>
  <c r="AX521" i="4"/>
  <c r="AX522" i="4"/>
  <c r="AX523" i="4"/>
  <c r="AX524" i="4"/>
  <c r="AX525" i="4"/>
  <c r="AX526" i="4"/>
  <c r="AX527" i="4"/>
  <c r="AX528" i="4"/>
  <c r="AX529" i="4"/>
  <c r="AX530" i="4"/>
  <c r="AX531" i="4"/>
  <c r="AX532" i="4"/>
  <c r="AX533" i="4"/>
  <c r="AX534" i="4"/>
  <c r="AX535" i="4"/>
  <c r="AX536" i="4"/>
  <c r="AX537" i="4"/>
  <c r="AX538" i="4"/>
  <c r="AX539" i="4"/>
  <c r="AX540" i="4"/>
  <c r="AX541" i="4"/>
  <c r="AX542" i="4"/>
  <c r="AX543" i="4"/>
  <c r="AX544" i="4"/>
  <c r="AX545" i="4"/>
  <c r="AX546" i="4"/>
  <c r="AX551" i="4"/>
  <c r="AX555" i="4"/>
  <c r="AX557" i="4"/>
  <c r="AX558" i="4"/>
  <c r="AX563" i="4"/>
  <c r="AX567" i="4"/>
  <c r="AX573" i="4"/>
  <c r="AX578" i="4"/>
  <c r="AX579" i="4"/>
  <c r="AX581" i="4"/>
  <c r="AX582" i="4"/>
  <c r="AX611" i="4"/>
  <c r="AX612" i="4"/>
  <c r="AX618" i="4"/>
  <c r="AE606" i="4"/>
  <c r="AE582" i="4"/>
  <c r="AX397" i="4"/>
  <c r="AE282" i="4"/>
  <c r="AF282" i="4" s="1"/>
  <c r="AX282" i="4" s="1"/>
  <c r="AE279" i="4"/>
  <c r="AF279" i="4" s="1"/>
  <c r="AX279" i="4" s="1"/>
  <c r="AE263" i="4"/>
  <c r="AE633" i="4"/>
  <c r="AE296" i="4"/>
  <c r="AH389" i="4"/>
  <c r="AE378" i="4"/>
  <c r="AF376" i="4"/>
  <c r="AX376" i="4" s="1"/>
  <c r="AH378" i="4"/>
  <c r="AH376" i="4"/>
  <c r="AE547" i="4"/>
  <c r="AE618" i="4"/>
  <c r="AE616" i="4"/>
  <c r="AE613" i="4"/>
  <c r="AE612" i="4"/>
  <c r="AE6" i="4"/>
  <c r="AE610" i="4"/>
  <c r="AE608" i="4"/>
  <c r="AE607" i="4"/>
  <c r="AE605" i="4"/>
  <c r="AE604" i="4"/>
  <c r="AE603" i="4"/>
  <c r="AF603" i="4"/>
  <c r="AX603" i="4" s="1"/>
  <c r="AE602" i="4"/>
  <c r="AE601" i="4"/>
  <c r="AX600" i="4"/>
  <c r="AX599" i="4"/>
  <c r="AE598" i="4"/>
  <c r="AF598" i="4"/>
  <c r="AX598" i="4" s="1"/>
  <c r="AX597" i="4"/>
  <c r="AE596" i="4"/>
  <c r="AF596" i="4"/>
  <c r="AX596" i="4" s="1"/>
  <c r="AX595" i="4"/>
  <c r="AE593" i="4"/>
  <c r="AF593" i="4"/>
  <c r="AX593" i="4" s="1"/>
  <c r="AX592" i="4"/>
  <c r="AX591" i="4"/>
  <c r="AE590" i="4"/>
  <c r="AF590" i="4" s="1"/>
  <c r="AX590" i="4" s="1"/>
  <c r="AE588" i="4"/>
  <c r="AF588" i="4" s="1"/>
  <c r="AX588" i="4" s="1"/>
  <c r="AE587" i="4"/>
  <c r="AF587" i="4" s="1"/>
  <c r="AX587" i="4" s="1"/>
  <c r="AX586" i="4"/>
  <c r="AX585" i="4"/>
  <c r="AE584" i="4"/>
  <c r="AF584" i="4"/>
  <c r="AX584" i="4" s="1"/>
  <c r="AE583" i="4"/>
  <c r="AF583" i="4"/>
  <c r="AX583" i="4" s="1"/>
  <c r="AE580" i="4"/>
  <c r="AE579" i="4"/>
  <c r="AE578" i="4"/>
  <c r="AE577" i="4"/>
  <c r="AE576" i="4"/>
  <c r="AE575" i="4"/>
  <c r="AE574"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55" i="4"/>
  <c r="AE454" i="4"/>
  <c r="AE453" i="4"/>
  <c r="AE452" i="4"/>
  <c r="AE451" i="4"/>
  <c r="AE450" i="4"/>
  <c r="AE449" i="4"/>
  <c r="AE448" i="4"/>
  <c r="AE447" i="4"/>
  <c r="AE396" i="4"/>
  <c r="AE395" i="4"/>
  <c r="AE394" i="4"/>
  <c r="AE392" i="4"/>
  <c r="AF392" i="4" s="1"/>
  <c r="AX392" i="4" s="1"/>
  <c r="AX390" i="4"/>
  <c r="AE371"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6" i="4"/>
  <c r="AE335" i="4"/>
  <c r="AE333" i="4"/>
  <c r="AE332" i="4"/>
  <c r="AE331" i="4"/>
  <c r="AE317" i="4"/>
  <c r="AE315" i="4"/>
  <c r="AE314" i="4"/>
  <c r="AE312" i="4"/>
  <c r="AE311" i="4"/>
  <c r="AE310" i="4"/>
  <c r="AE308" i="4"/>
  <c r="AE307" i="4"/>
  <c r="AE306" i="4"/>
  <c r="AE305" i="4"/>
  <c r="AE304" i="4"/>
  <c r="AE303" i="4"/>
  <c r="AE302" i="4"/>
  <c r="AE301" i="4"/>
  <c r="AE300" i="4"/>
  <c r="AE299" i="4"/>
  <c r="AE298" i="4"/>
  <c r="AE295" i="4"/>
  <c r="AE292" i="4"/>
  <c r="AE290" i="4"/>
  <c r="AE289" i="4"/>
  <c r="AE287" i="4"/>
  <c r="AE280" i="4"/>
  <c r="AE278" i="4"/>
  <c r="AE276" i="4"/>
  <c r="AE275" i="4"/>
  <c r="AE274" i="4"/>
  <c r="AE272" i="4"/>
  <c r="AE269" i="4"/>
  <c r="AE267" i="4"/>
  <c r="AE235" i="4"/>
  <c r="AE220" i="4"/>
  <c r="AE217" i="4"/>
  <c r="AE216" i="4"/>
  <c r="AE213" i="4"/>
  <c r="AE199" i="4"/>
  <c r="AE195" i="4"/>
  <c r="AE194" i="4"/>
  <c r="AE193" i="4"/>
  <c r="AE192" i="4"/>
  <c r="AE191" i="4"/>
  <c r="AE190" i="4"/>
  <c r="AE189" i="4"/>
  <c r="AE188" i="4"/>
  <c r="AE187" i="4"/>
  <c r="AE186" i="4"/>
  <c r="AE185" i="4"/>
  <c r="AE184" i="4"/>
  <c r="AE183" i="4"/>
  <c r="AE182" i="4"/>
  <c r="AE180" i="4"/>
  <c r="AE179" i="4"/>
  <c r="AE178" i="4"/>
  <c r="AE177" i="4"/>
  <c r="AE176" i="4"/>
  <c r="AE175" i="4"/>
  <c r="AE174" i="4"/>
  <c r="AE173" i="4"/>
  <c r="AE171" i="4"/>
  <c r="AE170" i="4"/>
  <c r="AE169" i="4"/>
  <c r="AE168" i="4"/>
  <c r="AE163" i="4"/>
  <c r="AE161" i="4"/>
  <c r="AE158" i="4"/>
  <c r="AE157" i="4"/>
  <c r="AE156" i="4"/>
  <c r="AE155" i="4"/>
  <c r="AE154" i="4"/>
  <c r="AE153" i="4"/>
  <c r="AE25" i="4"/>
  <c r="AE23" i="4"/>
  <c r="AE22" i="4"/>
  <c r="AE21" i="4"/>
  <c r="AE9" i="4"/>
  <c r="AE8" i="4"/>
  <c r="AE7" i="4"/>
  <c r="AE4" i="4"/>
  <c r="AE3" i="4"/>
  <c r="AE2" i="4"/>
  <c r="A876" i="17"/>
  <c r="C878" i="17"/>
  <c r="A859" i="17"/>
  <c r="C861" i="17"/>
  <c r="A857" i="17"/>
  <c r="A851" i="17"/>
  <c r="C853" i="17"/>
  <c r="A846" i="17"/>
  <c r="C848" i="17"/>
  <c r="A837" i="17"/>
  <c r="C838" i="17"/>
  <c r="A832" i="17"/>
  <c r="C834" i="17"/>
  <c r="A830" i="17"/>
  <c r="A814" i="17"/>
  <c r="C816" i="17"/>
  <c r="A801" i="17"/>
  <c r="C803" i="17"/>
  <c r="A793" i="17"/>
  <c r="C795" i="17"/>
  <c r="A782" i="17"/>
  <c r="C784" i="17"/>
  <c r="A776" i="17"/>
  <c r="C778" i="17"/>
  <c r="A770" i="17"/>
  <c r="C772" i="17"/>
  <c r="A765" i="17"/>
  <c r="C767" i="17"/>
  <c r="A763" i="17"/>
  <c r="A649" i="17"/>
  <c r="C651" i="17"/>
  <c r="A647" i="17"/>
  <c r="A550" i="17"/>
  <c r="C552" i="17"/>
  <c r="A542" i="17"/>
  <c r="C544" i="17"/>
  <c r="A523" i="17"/>
  <c r="C524" i="17"/>
  <c r="A476" i="17"/>
  <c r="C478" i="17"/>
  <c r="A474" i="17"/>
  <c r="A465" i="17"/>
  <c r="C467" i="17"/>
  <c r="A453" i="17"/>
  <c r="C455" i="17"/>
  <c r="A451" i="17"/>
  <c r="A420" i="17"/>
  <c r="C422" i="17"/>
  <c r="A412" i="17"/>
  <c r="C414" i="17"/>
  <c r="A365" i="17"/>
  <c r="C367" i="17"/>
  <c r="A363" i="17"/>
  <c r="A352" i="17"/>
  <c r="C354" i="17"/>
  <c r="A337" i="17"/>
  <c r="C339" i="17"/>
  <c r="A315" i="17"/>
  <c r="C317" i="17"/>
  <c r="A313" i="17"/>
  <c r="A304" i="17"/>
  <c r="C306" i="17"/>
  <c r="A294" i="17"/>
  <c r="C296" i="17"/>
  <c r="A287" i="17"/>
  <c r="C289" i="17"/>
  <c r="A285" i="17"/>
  <c r="A247" i="17"/>
  <c r="C249" i="17"/>
  <c r="A210" i="17"/>
  <c r="C212" i="17"/>
  <c r="A199" i="17"/>
  <c r="C201" i="17"/>
  <c r="A170" i="17"/>
  <c r="C171" i="17"/>
  <c r="A168" i="17"/>
  <c r="A142" i="17"/>
  <c r="C144" i="17"/>
  <c r="A74" i="17"/>
  <c r="C76" i="17"/>
  <c r="A72" i="17"/>
  <c r="A66" i="17"/>
  <c r="C68" i="17"/>
  <c r="A59" i="17"/>
  <c r="C61" i="17"/>
  <c r="A43" i="17"/>
  <c r="C45" i="17"/>
  <c r="A41" i="17"/>
  <c r="A34" i="17"/>
  <c r="C36" i="17"/>
  <c r="A19" i="17"/>
  <c r="C21" i="17"/>
  <c r="A17" i="17"/>
  <c r="A1" i="17"/>
  <c r="A9" i="17"/>
  <c r="C11" i="17"/>
  <c r="A3" i="17"/>
  <c r="C4" i="17"/>
  <c r="C847" i="17"/>
  <c r="C833" i="17"/>
  <c r="C815" i="17"/>
  <c r="C777" i="17"/>
  <c r="C771" i="17"/>
  <c r="C466" i="17"/>
  <c r="C454" i="17"/>
  <c r="C288" i="17"/>
  <c r="C200" i="17"/>
  <c r="C5" i="17"/>
  <c r="C35" i="17"/>
  <c r="AE17" i="4"/>
  <c r="AE16" i="4"/>
  <c r="AE15" i="4"/>
  <c r="AE14" i="4"/>
  <c r="AE12" i="4"/>
  <c r="AE10" i="4"/>
  <c r="AE430" i="4"/>
  <c r="AE429" i="4"/>
  <c r="AE337" i="4"/>
  <c r="AE334" i="4"/>
  <c r="AE330" i="4"/>
  <c r="AE313" i="4"/>
  <c r="AE309" i="4"/>
  <c r="AE288" i="4"/>
  <c r="AE207" i="4"/>
  <c r="AE201" i="4"/>
  <c r="AE165" i="4"/>
  <c r="AE218" i="4"/>
  <c r="AE162" i="4"/>
  <c r="AE30" i="4"/>
  <c r="AE24" i="4"/>
  <c r="AE26" i="4"/>
  <c r="AE219" i="4"/>
  <c r="AE164" i="4"/>
  <c r="AE20" i="4"/>
  <c r="AE19" i="4"/>
  <c r="AE18" i="4"/>
  <c r="AE257" i="4"/>
  <c r="AE261" i="4"/>
  <c r="AE181" i="4"/>
  <c r="AE172" i="4"/>
  <c r="AE215" i="4"/>
  <c r="AE160" i="4"/>
  <c r="AE159" i="4"/>
  <c r="C525" i="17"/>
  <c r="C75" i="17"/>
  <c r="C248" i="17"/>
  <c r="C860" i="17"/>
  <c r="C44" i="17"/>
  <c r="C10" i="17"/>
  <c r="C366" i="17"/>
  <c r="C839" i="17"/>
  <c r="C172" i="17"/>
  <c r="C477" i="17"/>
  <c r="C20" i="17"/>
  <c r="C60" i="17"/>
  <c r="C338" i="17"/>
  <c r="C421" i="17"/>
  <c r="C766" i="17"/>
  <c r="C794" i="17"/>
  <c r="C295" i="17"/>
  <c r="C543" i="17"/>
  <c r="C877" i="17"/>
  <c r="AX630" i="4"/>
  <c r="C211" i="17"/>
  <c r="C67" i="17"/>
  <c r="C316" i="17"/>
  <c r="C551" i="17"/>
  <c r="C783" i="17"/>
  <c r="C353" i="17"/>
  <c r="C305" i="17"/>
  <c r="C143" i="17"/>
  <c r="C413" i="17"/>
  <c r="C650" i="17"/>
  <c r="C802" i="17"/>
  <c r="C852" i="17"/>
  <c r="AX214" i="4"/>
  <c r="AE214" i="4"/>
  <c r="AX6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Giovanna P R</author>
    <author>Juan Rua</author>
  </authors>
  <commentList>
    <comment ref="F21" authorId="0" shapeId="0" xr:uid="{00000000-0006-0000-0000-000001000000}">
      <text>
        <r>
          <rPr>
            <b/>
            <sz val="9"/>
            <color rgb="FF000000"/>
            <rFont val="Tahoma"/>
            <family val="2"/>
          </rPr>
          <t>Giovanna P R:</t>
        </r>
        <r>
          <rPr>
            <sz val="9"/>
            <color rgb="FF000000"/>
            <rFont val="Tahoma"/>
            <family val="2"/>
          </rPr>
          <t xml:space="preserve">
</t>
        </r>
        <r>
          <rPr>
            <sz val="9"/>
            <color rgb="FF000000"/>
            <rFont val="Tahoma"/>
            <family val="2"/>
          </rPr>
          <t>Entre los años de 1997 a 2020 el IDIGER ha recomendado reasentar a 17.567 predios; de estos a la fecha han logrado terminar el proceso de reasentamiento 7.964 predios, quedando aún por reasentar 9.603 predios. FUENTE: Sistema de Información para la Gestión del Riesgo y Cambio Climático. SIRE/ 30/05/2021</t>
        </r>
      </text>
    </comment>
    <comment ref="AE206" authorId="1" shapeId="0" xr:uid="{00000000-0006-0000-0000-000002000000}">
      <text>
        <r>
          <rPr>
            <b/>
            <sz val="9"/>
            <color rgb="FF000000"/>
            <rFont val="Tahoma"/>
            <family val="2"/>
          </rPr>
          <t>Juan Rua:</t>
        </r>
        <r>
          <rPr>
            <sz val="9"/>
            <color rgb="FF000000"/>
            <rFont val="Tahoma"/>
            <family val="2"/>
          </rPr>
          <t xml:space="preserve">
</t>
        </r>
        <r>
          <rPr>
            <sz val="9"/>
            <color rgb="FF000000"/>
            <rFont val="Tahoma"/>
            <family val="2"/>
          </rPr>
          <t>Este dato incluye la inversión pública para la AE</t>
        </r>
      </text>
    </comment>
  </commentList>
</comments>
</file>

<file path=xl/sharedStrings.xml><?xml version="1.0" encoding="utf-8"?>
<sst xmlns="http://schemas.openxmlformats.org/spreadsheetml/2006/main" count="20327" uniqueCount="2303">
  <si>
    <t>Subprograma</t>
  </si>
  <si>
    <t>Sistema</t>
  </si>
  <si>
    <t>Proyecto</t>
  </si>
  <si>
    <t>Programa</t>
  </si>
  <si>
    <t>Estructurante</t>
  </si>
  <si>
    <t>Proximidad</t>
  </si>
  <si>
    <t>Restauración y Rehabilitación de Ecosistemas de la EEP en suelo rural</t>
  </si>
  <si>
    <t>Silvicultura preventiva por incendio forestal</t>
  </si>
  <si>
    <t>Rehabilitación ecológica de áreas ocupadas por especies invasoras y áreas afectadas por incendios forestales.</t>
  </si>
  <si>
    <t>Ecobarrio: Implementación de prácticas sostenibles y fortalecimiento comunitario</t>
  </si>
  <si>
    <t>Espacio Público</t>
  </si>
  <si>
    <t>Consolidar el parque de SAN JOSE DE USME</t>
  </si>
  <si>
    <t>Consolidar el parque de ARBOLEDA SANTA TERESITA</t>
  </si>
  <si>
    <t>Consolidar el parque de HACIENDA LOS MOLINOS</t>
  </si>
  <si>
    <t>Consolidar el parque de SIMON BOLIVAR SECTOR (CENTRO BOLIVARIANO)</t>
  </si>
  <si>
    <t>Consolidar el parque de BONANZA</t>
  </si>
  <si>
    <t>Consolidar el parque de GUAYMARAL (SECTOR SUBA)</t>
  </si>
  <si>
    <t>Consolidar el parque de GUAYMARAL (SECTOR USAQUEN)</t>
  </si>
  <si>
    <t xml:space="preserve">Saneamiento del Río Bogotá y sus afluentes, mediante el sistema de interceptores y de la construcción y optimización de las Plantas de Tratamiento de Aguas Residuales. </t>
  </si>
  <si>
    <t xml:space="preserve">Construcción, expansión y/o rehabilitación del sistema de abastecimiento y distribución de agua potable, priorizando la renovación y actualización de redes de acueducto, </t>
  </si>
  <si>
    <t>Construcción, expansión y/o rehabilitación del sistema del sistema de alcantarillado y tratamiento de aguas y lodos, priorizando la renovación y actualización de redes alcantarillado, en los sectores con capacidad insuficiente y limitada.</t>
  </si>
  <si>
    <t>Separación de las redes del sistema pluvial y sanitario en los nuevos desarrollos urbanos, así como en las construcciones rurales que se desarrollen.</t>
  </si>
  <si>
    <t>Construcción, expansión y/o rehabilitación del sistema del sistema de alcantarillado pluvial, priorizando la renovación y actualización de redes alcantarillado, en los sectores con capacidad insuficiente y limitada</t>
  </si>
  <si>
    <t>Organización de redes aéreas</t>
  </si>
  <si>
    <t>Estaciones de recarga para vehículos eléctricos</t>
  </si>
  <si>
    <t>Ampliación y renovación de redes primarias de acero y redes secundarias de polietileno</t>
  </si>
  <si>
    <t>Estaciones de Gas Comprimido</t>
  </si>
  <si>
    <t>Ciudad verde y amable con acceso a las TIC</t>
  </si>
  <si>
    <t>Centros de acceso comunitario a las TICs – Telecentros</t>
  </si>
  <si>
    <t>Gestión para la definición y adopción de la Unidad Agrícola Familiar (UAF) para el Distrito Capital</t>
  </si>
  <si>
    <t>Mejoramiento de la calidad de agua de la vivienda rural dispersa, no conectada a acueductos comunitarios</t>
  </si>
  <si>
    <t>Adquisición de áreas de importancia estratégica para la conservación de recursos hídricos que surten de agua los acueductos veredales.</t>
  </si>
  <si>
    <t xml:space="preserve">Modernización de las infraestructuras de los acueductos comunitarios  para mantener IRCA sin riesgo. </t>
  </si>
  <si>
    <t>Construcción, operación y mantenimiento de sistemas para el tratamiento de aguas residuales en asentamientos rurales.</t>
  </si>
  <si>
    <t>Reasentamiento de familias localizadas en zonas de alto riesgo no mitigable.</t>
  </si>
  <si>
    <t>Sector</t>
  </si>
  <si>
    <t>Entidad
Líder</t>
  </si>
  <si>
    <t>Intersectorial?
Si, No</t>
  </si>
  <si>
    <t>Nombre del proyecto/intervención POT</t>
  </si>
  <si>
    <t>Tipo de intervención
Proyecto
Intervención</t>
  </si>
  <si>
    <t>Descripción de la inversión de la entidad</t>
  </si>
  <si>
    <t>Unidad de medida</t>
  </si>
  <si>
    <t>Objetivo estratégico POT</t>
  </si>
  <si>
    <t>Estructura Ecológica Principal</t>
  </si>
  <si>
    <t>Estructura Funcional y del cuidado</t>
  </si>
  <si>
    <t>Estructura socio económica y cultural</t>
  </si>
  <si>
    <t>Escala</t>
  </si>
  <si>
    <t>Ubicación</t>
  </si>
  <si>
    <t>Etapa</t>
  </si>
  <si>
    <t>Costo estimado 
(millones de $)</t>
  </si>
  <si>
    <t>Fuente Distrital</t>
  </si>
  <si>
    <t>Recursos Propios</t>
  </si>
  <si>
    <t>Nación (SGR)</t>
  </si>
  <si>
    <t>Otros (¿Cuál?)</t>
  </si>
  <si>
    <t>Horizonte POT</t>
  </si>
  <si>
    <t>Observaciones</t>
  </si>
  <si>
    <t>X</t>
  </si>
  <si>
    <t>Corto</t>
  </si>
  <si>
    <t>Construcción</t>
  </si>
  <si>
    <t>Ambiente</t>
  </si>
  <si>
    <t>Secretaría Distrital de Ambiente</t>
  </si>
  <si>
    <t>Hábitat</t>
  </si>
  <si>
    <t>Empresa de Acueducto y Alcantarillado de Bogotá</t>
  </si>
  <si>
    <t>Planeación</t>
  </si>
  <si>
    <t>Secretaría Distrital de Planeación</t>
  </si>
  <si>
    <t>Río Bogotá</t>
  </si>
  <si>
    <t>Largo</t>
  </si>
  <si>
    <t>Impulso a formas de producción rural sostenible, compatible con los medios de vida e identidad campesina y con la funcionalidad ecosistémica del paisaje sabanero, que aumente la interacción entre los territorios rurales y el área urbana y que concreten la simbiosis de la cultura y la naturaleza en áreas de importancia ecosistémica y paisajística.</t>
  </si>
  <si>
    <t>Gobierno</t>
  </si>
  <si>
    <t>Secretaría Distrital de Gobierno</t>
  </si>
  <si>
    <t>Saneamiento predial</t>
  </si>
  <si>
    <t>Idea</t>
  </si>
  <si>
    <t>No</t>
  </si>
  <si>
    <t>Mediano</t>
  </si>
  <si>
    <t>Instituto Distrital de Gestión de Riesgos y Cambio Climático</t>
  </si>
  <si>
    <t>Servicios públicos - Acueductos veredales</t>
  </si>
  <si>
    <t>Servicios públicos - PTAR</t>
  </si>
  <si>
    <t>Otros</t>
  </si>
  <si>
    <t>Hectáreas</t>
  </si>
  <si>
    <t>m2</t>
  </si>
  <si>
    <t>Bogotá</t>
  </si>
  <si>
    <t>Rehabilitación o restauración ecológica de áreas invadidas por especies invasoras y/o exóticas, y áreas afectadas por incendios forestales.</t>
  </si>
  <si>
    <t>* Otras entidades participantes: CAR – Jardín Botánico - EAAB
* Costo estimado: por Hectarea
* Varios distritos en territorio urbano y rural.</t>
  </si>
  <si>
    <t>Caja de Vivienda Popular</t>
  </si>
  <si>
    <t>Intervención del territorio que adopta prácticas sostenibles para minimizar su impacto en el ambiente y adaptarse al cambio climático</t>
  </si>
  <si>
    <t>Promotor</t>
  </si>
  <si>
    <t>Deben participar otras entidades como Secretaría Distrital de Desarrollo Económico y Secretaría Distrital de Ambiente</t>
  </si>
  <si>
    <t>Consolidar la EEP mediante la implementación de estrategias de conectividad y complementariedad entre el sistema hídrico, los Parques de Borde, los Parques Distritales de Montaña, las Áreas Protegidas y demás elementos de la EEP y y las áreas de importancia ambiental de la región.</t>
  </si>
  <si>
    <t>Consolidar el sistema hídrico mediante la recuperación, restauración y renaturalización de sus elementos.</t>
  </si>
  <si>
    <t>Protección del Río Bogotá como eje articulador de la región metropolitana, armonizando la relación de la ciudad con el río a través actividades e infraestructuras compatibles con su vocación ecológica y de uso sostenible.</t>
  </si>
  <si>
    <t>Construcción de una red férrea y de corredores de alta capacidad para garantizar la prestación efectiva del servicio del transporte público, urbano, rural y regional</t>
  </si>
  <si>
    <t>Conformación de una red de corredores verdes para consolidar dinámicas de movilidad de bajas emisiones y entornos vitales</t>
  </si>
  <si>
    <t>Construcción de corredores de cable aéreo para mejorar las condiciones de conectividad y accesibilidad de difícil acceso y con valores ambientales y de patrimonios</t>
  </si>
  <si>
    <t>Consolidación de una red de nodos de equipamientos urbanos y rurales para promover mayor cobertura de prestación de servicios sociales con criterios de multifuncionalidad.</t>
  </si>
  <si>
    <t>Soporte territorial para la prestación efectiva de los servicios públicos en el marco de la sostenibilidad y la eficiencia energética</t>
  </si>
  <si>
    <t>Mejoramiento de la malla rural para dar accesibilidad y conectividad al territorio rural</t>
  </si>
  <si>
    <t>Restauración y recuperación del Sistema Hidrico de humedales</t>
  </si>
  <si>
    <t>Conformación Conector Páramos Chingaza Sumapaz</t>
  </si>
  <si>
    <t>Conformación Conector Bosque Oriental - Río Bogotá</t>
  </si>
  <si>
    <t xml:space="preserve">Conformación Conector ecosistémico Suba - Conejera </t>
  </si>
  <si>
    <t>Conformación Conector ecosistémico Cerros-Virrey-Neuque</t>
  </si>
  <si>
    <t>Conformación Conector ecosistémico Río Fucha</t>
  </si>
  <si>
    <t>Centralidad Reverdecer del sur</t>
  </si>
  <si>
    <t>Rafael Uribe, Altos de Tunjuelo, San Cristobal, Arborizadora, Centro Historico, Bosa, Campo Verde, Teusaquillo, Barrios Unidos</t>
  </si>
  <si>
    <t>Sumapaz</t>
  </si>
  <si>
    <t>Habilitar las áreas declaradas como suelo de protección por riesgo como áreas con función de resiliencia climática, donde se adelanten los usos permitidos en POT, previo concepto del IDIGER. Las intervenciones a realizar se precisan en los proyectos específicos que elaboren el interesado o las entidades responsables.</t>
  </si>
  <si>
    <t>*Horizonte: corto, mediano y largo plazo</t>
  </si>
  <si>
    <t>Elaboración de estudios para definir el tipo de vegetación a implementar en zonas de transición entre el suelo urbano y de expansión con el suelo rural, como medida preventiva por incendios forestales, y la implementación de esta silvicultura preventiva por incendio forestal.</t>
  </si>
  <si>
    <t>x</t>
  </si>
  <si>
    <t>Desarrollar proyectos  con base en la guía de vivienda rural para Bogotá</t>
  </si>
  <si>
    <t>Unidades de vivienda</t>
  </si>
  <si>
    <t>Usme, Sumapaz, Altos de Tunjuelo</t>
  </si>
  <si>
    <t>Si</t>
  </si>
  <si>
    <t>Avenida Paseo de Los Libertadores desde la Avenida San José hasta el límite del Distrito con Chía</t>
  </si>
  <si>
    <t>Km</t>
  </si>
  <si>
    <t>Torca</t>
  </si>
  <si>
    <t>Avenida San José (Cl 170) desde Avenida Paseo de los Libertadores hasta Avenida Cota</t>
  </si>
  <si>
    <t>Avenida El Dorado Jorge Eliecer Gaitán desde Avenida Longitudinal de Occidente ALO hasta Aeropuerto El Dorado (incluye intersecciones)</t>
  </si>
  <si>
    <t>Avenida La Esperanza Luis Carlos Galán Sarmiento desde Avenida Longitudinal de Occidente ALO hasta Avenida El TAM (incluye intersecciones)</t>
  </si>
  <si>
    <t>Avenida de las Américas y Manuel Cepeda Vargas desde Avenida Boyacá hasta Avenida Longitudinal de Occidente ALO (incluye intersecciones)</t>
  </si>
  <si>
    <t>Salida a la Calera desde límite del distrito con el municipio de la Calera hasta conexión con Avenida de los Cerros en la calle 89 y brazo conexión con Calle 100 (incluye intersecciones)</t>
  </si>
  <si>
    <t>Salida a Choachí desde Avenida de los Cerros hasta el límite del distrito con el municipio de Choachí</t>
  </si>
  <si>
    <t>Centro Histórico</t>
  </si>
  <si>
    <t>Avenida de Los Cerros desde la intersección de las Avenidas Fucha y Primero de Mayo hasta Avenida Autopista del Llano (incluye intersecciones)</t>
  </si>
  <si>
    <t>Avenida Circunvalar del Sur desde límite del distrito con el municipio de Soacha en el sector de Cerro Seco hasta Avenida Autopista al Llano (incluye intersecciones)</t>
  </si>
  <si>
    <t>Avenida Jorge Gaitán Cortés, transversal 33, desde Avenida Boyacá hasta Avenida Congreso Eucarístico, carrera 68 (incluye intersecciones)</t>
  </si>
  <si>
    <t>Tunjuelito</t>
  </si>
  <si>
    <t>Avenida Jorge Gaitán Cortés, transversal 33, desde Avenida Congreso Eucarístico hasta Matatigres (incluye intersecciones)</t>
  </si>
  <si>
    <t xml:space="preserve">Avenida El Rincón desde Avenida Boyacá hasta Avenida Conejera y El Tabor desde Av. Conejera hasta Av. Ciudad de Cali (incluye intersecciones) </t>
  </si>
  <si>
    <t>Avenida Dario Echandia desde Avenida Ciudad de Villavicencio hasta Avenida Guacamayas (incluye intersecciones)</t>
  </si>
  <si>
    <t>Avenida Mariscal Sucre desde la Av. Ciudad de Lima, calle 19 hasta la Avenida Colón (calle 13) (incluye intersecciones)</t>
  </si>
  <si>
    <t>Avenida Francisco Miranda (Cl 45) de la carrera 5 a la Avenida Alberto Lleras Camargo (Carrera 7) (incluye intersecciones)</t>
  </si>
  <si>
    <t>Avenida Circunvalar del Sur desde Avenida Caracas hasta Avenida  Usminia. (incluye intersecciones)</t>
  </si>
  <si>
    <t>Usme</t>
  </si>
  <si>
    <t>Fontibón</t>
  </si>
  <si>
    <t>Avenida Guacamayas desde Avenida Darío Echandía hasta Avenida Caracas (incluye intersecciones)</t>
  </si>
  <si>
    <t>Rafael Uribe</t>
  </si>
  <si>
    <t>Avenida Usminia desde la Autopista al Llano hasta la Avenida Circunvalar del Sur (incluye intersecciones)</t>
  </si>
  <si>
    <t>Avenidas San Juan Bosco (Cl 170) desde Avenida Alberto Lleras Camargo (carrera 7) hasta Avenida Paseo Los Libertadores. (incluye intersecciones)</t>
  </si>
  <si>
    <t>Avenida El Cortijo (AK 116)   desde Avenida Chile (AC 72) hasta Avenida Morisca (AK 90) (incluye intersecciones)</t>
  </si>
  <si>
    <t>Avenida Primero de Mayo desde Avenida Agoberto Mejía Cifuentes (AK 80) hasta Avenida Longitudinal de Occidente ALO (incluye intersecciones)</t>
  </si>
  <si>
    <t>Avenida Córdoba (AK 55) desde Avenida Rodrigo Lara Bonilla (AC 127) hasta Avenida Transversal Suba (AC 147) (incluye intersecciones)</t>
  </si>
  <si>
    <t>Niza</t>
  </si>
  <si>
    <t>Avenida El Salitre (AC 66A) desde Avenida Norte Quito Sur hasta Avenida del Congreso Eucarístico (incluye intersecciones)</t>
  </si>
  <si>
    <t>Avenida El Salitre (AC 66A) desde Avenida del Congreso Eucarístico hasta Avenida Longitudinal de Occidente ALO (incluye intersecciones)</t>
  </si>
  <si>
    <t>Tabora</t>
  </si>
  <si>
    <t>Avenida Ferrocarril del Sur desde Avenida Congreso Eucarístico hasta Avenida del Sur (incluye intersecciones)</t>
  </si>
  <si>
    <t>Avenida San Bernardino desde Avenida Ciudad de Cali hasta Avenida Longitudinal de Occidente (incluye intersecciones)</t>
  </si>
  <si>
    <t>Avenida Tintal desde Avenida Bosa hasta Avenida San Bernardino (incluye intersecciones)</t>
  </si>
  <si>
    <t>Avenida Las Villas (AK 58) desde Avenida La Sirena (AC 153) hasta Avenida San José (AC 170) (incluye intersecciones)</t>
  </si>
  <si>
    <t>Avenida Agoberto Mejía Cifuentes (AK 80) desde Avenida Alsacia hasta Avenida Ferrocarril (incluye intersecciones)</t>
  </si>
  <si>
    <t>Avenida de La Conejera (AK 99) desde Avenida Tabor (AC 131) hasta Avenida Transversal de Suba (AC 145) (incluye intersecciones)</t>
  </si>
  <si>
    <t>Avenida La Victoria desde Avenida Primero de Mayo (AC 22 Sur) hasta Avenida Guacamayas (incluye intersecciones)</t>
  </si>
  <si>
    <t xml:space="preserve">Avenida Las Mercedes (AC 153) desde Avenida de La Conejera (AK 99) hasta Avenida Longitudinal de Occidente ALO (incluye intersecciones) </t>
  </si>
  <si>
    <t>Suba</t>
  </si>
  <si>
    <t>Avenida del Congreso Eucarístico desde Avenida NQS hasta Avenida Jorge Gaitán Cortés  (AK 33) (incluye intersecciones)</t>
  </si>
  <si>
    <t>Avenida del Congreso Eucarístico desde Avenida Jorge Gaitán Cortés  (AK 33) hasta Avenida Mariscal Sucre (incluye intersecciones)</t>
  </si>
  <si>
    <t>Avenida Castilla (AC 8) desde Carrera 79  hasta Avenida Longitudinal de Occidente ALO (incluye intersecciones)</t>
  </si>
  <si>
    <t>Tintal</t>
  </si>
  <si>
    <t>Avenida Bosa desde Avenida El Tintal (AK 89) hasta Avenida Longitudinal de Occidente ALO (incluye intersecciones)</t>
  </si>
  <si>
    <t>Avenida Alberto Lleras Camargo  (carrera 7) desde Avenida el Polo (Cl 200) hasta límite del distrito con Chía (incluye intersecciones)</t>
  </si>
  <si>
    <t xml:space="preserve"> Avenida de Los Cerros (Circunvalar de Oriente) desde Avenida de Los Comuneros hasta la Avenida La Hortúa (incluye intersecciones)</t>
  </si>
  <si>
    <t>Avenida de Los Cerros (Circunvalar de Oriente) desde la Avenida La Hortúa hasta la Avenida Ciudad de Villavicencio (incluye intersecciones)</t>
  </si>
  <si>
    <t xml:space="preserve">Avenida La Hortua desde la Avenida Fernando Mazuera (carrera 10) hasta la Avenida de Los Cerros (incluye intersecciones) </t>
  </si>
  <si>
    <t>Avenida Constitución desde Avenida José Celestino Mutis (Cl 63) hasta Canal del Salitre</t>
  </si>
  <si>
    <t>Avenida Transversal de Suba desde Avenida Longitudinal de Occidente ALO hasta Avenida El Tabor</t>
  </si>
  <si>
    <t>Tibabuyes</t>
  </si>
  <si>
    <t>Avenida Primero de Mayo desde Avenida La Victoria (Cra 3) hasta Avenida Fucha (Cl 11 sur)</t>
  </si>
  <si>
    <t>Avenida El Jardín desde Avenida Boyacá hasta Avenida Carrera 52 (incluye intersecciones)</t>
  </si>
  <si>
    <t>Avenida Carrera 52 desde Avenida el Jardín hasta Avenida Calle 215 (incluye intersecciones)</t>
  </si>
  <si>
    <t>Avenida de Las Villas desde calle 176  Hasta Avenida El Jardín (incluye intersecciones)</t>
  </si>
  <si>
    <t>Avenida Calle 215 desde Avenida Paseo de Los Libertadores hasta Avenida de Las Villas (incluye intersecciones)</t>
  </si>
  <si>
    <t>Avenida de Los Arrayanes desde la Avenida Paseo de Los Libertadores hasta el limite rural del distrito (incluye intersecciones)</t>
  </si>
  <si>
    <t>Avenida El Polo desde Avenida Alberto Lleras Camargo hasta Avenida Boyacá (incluye intersecciones)</t>
  </si>
  <si>
    <t>Avenida Tibabita desde Avenida Jorge Uribe Botero hasta Avenida Boyacá (incluye intersecciones)</t>
  </si>
  <si>
    <t>Avenida Santa Bárbara desde Avenida Tibabita hasta Avenida Laureano Gómez (incluye intersecciones)</t>
  </si>
  <si>
    <t>Avenida Jorge Uribe Botero desde Avenida Tibabita hasta Avenida El Polo (incluye intersecciones)</t>
  </si>
  <si>
    <t>Avenida Guaymaral desde Avenida Alberto Lleras Camargo hasta Avenida Boyacá (incluye intersecciones)</t>
  </si>
  <si>
    <t>Avenida Calle 245 desde desde Avenida Alberto Lleras Camargo hasta AvenidaPaseo de Los Libertadores (incluye intersecciones)</t>
  </si>
  <si>
    <t>Avenida Laureano Gomez desde Calle 193 hasta Calle 245</t>
  </si>
  <si>
    <t>Enlace Vehicular</t>
  </si>
  <si>
    <t>Intersección 1: Puente Aranda (Carrera 50) por Avenida Américas, Avenida de los Comuneros, (AC 6) y Avenida Colón (AC 13)</t>
  </si>
  <si>
    <t>Intersección 3: Avenida Contador (AC 134) por Avenida Laureano Gómez (AK 9)</t>
  </si>
  <si>
    <t>Intersección 4: Avenida Alfredo Bateman (Avenida Suba) por Avenida Rodrigo Lara Bonilla (AC 125A)</t>
  </si>
  <si>
    <t>Intersección 5: Avenida Alfredo Bateman (Avenida Suba) por Avenida Pepe Sierra (AC 116)</t>
  </si>
  <si>
    <t>Intersección 7: Avenida de la Constitución por Avenida Medellín (AC 80)</t>
  </si>
  <si>
    <t>Intersección 8: Avenida Jorge Gaitán Cortés por Avenida Boyacá</t>
  </si>
  <si>
    <t>Intersección 9: Avenida Cota por Av San José</t>
  </si>
  <si>
    <t>Intersección 10: NQS por Av. Bosa</t>
  </si>
  <si>
    <t>Intersección 11: Avenida Américas por Avenida Boyacá (Ampliación tablero)</t>
  </si>
  <si>
    <t>Avenida Agoberto Mejía Cifuentes (AK 80) desde Avenida Alsacia hasta Avenida Manuel Cepeda Vargas (AC 6)  (incluye intersecciones)</t>
  </si>
  <si>
    <t>Avenida Ciudad Montes (AC 3) desde Avenida Constitución hasta Avenida Boyacá (AK 72)  (incluye intersecciones)</t>
  </si>
  <si>
    <t>Kennedy</t>
  </si>
  <si>
    <t xml:space="preserve">Circuito 1 Ciudad Bolívar:
 diagonal 71B sur - Diagonal 71A sur-Carrera 20- Calle 70 sur - Carrera 26B- Calle 72C sur - Transversal 72H- Transversal 27B - Diagonal 73B sur- Carrera 27 - Calle 76A sur- Carrera 26B Bis.  (incluye intersecciones)  </t>
  </si>
  <si>
    <t>Circuito 2  Ciudad Bolívar:
Desde Carrera 76 por calle 59A sur- carrera 77- Calle 60A sur- Carrera 77C- Carrera 77B- Carrera 77Bis A- Diagonal 62G sur- Carrera 77G- Calle 68B sur- Calle 68C sur- Transversal 77- Diagonal 75D sur- Calle 75D sur- Calle 75C sur- Calle 75B sur- Diagonal 76 sur- Diagonal 75 sur- Diagonal 73C sur (Avenida Jorge Gaitán Cortés)  (incluye intersecciones)</t>
  </si>
  <si>
    <t>Arborizadora</t>
  </si>
  <si>
    <t>Circuito 1 Bosa:
Desde Avenida Villavicencio por Carrera 77P Bis A- Calle 47B sur- Carrera 77K- Carrera 77G Bis A- conectadon con Avenida Bosa.  (incluye intersecciones)</t>
  </si>
  <si>
    <t>Bosa</t>
  </si>
  <si>
    <t>Circuito 2 Bosa:
Desde Avenida Agoberto Mejia (Calle 69B sur)- Transversal 77I - Transversal 77J- hasta Calle 65 sur  (incluye intersecciones)</t>
  </si>
  <si>
    <t>Circuito 3 Bosa:
Desde pondaje del río Tunjuelo por Transversal 80I- Carrera 80I- Diagonal 83 sur- conecta con Avenida San Bernardino.  (incluye intersecciones)</t>
  </si>
  <si>
    <t>Circuito 4 Bosa:
Desde Avenida Bosa tomando Carrera 88B- Diagonal 72 sur- Calle 73 sur- Carrera 87C para conectar con Avenida Bosa. (incluye intersecciones)</t>
  </si>
  <si>
    <t>Circuito 5 Bosa:
Calle 56F sur desde Avenida Tintal (Cr 89B) hasta Avenida Longitudinal de Occidente ALO. (incluye intersecciones)</t>
  </si>
  <si>
    <t>Circuito Engativa-Suba:
Desde Avenida Medellín (Cl 80) por Carrera 120- Calle 130- empata con carrera 152 y Carrera 154- Calle 132D- Transversal 127- Calle 139 conecta con Transversal de Suba. (incluye intersecciones)</t>
  </si>
  <si>
    <t>Circuito 1 Suba:
Avenida Transversal de Suba por Carrera 91- Carrera 92 hasta Avenida San José. (incluye intersecciones)</t>
  </si>
  <si>
    <t>Circuito 2 Suba:
Avenida Transversal de Suba por Carrera 98B- Carrera 99- Avenida de las Mercedes. (incluye intersecciones)</t>
  </si>
  <si>
    <t>Circuito 1 Usaquen:
Calle 192 desde Avenida Paseo Los Libertadores hasta Carrera 14. (incluye intersecciones)</t>
  </si>
  <si>
    <t>Toberin</t>
  </si>
  <si>
    <t>Circuito 2 Usaquen:  Acceso al Codito (calle 175 y calle 187): Inicia en la Carrera 7 Avenida Alberto Lleras Camargo y finaliza en la salida rural a la Calera. (incluye intersecciones)</t>
  </si>
  <si>
    <t>Circuito 1 Santa Fe: desde la salida a Choachí hasta la Calle 11 sur a la altura de la Transversal 11Este (pasando por la antigua planta de vitelma) (incluye intersecciones)</t>
  </si>
  <si>
    <t>Circuito 1 Kennedy: 
Calle 33 sur desde Avenida Ciudad de Cali- Carrera 87-Calle 5A sur- Avenida Tintal. (incluye intersecciones)</t>
  </si>
  <si>
    <t>Porvenir</t>
  </si>
  <si>
    <t>Circuito 1 de Tunjuelito:
Carrera 67 entre Avenida del Sur y Avenida Jorge Gaitán Cortés.
Avenida del Sur- Carrera 61A- Calle 67B sur- Transversal 66A- Transversal 70D- Transversal 70C- Diagonal 67A sur. (incluye intersecciones)</t>
  </si>
  <si>
    <t>Circuito 1 Rafael Uribe:
Desde Avenida Caracas por Diagonal 38Bis sur- Calle 40 sur- Carrera 13G- Calle 36 sur- Carrera 12G- Carrera 12D- Diagonal 32C Bis A sur-  Carrera 12B- Diagonal 32A sur- Calle 36D sur-  Carrer 10Bis hasta Avenida Dario Hechandia. (incluye intersecciones)</t>
  </si>
  <si>
    <t>Restrepo</t>
  </si>
  <si>
    <t>Circuito 1 San Cristobal:
Desde Avenida de los Cerros por Carrera 8D Este- Calle 39C sur- Carrera 11Este- Diagonal 51A sur. (incluye intersecciones)</t>
  </si>
  <si>
    <t>Circuito 2 San Cristobal:
Desde Diagonal 51A sur por Carrera 10Este- Carrera 11Este-Carrrera 10A Este- Calle 65 sur- Carrrera 11B Este- Calle 68 sur- Carrera 11D Este- Calle 70 sur- Carrera 13B Este- Calle 71B sur hasta Avenida de los Cerros. (incluye intersecciones)</t>
  </si>
  <si>
    <t>Circuito 1 Engativa:
Carrera 119 entre calle 79 y Avenida Medellín (CL 80) (incluye intersecciones)</t>
  </si>
  <si>
    <t>Circuito 3 Usaquen:
Calle 175 entre Avenida paseo de los Libertadores y el canal Torca (incluye pontón) (incluye intersecciones)</t>
  </si>
  <si>
    <t>Vía Borde Norte (Carrera 116) entre Cota y Guaymaral</t>
  </si>
  <si>
    <t>Vía Guaymaral entre Avenida Boyacá y vía Borde Norte (Carrera 116)</t>
  </si>
  <si>
    <t>Vía Corpas entre vía Cota y Avenida Ciudad de Cali</t>
  </si>
  <si>
    <t>Salida a la Calera por el norte, sector barrio el Codito entre la Calle 188 y el límite con el municipio de la Calera.</t>
  </si>
  <si>
    <t>Tramo 1 Vía Camino de Pasquilla desde el límite urbano de Bogotá hasta empalmar a la altura del relleno doña Juana con la Vía Circunvalar del Sur</t>
  </si>
  <si>
    <t>Tramo 2 Vía Camino de Pasquilla desde  Vía Circunvalar del Sur hasta Troncal Bolivariana</t>
  </si>
  <si>
    <t>Troncal Bolivariana desde vía Circunvalar del Sur hasta Vía Pasquilla</t>
  </si>
  <si>
    <t>Vía Troncal de Juan Rey desde Avenida de los Cerros hasta límite con el municipio de Chipaque</t>
  </si>
  <si>
    <t>Cable Aereo</t>
  </si>
  <si>
    <t xml:space="preserve">cable aereo San Cristobal (ramal juan rey) de la Victoria a Juan Rey </t>
  </si>
  <si>
    <t>cable aereo soacha ciudadela Sucre sierra morena fase II</t>
  </si>
  <si>
    <t>Cable aereo Tres Esquinas - (potosí-sierra morena) Soacha cazuca sierra morena- fase I</t>
  </si>
  <si>
    <t>Cable aereo Usaquen El Codito</t>
  </si>
  <si>
    <t>Metro</t>
  </si>
  <si>
    <t>SEGUNDA LINEA DEL METRO SLMB Centro- engativa- suba (SUBTERRANEO-ELEVADO)</t>
  </si>
  <si>
    <t>TERCERA LÍNEA DEL METRO (AVENIDAS SANTAFÉ - BOSA - VILLAVICENCIO - JORGE GAITÁN CORTÉS - NQS 92) factibilidad Soacha- Bosa- Ciudad Bolivar- Centro TLMB (ELEVADO)</t>
  </si>
  <si>
    <t xml:space="preserve">Avenida Medellín (Avenida Troncal Calle 80) desde Portal 80 hasta Limite Distrito municipio de Cota </t>
  </si>
  <si>
    <t>Avenida de las Américas desde Avenida NQS (AK 30) hasta Puente Aranda</t>
  </si>
  <si>
    <t>Avenida Villavicencio desde Avenida Boyacá hasta Avenida del Sur (NQS)</t>
  </si>
  <si>
    <t>Complejo de integración modal CIM</t>
  </si>
  <si>
    <t>CIM norte</t>
  </si>
  <si>
    <t>Consolidación de las zonas y nodos de intercambio modal para optimizar viajes, la accesibilidad, conectividad al transporte que contribuyan al aprovechamiento eficiente del suelo de su zona de influencia para la localización de servicios sociales</t>
  </si>
  <si>
    <t>PRIVADO</t>
  </si>
  <si>
    <t>CIM occidente Calle 80</t>
  </si>
  <si>
    <t>CIM occidente Calle 13</t>
  </si>
  <si>
    <t>Área de intercambio modal AIM</t>
  </si>
  <si>
    <t>AIM 4 ALO portal 80</t>
  </si>
  <si>
    <t>AIM 13 METRO I Y II 72</t>
  </si>
  <si>
    <t>AIM 18  CAD</t>
  </si>
  <si>
    <t>AIM 23 Metro I 68</t>
  </si>
  <si>
    <t>AIM 26 Tintal</t>
  </si>
  <si>
    <t xml:space="preserve"> Calle 7 desde la carrera 10 hasta la Avenida de los Cerros (Circunvalar)</t>
  </si>
  <si>
    <t>Avenida Jiménez desde el paseo pie de monte en la Avenida de los Cerros (Circunvalar) hasta la carrera 19</t>
  </si>
  <si>
    <t xml:space="preserve">Avenida Comuneros, desde  la carrera 10 hasta la Avenida de los Cerros (Circunvalar) </t>
  </si>
  <si>
    <t xml:space="preserve">Carrera 10 desde la Avenida Comuneros hasta la calle 26 </t>
  </si>
  <si>
    <t>Paseo Pie de Monte (Avenida de los Cerros circunvalar) entre la Avenida Comuneros hasta empalmar con el cruce del Inicio del corredor verde de la Avenida Jiménez</t>
  </si>
  <si>
    <t>Calle 26 desde la intersección de la Avenida Jiménez y el paseo pie de monte (Avenida de los Cerros), hasta la Avenida Caracas</t>
  </si>
  <si>
    <t>Avenida Pablo VI (Calle 53) desde la Avenida Alberto Lleras Camargo (Carrera 7) hasta Avenida La Constitución</t>
  </si>
  <si>
    <t>Calle 129 desde Avenida Paseo Los Libertadores hasta Avenida Boyacá</t>
  </si>
  <si>
    <t>Canal rio Fucha</t>
  </si>
  <si>
    <t xml:space="preserve">Calle 31 sur (Canal Albina) Desde el Río Fucha hasta Carrera 13 </t>
  </si>
  <si>
    <t xml:space="preserve">Avenida Chile (Cl 72) desde Avenida Alberto Lleras Camargo (Carrera 7) hasta Carrera 110G </t>
  </si>
  <si>
    <t>Carrera 11 Desde Calle 127 hasta Calle 64</t>
  </si>
  <si>
    <t>Red de cicloinfraestructura (Micromovilidad)</t>
  </si>
  <si>
    <t>upl 1-Sumapaz</t>
  </si>
  <si>
    <t>Cualificación de la malla de proximidad y del cuidado para garantizar la accesibilidad y el uso, goce y disfrute del espacio público para la movilidad</t>
  </si>
  <si>
    <t>upl 2-Usme</t>
  </si>
  <si>
    <t>upl 3-Entrenubes</t>
  </si>
  <si>
    <t>upl 4-Rafael Uribe</t>
  </si>
  <si>
    <t>upl 6-San Cristobal</t>
  </si>
  <si>
    <t>upl 7-Restrepo</t>
  </si>
  <si>
    <t>upl 8- Tunjuelito</t>
  </si>
  <si>
    <t>upl 9- Arborizadora</t>
  </si>
  <si>
    <t>upl 10- Centro Histórico</t>
  </si>
  <si>
    <t>upl 11- Puente Aranda</t>
  </si>
  <si>
    <t>upl 12- Kennedy</t>
  </si>
  <si>
    <t>upl 13- Bosa</t>
  </si>
  <si>
    <t>upl 14- Edén</t>
  </si>
  <si>
    <t>upl 16- Tintal</t>
  </si>
  <si>
    <t>upl 18- Teusaquillo</t>
  </si>
  <si>
    <t>upl 19-Salitre</t>
  </si>
  <si>
    <t>Salitre</t>
  </si>
  <si>
    <t>upl 20-Fontibón</t>
  </si>
  <si>
    <t>upl 21- Chapinero</t>
  </si>
  <si>
    <t>upl 22- Barrios Unidos</t>
  </si>
  <si>
    <t>upl 23- Tabora</t>
  </si>
  <si>
    <t>upl 24- Engativa</t>
  </si>
  <si>
    <t>upl 25- Usaquén</t>
  </si>
  <si>
    <t>upl 26- Niza</t>
  </si>
  <si>
    <t>upl 27- Rincón de Suba</t>
  </si>
  <si>
    <t>upl 28- Toberín</t>
  </si>
  <si>
    <t>upl 30- Suba</t>
  </si>
  <si>
    <t>upl 31- Tibabuyes</t>
  </si>
  <si>
    <t>upl 32- Torca</t>
  </si>
  <si>
    <t>Barrios Vitales</t>
  </si>
  <si>
    <t>1. El Nogal</t>
  </si>
  <si>
    <t>2. Galán</t>
  </si>
  <si>
    <t>3. La Cabaña Fontibon</t>
  </si>
  <si>
    <t>4. Tibabuyes II</t>
  </si>
  <si>
    <t>5. San Cristobal Norte</t>
  </si>
  <si>
    <t>6. Tunal Oriental</t>
  </si>
  <si>
    <t>7. Engativa Zona Urbana</t>
  </si>
  <si>
    <t>8. Villa Gloria</t>
  </si>
  <si>
    <t>9. Diana Turbay</t>
  </si>
  <si>
    <t>10. Chuniza</t>
  </si>
  <si>
    <t>11. Verbenal San Antonio</t>
  </si>
  <si>
    <t>12. Ciudad De Cali</t>
  </si>
  <si>
    <t>13. Parcela El Porvenir</t>
  </si>
  <si>
    <t>14. Lisboa</t>
  </si>
  <si>
    <t>15. Atenas</t>
  </si>
  <si>
    <t>16. San Bernardino</t>
  </si>
  <si>
    <t>17. Las Cruces</t>
  </si>
  <si>
    <t>18. San Felipe</t>
  </si>
  <si>
    <t>Red de infraestructura peatonal</t>
  </si>
  <si>
    <t>km</t>
  </si>
  <si>
    <t>Cultura, Recreación y Deporte</t>
  </si>
  <si>
    <t>Instituto Distrital de Recreación y Deporte</t>
  </si>
  <si>
    <t>Transferencia de Derechos de Construcción y Desarrollo</t>
  </si>
  <si>
    <t>Proyectos de implementación Sistemas Urbanos de Drenaje Sostenible SUDS</t>
  </si>
  <si>
    <t>Estudios y Diseños</t>
  </si>
  <si>
    <t>Secretaría Distrital de Hábitat</t>
  </si>
  <si>
    <t>Seguridad</t>
  </si>
  <si>
    <t>Recuperación, puesta en valor y reactivación de senderos históricos de acceso a los cerros orientales en el marco del plan de manejo de la franja de adecuación.</t>
  </si>
  <si>
    <t>Proyecto eje del Río Arzobispo: articulador del patrimonio natural de los Cerros Orientales, Parque Nacional, Parkway con los sectores de interés cultural de La Merced y Teusaquillo, generando una estructura de espacio público patrimonial.</t>
  </si>
  <si>
    <t>Desarrollo económico, industria y turismo</t>
  </si>
  <si>
    <t>Secretaría Distrital de Desarrollo Económico</t>
  </si>
  <si>
    <t>Jardín Botánico José Celestino Mutis</t>
  </si>
  <si>
    <t>Consolidar el bosque urbano de ARBORIZADORA ALTA</t>
  </si>
  <si>
    <t>Consolidar el bosque urbano de Santa Helena</t>
  </si>
  <si>
    <t>Consolidar el bosque urbano de Independencia-Bicentenario</t>
  </si>
  <si>
    <t>Consolidar el bosque urbano de PARQUE NACIONAL</t>
  </si>
  <si>
    <t>Consolidar el bosque urbano de GUSTAVO URIBE BOTERO</t>
  </si>
  <si>
    <t>Consolidar el bosque urbano de PLANTA DE TRATAMIENTO SALITRE</t>
  </si>
  <si>
    <t>Consolidar el bosque urbano de ZONA FRANCA (PM-16)</t>
  </si>
  <si>
    <t>Consolidar el bosque urbano de PARQUE DEL INDIO O DE LAS COMETAS</t>
  </si>
  <si>
    <t>Consolidar el bosque urbano de PARQUE DEL INDIO O DE LAS COMETAS 1</t>
  </si>
  <si>
    <t>Consolidar el bosque urbano de DIANA TURBAY</t>
  </si>
  <si>
    <t>Consolidar el bosque urbano de SANTA LUCIA</t>
  </si>
  <si>
    <t>Consolidar el bosque urbano de Bosque San Carlos</t>
  </si>
  <si>
    <t>Consolidar el bosque urbano de CANAL BOYACA MODELIA</t>
  </si>
  <si>
    <t>Consolidar el bosque urbano de Canal Arzobispo</t>
  </si>
  <si>
    <t>Consolidar el bosque urbano de Park Way</t>
  </si>
  <si>
    <t>Consolidar el bosque urbano de Simon Bolivar</t>
  </si>
  <si>
    <t>Consolidar el bosque urbano de URBANIZACION LA ESMERALDA</t>
  </si>
  <si>
    <t>Consolidar el bosque urbano de URBANIZACION LA ESMERALDA (ANTES LOS URAPANES)</t>
  </si>
  <si>
    <t xml:space="preserve">Consolidar el parque de VERAGUAS </t>
  </si>
  <si>
    <t>Red de parques del Río Bogotá</t>
  </si>
  <si>
    <t>Generación de nuevos parques estructurantes y de proximidad para incrementar la cobertura con equilibrio territorial de los espacios público para el encuentro.</t>
  </si>
  <si>
    <t>Áreas de Ocupación Público Prioritaria. Franja de Adecuación</t>
  </si>
  <si>
    <t>Parque de borde de Cerro Seco</t>
  </si>
  <si>
    <t>Diseño e implementación del Ordenamiento Ambiental y Productivo de Fincas</t>
  </si>
  <si>
    <t>Apoyo en la implementacion de la estrategia de uso ocupación y tenencia de la tierra, al interior del Parque Nacional Natural Sumapaz.</t>
  </si>
  <si>
    <t>Parque  Nacional Natural Sumapaz</t>
  </si>
  <si>
    <t>Producción sotenible del área rural Ordenamiento ambiental y productivo del área rural Reconversión productiva para lograr producción sostenible</t>
  </si>
  <si>
    <t>Nodo de equipamiento rural Santa Rosa (6,86 ha)</t>
  </si>
  <si>
    <t>Instituto Distrital de Turismo</t>
  </si>
  <si>
    <t>Unidad Administrativa Especial de Servicios Públicos</t>
  </si>
  <si>
    <t>Empresa de Teléfonos de Bogotá</t>
  </si>
  <si>
    <t>Empresa de Renovación y Desarrollo Urbano</t>
  </si>
  <si>
    <t>Reparto de cargas y beneficios</t>
  </si>
  <si>
    <t>Fortalecimiento de los Cluster de producción tradicional</t>
  </si>
  <si>
    <t>Desconcentración de servicios administrativos y a las personas</t>
  </si>
  <si>
    <t>Actividades económicas en áreas de desarrollo naranja y Cluster empresarial cultural</t>
  </si>
  <si>
    <t xml:space="preserve">Promoción y fortalecimiento de proyectos Turísticos Especiales </t>
  </si>
  <si>
    <t>Principalmente se ejecutan con la normas del POT</t>
  </si>
  <si>
    <t>Unidad</t>
  </si>
  <si>
    <t>Estructurante, Proximidad</t>
  </si>
  <si>
    <t>Sistemas generales de servicios públicos</t>
  </si>
  <si>
    <t>Control de servidumbres de redes de Alta Tensión</t>
  </si>
  <si>
    <t>Implementación de alternativas tecnológicas para prestación del servicio TIC en la ruralidad</t>
  </si>
  <si>
    <t>Expansión de infraestructura de telecomunicaciones</t>
  </si>
  <si>
    <t>TICs-Social</t>
  </si>
  <si>
    <t>TICs-Wifi de internet en sitios de interés público</t>
  </si>
  <si>
    <t>construcción e Instalación de nuevas subestaciones de Energía</t>
  </si>
  <si>
    <t>Transmisión de Energía</t>
  </si>
  <si>
    <t>Ampliación de infraestructura para provisión de Gas Licuado del Petróleo (GLP)</t>
  </si>
  <si>
    <t>Unidades constructivas especiales y de calidad y control de emisiones por riesgo sísmico</t>
  </si>
  <si>
    <t>Ampliación del Mercado de Gas Natural Vehicular</t>
  </si>
  <si>
    <t>global</t>
  </si>
  <si>
    <t xml:space="preserve"> Ampliación del Mercado de gas natural para la Industria</t>
  </si>
  <si>
    <t>Ampliación del Mercado de gas natural residencial, comercial y de servicios</t>
  </si>
  <si>
    <t>Manejo Integral de residuos sólidos</t>
  </si>
  <si>
    <t>Aprovechamiento de la vivienda para el desarrollo de actividades productivas o complementarias al uso residencial en mejores condiciones de habitabilidad</t>
  </si>
  <si>
    <t>Soporte territorial y regulación para la conformación de ecosistemas digitales en el marco de la sostenibilidad territorial y de calidad en el acceso a las TIC.</t>
  </si>
  <si>
    <t xml:space="preserve">7. Alcanzar el Desarrollo Rural Sostenible. </t>
  </si>
  <si>
    <t>2. Programa para la conectividad ecosistémica entre los elementos de la EEP</t>
  </si>
  <si>
    <t xml:space="preserve">3. Programa de entornos habitables, seguros y resilientes </t>
  </si>
  <si>
    <t>4. Programa de reverdecimiento y renaturalizacion del Distrito Capital</t>
  </si>
  <si>
    <t>5. Programa para descarbonizar la movilidad</t>
  </si>
  <si>
    <t>6. Programa de resignificacion de nuestra identidad, cultura y patrimonio</t>
  </si>
  <si>
    <t>7. Programa para la recualifación del paisaje urbano</t>
  </si>
  <si>
    <t>8. Programa de Territorios Productivos y Competitivos</t>
  </si>
  <si>
    <t>9. Programa de hábitats sostenibles y productivos</t>
  </si>
  <si>
    <t>10. Programa Territorios para la vitalidad y el cuidado</t>
  </si>
  <si>
    <t>11. Programa de Calles completas</t>
  </si>
  <si>
    <t>12. Programa de prestación de servicios públicos organizado, eficiente e inteligente</t>
  </si>
  <si>
    <t>13. Programa de vivienda y  hábitat  popular</t>
  </si>
  <si>
    <t>14. Programa Territorio rural equitativo, productivo e incluyente</t>
  </si>
  <si>
    <t>1. Subprograma de Recuperación, restauración y renaturalización del sistema hídrico</t>
  </si>
  <si>
    <t>2. Subprograma de Bordes Urbano Rurales</t>
  </si>
  <si>
    <t>1. Subprograma de protección a los elementos de importancia ambiental</t>
  </si>
  <si>
    <t>2. Subprograma de Protección y recuperación del Río Bogotá</t>
  </si>
  <si>
    <t>mediano</t>
  </si>
  <si>
    <t>Estudios detallados de riesgo para las áreas priorizadas con condición de amenaza y riesgo</t>
  </si>
  <si>
    <t>2. Subprograma de Construcción Sostenible y Resiliente</t>
  </si>
  <si>
    <t>3. Subprograma de reasentamiento</t>
  </si>
  <si>
    <t>1. Subprograma red férrea y de corredores de alta capacidad</t>
  </si>
  <si>
    <t>2. Subprograma de Consolidación de bosques urbanos</t>
  </si>
  <si>
    <t>2. Subprograma red corredores de cable aéreo</t>
  </si>
  <si>
    <t>3. Subprograma red de corredores verdes</t>
  </si>
  <si>
    <t>4.Subprograma de impulso a la cicloinfraestructura como alternativa de transporte urbano y rural</t>
  </si>
  <si>
    <t>1. Subprograma de recuperación física y embellecimiento de inmuebles y sectores patrimoniales</t>
  </si>
  <si>
    <t xml:space="preserve">2. Subprograma para la promoción, atracción y permanencia de actividades tradicionales y artesanales </t>
  </si>
  <si>
    <t>1. Subprograma de cualificación, conectividad ambiental y funcional del sistema de espacio público peatonal y de encuentro con las demás estructuras territoriales</t>
  </si>
  <si>
    <t>1. Subprograma de Conformación de anillos y corredores de carga y logística de integración regional</t>
  </si>
  <si>
    <t>4. Subprograma Barrios vitales y redes peatonales</t>
  </si>
  <si>
    <t>1. Subprograma de promoción de áreas de servicios sociales para el cuidado</t>
  </si>
  <si>
    <t>1. Subprograma de Alumbrado Público</t>
  </si>
  <si>
    <t xml:space="preserve">3. Subprograma de Confiabilidad eléctrica regional, distribución de energía </t>
  </si>
  <si>
    <t>5. Subprograma de Construcción, expansión y/o rehabilitación de acueducto y alcantarillado.</t>
  </si>
  <si>
    <t>1. Subprograma de vivienda de Interés Social y Prioritario</t>
  </si>
  <si>
    <t>Viviendas de interés social iniciadas</t>
  </si>
  <si>
    <t>Unidades de viviendas</t>
  </si>
  <si>
    <t>2. Subprograma de Mejoramiento Integral del Hábitat</t>
  </si>
  <si>
    <t>Mejoramiento Integral de entorno y hábitat de barrios</t>
  </si>
  <si>
    <t>Legalización de asentamientos humanos y formalización de barrios legalizados</t>
  </si>
  <si>
    <t>Proyectos asociativos mediante la gestión de Plan Vecinos</t>
  </si>
  <si>
    <t>4. Subprograma de Monitoreo y Control de Vivienda</t>
  </si>
  <si>
    <t>Proyectos culturales, productivos y de apropiación comunitaria</t>
  </si>
  <si>
    <t xml:space="preserve">3. Subprograma de Saneamiento y Titulación </t>
  </si>
  <si>
    <t>2. Subprograma mejoramiento de la malla vial rural</t>
  </si>
  <si>
    <t>1. Subprograma de Hábitat productiva y vivienda rural</t>
  </si>
  <si>
    <t>2. Subprograma de fortalecimiento del tejido económico local</t>
  </si>
  <si>
    <t>Revitalización en corredores de movilidad - DOT</t>
  </si>
  <si>
    <t>Ciudad Lagos de Torca</t>
  </si>
  <si>
    <t>Revitalización de Los Mártires</t>
  </si>
  <si>
    <t>2. Subprograma Consolidación de espacio público para el encuentro en suelo público no intervenido</t>
  </si>
  <si>
    <t>Distrito Creativo San Felipe</t>
  </si>
  <si>
    <t>Distrito de ciencia, tecnología e información</t>
  </si>
  <si>
    <t>Distrito Aeroportuario – Puerta de Teja</t>
  </si>
  <si>
    <t>2. Subprograma Fortalecimiento de equipamientos rurales en núcleo</t>
  </si>
  <si>
    <t>Corredores inteligentes de turismo, Cables turísticos, Gastronomía turística, Cluster hotelero, Desarrollo turístico del borde sur</t>
  </si>
  <si>
    <t>2. Subprograma Bogotá para el turista</t>
  </si>
  <si>
    <t>3. Subprograma de promoción de actividades productivas, generación de empleo e ingresos</t>
  </si>
  <si>
    <t>Desarrollo turístico del borde sur</t>
  </si>
  <si>
    <t>Ejecución del Plan Especial de Manejo y Protección – PEMP- del Centro Histórico de Bogotá</t>
  </si>
  <si>
    <t>Transformación del borde aeroportuario y conformación del Anillo Logístico de Occidente</t>
  </si>
  <si>
    <t>Nuevo Centro Administrativo Distrital y recualificación del CAD</t>
  </si>
  <si>
    <t>Fortalecimiento del ecosistema de Educación Superior – Grandes Campus Universitarios, para la creación de nuevos cupos universitarios que preparen los talentos del presente y futuro</t>
  </si>
  <si>
    <t>Fortalecimiento de los clusters de servicios médicos y hospitalarios, para la creación de nuevas camas hospitalarias en Bogotá</t>
  </si>
  <si>
    <t>Fortalecimiento y cualificación de parques y equipamientos para eventos culturales, deportivos y ferias</t>
  </si>
  <si>
    <t>Clusterización de actividades productivas especializadas alrededor de los patio-talleres del metro, como garantía de aprovechamiento de las nuevas oportunidades laborales que genera la construcción y operación de las infraestructuras de transporte férreo masivo</t>
  </si>
  <si>
    <t>Construcción del Distrito de Ciencia, Tecnología e Innovación</t>
  </si>
  <si>
    <t>Chapinero Verde e Inteligente, principal área de aglomeración económica diversificada de Colombia</t>
  </si>
  <si>
    <t>Recualificación física y revitalización productiva de la Zona Industrial de Puente Aranda</t>
  </si>
  <si>
    <t xml:space="preserve">Manzanas del cuidado </t>
  </si>
  <si>
    <t>Nodo de equipamiento rural Ánimas (2,73 ha)</t>
  </si>
  <si>
    <t>Nodo de equipamiento rural Auras (6,21)</t>
  </si>
  <si>
    <t>Nodo de equipamiento rural Concepción (2,84 ha)</t>
  </si>
  <si>
    <t>Nodo de equipamiento rural El Carmen (35,42 ha)</t>
  </si>
  <si>
    <t>Nodo de equipamiento rural El Uval (9,11 ha)</t>
  </si>
  <si>
    <t>Nodo de equipamiento rural Las Vegas (1,42 ha)</t>
  </si>
  <si>
    <t>Nodo de equipamiento rural Pasquillita (2,84 ha)</t>
  </si>
  <si>
    <t>Nodo de equipamiento rural Quiba Alta (9,75 ha)</t>
  </si>
  <si>
    <t>Nodo de equipamiento rural Raizal (5,95 Ha)</t>
  </si>
  <si>
    <t>Nodo de equipamiento rural Santa Ana (2,95 ha)</t>
  </si>
  <si>
    <t>Nodo de equipamiento rural Tunal Alto (6,38 ha)</t>
  </si>
  <si>
    <t>Nodo de equipamientos del Norte (11,64 ha)</t>
  </si>
  <si>
    <t>Nodo de equipamientos Simón Bolívar</t>
  </si>
  <si>
    <t>Nodo de equipamiento Juan Amarillo Bachue</t>
  </si>
  <si>
    <t>Nodo equipamientos Vereda Suba Cerros</t>
  </si>
  <si>
    <t>Nodo de equipamientos Ciudadela  el Porvenir</t>
  </si>
  <si>
    <t>Nodo de equipamientos Ciudadela el Recreo</t>
  </si>
  <si>
    <t xml:space="preserve">Nodo de equipamientos Timiza </t>
  </si>
  <si>
    <t>Nodo de equipamientos Sierra Morena</t>
  </si>
  <si>
    <t>Nodo de equipamientos El Redentor</t>
  </si>
  <si>
    <t>Nodo de equipamientos Guacamayas</t>
  </si>
  <si>
    <t>Nodo de equipamientos Lagos de torca</t>
  </si>
  <si>
    <t>Nodo de equipamientos La Gaitana</t>
  </si>
  <si>
    <t>Nodo de equipamientos Servitá</t>
  </si>
  <si>
    <t>2. Subprograma de Soterramiento de redes</t>
  </si>
  <si>
    <t>Prevención, control y recuperación de servidumbres de redes de Alta Tensión</t>
  </si>
  <si>
    <t>100% del monitoreo de las áreas con restricciones urbanísticas, ambientales y de riesgo</t>
  </si>
  <si>
    <t>100% de edificaciones nuevas con criterios de sostenibilidad</t>
  </si>
  <si>
    <t xml:space="preserve">Construcción de 16 centros administrativos locales </t>
  </si>
  <si>
    <t>Arborizadora, Britalia, Edén, Engativá, Lucero, Niza, Patio Bonito, Porvenir, Rafael Uribe, Rincón de Suba, Salitre, Tibabuyes, Tintal, Toberín, Torca y entrenubes</t>
  </si>
  <si>
    <t>Construcción de centros adminsitrativos locales para las nuevas localidades, donde se alojará la alcaldía local</t>
  </si>
  <si>
    <t>4000 hectáreas recuperadas, rehabilitadas o restauradas de elementos de importancia ambiental</t>
  </si>
  <si>
    <t>171,88 hectáreas de espacios públicos peatonales y para el encuentro renaturalizados y reverdecidos</t>
  </si>
  <si>
    <t>6 entornos de plazas de mercado enfocados a actividades turísticas y de promoción del patrimonio gastronómico
24 Sectores de Interés Cultural con inversiones integrales para la recuperación del patrimonio material y la promoción y puesta en valor del patrimonio inmaterial</t>
  </si>
  <si>
    <t>10 nodos de equipamientos rurales construidos</t>
  </si>
  <si>
    <t>Gas Natural</t>
  </si>
  <si>
    <t>Meta Subprograma</t>
  </si>
  <si>
    <t>4 intervenciones y proyectos de cualificación en BIC o SIC</t>
  </si>
  <si>
    <t>Definición e implementación medidas que conlleven a fortalecer el carácter y función ecosistémica de los bordes rural – urbano, teniendo en cuenta sus potencialidades con el fin de controlar la expansión urbana y contribuir a la reducción de los déficits en espacio público y equipamientos.</t>
  </si>
  <si>
    <t xml:space="preserve">Amortiguación de los impactos ambientales y la ocurrencia de desastres, mediante la prevención y restauración de la degradación ambiental, la consolidación de bosques urbanos y el manejo de los suelos de protección por riesgo, para lograr un territorio resiliente y adaptado al cambio climático, que contribuya al bienestar de la población actual y futura. </t>
  </si>
  <si>
    <t>Cualificación, conectividad ambiental y funcional del sistema con las demás estructuras territoriales para propiciar recorridos sostenibles, limpios y equitativos</t>
  </si>
  <si>
    <t>Territorialización del cuidado a partir de la localización de equipamientos de proximidad que contribuyan a equilibrar y articular los servicios sociales en suelo urbano y rural</t>
  </si>
  <si>
    <t>Conformación de un modelo para el manejo integral de los residuos de disposición final a partir de la valoración y aprovechamiento de los mismos en el marco de la economía circular</t>
  </si>
  <si>
    <t>Fortalecimiento de la gestión integral del agua para contribuir a la descontaminación de la Cuenca del Río Bogotá</t>
  </si>
  <si>
    <t>Avenida Centenario desde Avenida Batallón Caldas y Avenida de las Américas hasta límite del Distrito con los municipios de Funza y Mosquera</t>
  </si>
  <si>
    <t>Avenida Boyacá desde Avenida Guaymaral hasta Avenida Paseo de los Libertadores</t>
  </si>
  <si>
    <t>Avenida Boyacá desde vía Ciudad de Cali hasta Avenida Autopista al Llano</t>
  </si>
  <si>
    <t>Avenida Autopista al Llano desde Avenida Boyacá hasta límite del Distrito con el municipio de Chipaque</t>
  </si>
  <si>
    <t>Avenida Cota desde Avenida San José (Cl 170) hasta límite del Distrito con municipio de Cota (incluye intersecciones)</t>
  </si>
  <si>
    <t>Avenida Medellín (Cl 80) desde Avenida Longitudinal de Occidente ALO hasta límite del Distrito con municipio de Cota (incluye intersecciones)</t>
  </si>
  <si>
    <t>Avenida José Celestino Mutis (Cl 63) desde Carrera 122 hasta límite del Distrito con el municipio de Funza (incluye intersecciones)</t>
  </si>
  <si>
    <t>Avenida Longitudinal de Occidente ALO desde Avenida Medellín (Cl 80) hasta límite del Distrito con el municipio de Soacha (Sector Canoas) en su cruce con el Río Bogotá (incluye intersecciones)</t>
  </si>
  <si>
    <t>Malla Vial Arterial</t>
  </si>
  <si>
    <t>Avenida José Celestino Mutis (Cl 63) desde Avenida del Congreso Eucarístico hasta Avenida de la Constitución (incluye intersecciones)</t>
  </si>
  <si>
    <t>Avenida Ferrocarril de Occidente desde Avenida Ciudad de Lima, calle 19, hasta Avenida El TAM (incluye intersecciones)</t>
  </si>
  <si>
    <t>Avenida Ferrocarril del Sur desde la Avenida Ciudad de Lima, calle 19 hasta Avenida Los Comuneros (completar tramo faltante paralela a la línea férrea) (incluye intersecciones)</t>
  </si>
  <si>
    <t>Avenida La Esmeralda (carrera 60) desde Avenida Chile, Calle 72, hasta Avenida Gabriel Andrade Lleras, Calle 68. (incluye intersecciones)</t>
  </si>
  <si>
    <t>Avenida Mariscal Sucre desde la Avenida Ciudad de Lima, calle 19, hasta la calle 62 (incluye intersecciones)</t>
  </si>
  <si>
    <t>Avenida La Esperanza Luis Carlos Galán Sarmiento, desde la carrera 103  hasta Avenida EL TAM (incluye intersecciones)</t>
  </si>
  <si>
    <t>Avenida El TAM desde Avenida de La Esperanza Luis Carlos Galán Sarmiento, hasta Avenida Centenario, calle 13. (incluye intersecciones)</t>
  </si>
  <si>
    <t>Avenida Bolivia (AK 104) desde Avenida Chile (Cl 72) hasta Avenida Medellín (Cl 80) (incluye intersecciones)</t>
  </si>
  <si>
    <t>Avenida Versalles (AK 116) desde Avenida Centenario (AC 17) hasta Avenida La Esperanza Luis Carlos Galán Sarmiento (AC 24) (incluye intersecciones)</t>
  </si>
  <si>
    <t>Avenida La Esmeralda (AK 60) desde Avenida Centenario (AC 17) hasta Avenida El Ferrocarril de Occidente (AC 22) (incluye intersecciones)</t>
  </si>
  <si>
    <t>Avenida el Tabor desde Avenida Ciudad de Cali hasta Límite del Distrito con el municipio de Cota</t>
  </si>
  <si>
    <t>Malla Vial Intermedia</t>
  </si>
  <si>
    <t>Lucero</t>
  </si>
  <si>
    <t>Malla Vial Rural</t>
  </si>
  <si>
    <t xml:space="preserve">cable aereo San Cristobal Altamira </t>
  </si>
  <si>
    <t>cable aereo Reencuentro-Monserrate - santa fe</t>
  </si>
  <si>
    <t>Avenida Boyacá desde  Avenida  Guaymaral hasta autopista al llano y autopista al llano hasta CIM oriente</t>
  </si>
  <si>
    <t xml:space="preserve"> Avenida José Celestino Mutis (Cl 63) desde Avenida carrera 13 hasta rio Bogotá</t>
  </si>
  <si>
    <t>Avenida El Dorado Jorge Eliecer Gaitán  (Cl 26) desde Portal El Dorado hasta Aeropuerto El Dorado</t>
  </si>
  <si>
    <t xml:space="preserve">Avenida San José (Cl 170) desde Avenida Alberto Lleras Camargo (Carrera 7) hasta Avenida Cota </t>
  </si>
  <si>
    <t>Avenida Ciudad de Cali desde Avenida Manuel Cepeda Vargas hasta Avenida Medellín (Troncal AC 80)</t>
  </si>
  <si>
    <t xml:space="preserve">Avenida Longitudinal de Occidente ALO desde Avenida Centenario (AC 17) hasta limite del Distrito con el municipio de Soacha </t>
  </si>
  <si>
    <t>Avenida Longitudinal de Occidente ALO desde Avenida Centenario (AC 17) hasta Avenida Medellín (Cl 80)</t>
  </si>
  <si>
    <t>Avenida Alberto Lleras Camargo (Corredor Verde AK 7) desde Calle 26 hasta Avenida El Polo (AC 200)</t>
  </si>
  <si>
    <t>estructurante</t>
  </si>
  <si>
    <t xml:space="preserve"> Avenida Manuel Cepeda Vargas hasta Avenida Longitudinal de Occidente ALO  (Extensión troncal)</t>
  </si>
  <si>
    <t>Avenida Calle 127 desde Avenida Alberto Lleras Camargo hasta Avenida Boyacá (AK 72)</t>
  </si>
  <si>
    <t xml:space="preserve">Avenida Ciudad de Lima (Cl 19) desde Carrera 3 hasta Avenida Troncal Caracas (AK 14)  </t>
  </si>
  <si>
    <t>Avenida Polo entre avenida Boyacá y avenida Alberto Lleras Camargo (AK 7)</t>
  </si>
  <si>
    <t>AIM 29 ensueño</t>
  </si>
  <si>
    <t>AIM 1 Estación cables Usaquén-UPL Toberín</t>
  </si>
  <si>
    <t>AIM 2 Estación terminal METRO II</t>
  </si>
  <si>
    <t>AIM 3 Metro II Corinto</t>
  </si>
  <si>
    <t>AIM 5 Metro II Boyacá</t>
  </si>
  <si>
    <t>AIM 6 Metro I y férreo norte</t>
  </si>
  <si>
    <t>AIM 7 Metro II 68</t>
  </si>
  <si>
    <t>AIM 9 Férreo norte 80</t>
  </si>
  <si>
    <t>AIM 10 Férreo norte metro II</t>
  </si>
  <si>
    <t>AIM 11 Férreo norte 68</t>
  </si>
  <si>
    <t>AIM 12 Férreo norte Simón Bolívar</t>
  </si>
  <si>
    <t>AIM 14 Calle 26 con Boyacá</t>
  </si>
  <si>
    <t>AIM 15 ALO férreo occidente</t>
  </si>
  <si>
    <t>AIM 16 Gran Estación</t>
  </si>
  <si>
    <t>AIM 17 Puente Aranda</t>
  </si>
  <si>
    <t>AIM 19 Estación Central</t>
  </si>
  <si>
    <t>AIM 20 Bicentenario</t>
  </si>
  <si>
    <t>AIM 21 Comuneros</t>
  </si>
  <si>
    <t>AIM 22 Entre metros SENA</t>
  </si>
  <si>
    <t>AIM 24 Metro I y Boyacá</t>
  </si>
  <si>
    <t>AIM 25 Boyacá Américas</t>
  </si>
  <si>
    <t>AIM 27 Portal Américas</t>
  </si>
  <si>
    <t>AIM 28 Metro III Cali</t>
  </si>
  <si>
    <t>AIM 8 Portal Tunal</t>
  </si>
  <si>
    <t xml:space="preserve">Carrera 7 desde la calle 7 a la Avenida Comueros </t>
  </si>
  <si>
    <t>Avenida Caracas desde la calle 7 hasta el centro internacional,</t>
  </si>
  <si>
    <t>Carrera 7 desde la Avenida Comuneros hasta calle 28 sur (PORTAL 20 DE JULIO)</t>
  </si>
  <si>
    <t>Ciclo Alameda del Medio Milenio inicia en el parque Tunal y termina en la calle 128 por Avenida Paseo de los Libertadores</t>
  </si>
  <si>
    <t>Corredor  Férreo  del Sur inicia en Avenida Batallón Caldas (Carrera 50) y finaliza en el portal del sur.</t>
  </si>
  <si>
    <t xml:space="preserve">Avenida San José (Cl 170) desde la Avenida Alberto Lleras Camargo (Carrera 7) hasta Avenida Ciudad de Cali </t>
  </si>
  <si>
    <t>Avenida José Celestino Mutis (Cl 63) desde Carrera 13 hasta límite del Distrito con el municipio de Funza.</t>
  </si>
  <si>
    <t>Avenida Batallón Caldas (Carrera 50) desde la Avenida José Celestino Mutis (CL 63) hasta Avenida Primero de Mayo</t>
  </si>
  <si>
    <t>Avenida La Esmeralda (carrera 60) desde Avenida Calle 72 hasta Calle 13</t>
  </si>
  <si>
    <t>Calle 140 Desde Avenida Alberto Lleras Camargo (Carrera 7) hasta Avenida Paseo Los Libertadores</t>
  </si>
  <si>
    <t xml:space="preserve">Avenida Ciudad Montes desde el Río Fucha hasta Avenida Comuneros </t>
  </si>
  <si>
    <t>Calle 32 Desde Cra 13 - Mariscal Sucre Parkway Canal Arzobispo, incluye tramo Cl 34 x carrera 16-Diagonal 34 Bis hasta vía del Park Way</t>
  </si>
  <si>
    <t>cicloalameda el Porvenir -Soacha Fontibon corredor ferreo occidente, tramo centro fundacional  hasta  conectar con Soacha</t>
  </si>
  <si>
    <t xml:space="preserve">Corredor férreo de Occidente - tramo paloquemado hasta la Estacion de la Sabana calle 13 </t>
  </si>
  <si>
    <t>upl 5-Lucero</t>
  </si>
  <si>
    <t>upl 15- Porvenir</t>
  </si>
  <si>
    <t>upl 17- Patio Bonito</t>
  </si>
  <si>
    <t>upl 29- Britalia</t>
  </si>
  <si>
    <t>Avenida José Celestino Mutis (Cl 63) desde carrera 114 hasta carrera 122</t>
  </si>
  <si>
    <t>Avenida Congreso Eucarístico (Carrera 68) desde la Carrera 9 hasta la Autopista Sur y obras complementarias</t>
  </si>
  <si>
    <t>Avenida Caracas desde Avenida Ciudad de Villavicencio hasta Avenida del Uval un tramo desde la Caracas hacia la Picota</t>
  </si>
  <si>
    <t>Avenida La Sirena (Calle 153) entre el Canal Córdoba y la Avenida Paseo de Los Libertadores</t>
  </si>
  <si>
    <t>Avenida La Sirena (calle 153, calzada Costado Sur), desde Canal Córdoba hasta Avenida Boyacá.</t>
  </si>
  <si>
    <t>Avenida Ciudad de Cali desde Avenida Bosa hasta Avenida Circunvalar del sur. Ciclorrutas Avenida Ciudad de Cali desde Avenida Primero de Mayo hasta Avenida Circunvalar del Sur. Parcial hasta la Av. Bosa</t>
  </si>
  <si>
    <t>Avenida José Celestino Mutis (Cl 63) desde Avenida de la Constitución hasta Avenida Boyacá. Incluye Ciclorruta e Intersección Avenida Boyacá por Avenida José Celestino Mutis.</t>
  </si>
  <si>
    <t xml:space="preserve">Avenida Tintal desde Avenida Ciudad de Villavicencio hasta Avenida Manuel Cepeda Vargas calzada oriental.
</t>
  </si>
  <si>
    <t>Avenida Santa Bárbara (Avenida 19) desde Avenida Callejas (calle 127) hasta Avenida Contador (calle 134)</t>
  </si>
  <si>
    <t>Avenida Paseo de Los Libertadores desde la Avenida Tibabita hasta la 245</t>
  </si>
  <si>
    <t>Intersección 12: Avenida El Rincón x Avenida Boyacá (Intersección)</t>
  </si>
  <si>
    <t>Avenida Longitudial de Occidente ALO desde Juan Amarillo hasta la Conejera</t>
  </si>
  <si>
    <t>Corredor férreo Norte (Regiotram)</t>
  </si>
  <si>
    <t>Corredor férreo de occidente (Regiotram)</t>
  </si>
  <si>
    <t>Corredor logístico</t>
  </si>
  <si>
    <t>Avenida Agoberto Mejía Desde la Avenida Manuel Cepeda Vargas hasta la Avenida Bosa y Avenida Bosa desde Avenida Agoberto Mejía hasta la Avenida del Sur</t>
  </si>
  <si>
    <t>Avenida Autopista al Llano desde la Avenida Boyacá hasta la Avenida Circunvalar del Sur</t>
  </si>
  <si>
    <t>Avenida Boyacá Desde la Avenida Paseo de los Libertadores hasta la Autopista al Llano</t>
  </si>
  <si>
    <t>Avenida Circunvalar del Sur desde la Autopista al Llano hasta el límite del distrito con el municipio de Soacha</t>
  </si>
  <si>
    <t>Avenida de las Américas desde la Avenida Boyacá hasta la Avenida Agoberto Mejía</t>
  </si>
  <si>
    <t>Avenida del Sur desde la Avenida Boyacá hasta el límite del Distrito</t>
  </si>
  <si>
    <t>Avenida El Dorado Jorge Eliecer Gaitán desde la Avenida Ciudad de Cali hasta el Aeropuerto el Dorado</t>
  </si>
  <si>
    <t>Avenida Longitudinal de Occidente ALO desde Avenida Medellín (Cl 80) hasta límite del Distrito con el municipio de Soacha</t>
  </si>
  <si>
    <t>Avenida La Esperanza Luis Carlos Galán Sarmiento desde la Avenida Boyacá hasta la Avenida El TAM</t>
  </si>
  <si>
    <t>Avenida Manuel Cepeda Vargas desde la Avenida Agoberto Mejía hasta la Avenida Longitudinal de Occidente ALO</t>
  </si>
  <si>
    <t>Avenida Medellín (Cl 80) desde la Avenida Boyacá  hasta el límite del Distrito</t>
  </si>
  <si>
    <t>Avenida Paseo de los Libertadores desde la Avenida San José hasta el límite del Distrito</t>
  </si>
  <si>
    <t>Avenida San José (Cl 170) desde la Avenida Paseo de los Libertadores hasta la Avenida Cota</t>
  </si>
  <si>
    <t>Avenida Cota Desde la Avenida San José hasta el límite del Distrito</t>
  </si>
  <si>
    <t>Avenida Ciudad de Cali desde Avenida Medellín (Cl 80) hasta el limite del Distrito con Soacha</t>
  </si>
  <si>
    <t>Avenida Villavicencio desde Avenida Agoberto Mejía hasta Avenida Boyacá</t>
  </si>
  <si>
    <t xml:space="preserve">AIM 31 Portal 20 de Julio </t>
  </si>
  <si>
    <t>observaciones para movilidad</t>
  </si>
  <si>
    <t>PERFIL
POT 190</t>
  </si>
  <si>
    <t>PERFIL PROPUESTO</t>
  </si>
  <si>
    <t>LONGITUD</t>
  </si>
  <si>
    <t>EEP</t>
  </si>
  <si>
    <t>EFC</t>
  </si>
  <si>
    <t>ESC</t>
  </si>
  <si>
    <t>EIP</t>
  </si>
  <si>
    <t>Recursos PDD</t>
  </si>
  <si>
    <t>Los proyectos del PDD son:
•	Recuperación Humedal Juan Amarillo (adecuación hidráulica, restauración ecológica, participativa, saneamiento ambiental y obras de rehabilitación ZMPA).
•	Recuperación Humedal La Vaca (adecuación hidráulica, restauración ecológica, participativa, saneamiento ambiental y obras de rehabilitación ZMPA)
•	Recuperación Humedal Techo (adecuación hidráulica, restauración ecológica, participativa saneamiento ambiental y obras de rehabilitación ZMPA)
•	Recuperación Humedal Jaboque (administración, manejo y restauración ecológica, participativa y saneamiento ambiental)
•	Recuperación Humedal Jaboque (adecuación hidráulica, restauración ecológica, participativa, saneamiento ambiental y obras de rehabilitación ZMPA).
•	Recuperación Humedal Córdoba (administración, manejo y restauración y restauración ecológica, participativa y saneamiento ambiental).      
•	Recuperación Humedal Córdoba (adecuación hidráulica, restauración ecológica, participativa saneamiento ambiental y obras de rehabilitación ZMPA)
•	Recuperación Humedal El Burro (adecuación hidráulica, restauración ecológica, participativa, saneamiento ambiental y obras de rehabilitación ZMPA)</t>
  </si>
  <si>
    <t>Proyecto PDD: Implementación del Plan de Manejo Ambiental Reserva Thomas Van der Hammen en el marco de competencia de la Secretaría Distrital de Ambiente</t>
  </si>
  <si>
    <t>Proyecto PDD: Parque Ecológico Corredor Río Tunjuelo</t>
  </si>
  <si>
    <t>Proyecto PDD: Plan de manejo de los Cerros Orientales en el marco de competencia de la Secretaría Distrital de Ambiente</t>
  </si>
  <si>
    <t>Programa PDD: Manejo Agropecuario sostenible</t>
  </si>
  <si>
    <t>Programa PDD: Programas de ecourbanismo (promoción de barrios ecológicos, observatorio de sostenibilidad del hábitat, promoción de tecnologías limpias, ciclo de vías de materiales de construcción con visión regional, pactos de borde)</t>
  </si>
  <si>
    <t>Programa PDD: Tanque Los Soches
Línea de Impulsión El Paso - Los Soches
Tanque Mochuelo
Tanque Suba Medio Sur y estación de bombeo
Tanque y estación de bombeo El Zuque</t>
  </si>
  <si>
    <t xml:space="preserve">Programa PDD: Saneamiento del Río Bogotá y sus afluentes, mediante el sistema de interceptores y de la construcción y optimización de las Plantas de Tratamiento de Aguas Residuales. </t>
  </si>
  <si>
    <t>Programa PDD: 
•	Manejo del ciclo de materiales. Asegurar la continuidad del servicio de disposición de residuos sólidos no aprovechables en condiciones ambientales altamente técnicas y los hospitalarios
•	Manejo integral de escombros en Bogotá y la Región.</t>
  </si>
  <si>
    <t xml:space="preserve">Estructura </t>
  </si>
  <si>
    <t>En caso de más de una UPL</t>
  </si>
  <si>
    <t>Unidades de planeamiento Local</t>
  </si>
  <si>
    <t>Restauración, recuperación y renaturalizacion de cuales cuerpos de agua- quebradas del sistema hidrico. Aplica para las subcuencas de los ríos Chochal, Fucha, Gallo, Los Medios o Blanco, Pilar, POntezuela, Salitre, San Juan, Santa Rosa, Sumapaz, Teusacá, Torca y Tunjuelo. Aplica para un área de 1936,7 ha y aplica para las UPL de Sumapaz, Usme, Rafael Uribe, Lucero, Arborizadora, Entrenubes, San Cristóbal, Centro Histórico, Chapinero, Usaquén, Toberín, Torca, Tibabuyes, Engativá, Fontibón, Tintal, Patio Bonito, Porvenir, Restrepo, Puente Aranda, Teusaquillo, Barrios Unidos, Niza, Britalia, Suba, Rincón de Suba, Tabora, Salitre, Kennedy, Tunjuelito, Bosa, Edén.</t>
  </si>
  <si>
    <t>Los predios objeto de adquisición seran definidos con las Secretaria Distrital de Habitat y la SDA</t>
  </si>
  <si>
    <t xml:space="preserve">4. Subprograma de Producción y transporte de gas natural y sistemas alternativos en la ciudad y la región  </t>
  </si>
  <si>
    <t>7. Subprograma de Ciudad y Territorios Inteligentes</t>
  </si>
  <si>
    <t>Avenida José Celestino Mutis (Cl 63) desde Avenida Boyacá hasta límite del Distrito</t>
  </si>
  <si>
    <t>Carrera 103 desde Avenida el Dorado Jorge Eliecer Gaitán hasta la Avenida la Esperanza Luis Carlos Galán Sarmiento</t>
  </si>
  <si>
    <t>Avenida El TAM desde Avenida La Esperanza Luis Carlos Galán Sarmiento hasta la Avenida Centenario, calle 13</t>
  </si>
  <si>
    <t xml:space="preserve">Localización y construcción segura y resiliente para reducir el riesgo existente o la generación de nuevos riesgos por la inadecuada localización de la población, infraestructura y actividades económicas, o el inadecuado diseño y construcción, en relación con las exigencias que impone las condiciones de riesgo, la variabilidad climática y el cambio climático. </t>
  </si>
  <si>
    <t>Desarrollo bajo en Carbono para disminuir la generación de Gases Efecto Invernadero a través del aumento de áreas con función de sumideros de carbono, el aumento de infraestructura para la movilidad peatonal, en bicicleta, y del sistema de transporte público bajo en carbono, la disminución del consumo de combustibles fósiles y la sustitución por fuentes de energía no convencionales</t>
  </si>
  <si>
    <t>Estrategia</t>
  </si>
  <si>
    <t>Ejecución de estudios detallados de riesgo para las áreas identificadas como áreas con condición de amenaza y áreas con condición de riesgo, de acuerdo a la priorización distrital.</t>
  </si>
  <si>
    <t xml:space="preserve">Tintal, Salitre, Entrenubes, Restrepo, Chapinero, Usaquén, Niza, Kennedy, Rafael Uribe, Centro Histórico, Fontibón, Usme, Bosa, Porvenir, Toberín, Arborizadora, Britalia, Edén, Engativá, Patio Bonito, Rincón de Suba, Suba, Tibabuyes, Tunjuelito, Lucero, Torca, San Crisóbal y Sumapaz </t>
  </si>
  <si>
    <t>* Otras entidades participantes: EAAB – IDIGER - CAR
* Impacto en varias UPL</t>
  </si>
  <si>
    <t>Construcción de obras de mitigación de riesgo por movimientos en  masa y avenidas torrenciales y/o crecientes súbitas, asociadas a diferentes tipos de infraestructura (vivienda, acueducto/alcantarillado, vías entre otros) con enfoque de solución basadas en la naturaleza y en la infraestructura acorde con los diseños.</t>
  </si>
  <si>
    <t xml:space="preserve">Entrenubes, Restrepo, Chapinero, Usaquén, Niza, Rafael Uribe, Centro Histórico,Usme,  Toberín, Arborizadora, Britalia, Rincón de Suba, Suba, Tunjuelito, Lucero, Torca, San Crisóbal y Sumapaz </t>
  </si>
  <si>
    <t>* Horizonte: Corto, mediano y largo plazo.
* Costo: estimado total de los estudios requeridos según las quebradas priorizadas 
* Impacto en varias UPL</t>
  </si>
  <si>
    <t xml:space="preserve">Entrenubes, Chapinero, Rafael Uribe, Usme, Toberín, Arborizadora, Tibabuyes, Lucero, Torca, San Crisóbal y Sumapaz </t>
  </si>
  <si>
    <t>Diseño y la construcción de una estación de Bomberos en la Localidad de Sumapaz.</t>
  </si>
  <si>
    <t>Sumpaz</t>
  </si>
  <si>
    <t>*Prioridad del POMCA Río Bogotá</t>
  </si>
  <si>
    <t>Torca, Suba Britalia, Toberín, Tibabuyes, Rincón de Suba, Niza, Usaquén, Engativá Tabora, Barrios Unidos, Fontibón, Salitre, Teusaquillo, Chapinero, Tintal, Puente Aranda, Centro Histórico, Patio Bonito, Kennedy, Restrepo, San Cristóbal, Porvenir, Eden, Bosa, Arborizadora, Tunjuelito, Rafael Uribe, Lucero, Usme y Sumapaz</t>
  </si>
  <si>
    <t xml:space="preserve">Disminuir el déficit de vivienda </t>
  </si>
  <si>
    <t>Barrios legalizados o formalizados
% de hogares en deficit de  vivienda</t>
  </si>
  <si>
    <t>Áreas de Tratamiento de Mejoramiento Integral, áreas que migraron a otros tratameintos y que su origen es informal o de mejoramiento integral y áreas consolidadas en procesos de legalización</t>
  </si>
  <si>
    <t>Preinversión e Inversión</t>
  </si>
  <si>
    <t>Mejoramiento de vivienda progresiva (Plan Terrazas)</t>
  </si>
  <si>
    <t>Viviendas intervenidas
% de hogares en déficit de vivienda</t>
  </si>
  <si>
    <t xml:space="preserve">Áreas de Tratamiento de Mejoramiento Integral, áreas que migraron a otros tratameintos y que su origen es informal o de mejoramiento integral </t>
  </si>
  <si>
    <t>Metros cuadrados intervenidos</t>
  </si>
  <si>
    <t xml:space="preserve">Las áreas objeto del Subprgrama no se encuentran delimitadas </t>
  </si>
  <si>
    <t>Edificaciones nuevas con criterios de sostenibilidad</t>
  </si>
  <si>
    <t>Mejoramiento integral de centros poblados, vivienda rural dispersa</t>
  </si>
  <si>
    <t>Subsidios e instrumentos</t>
  </si>
  <si>
    <t>Obligaciones e incentivos</t>
  </si>
  <si>
    <t>Se identifican algunos de los proyectos especificos como el de cables, regiotram y metro. Se incluyen recuros para preinversión y prefactibilidad para los estudios. Se financiaran con instrumentos de gestión y financiación</t>
  </si>
  <si>
    <t>Reparto cargas y beneficios y otros instrumentos</t>
  </si>
  <si>
    <t>Construcción de espacio público en los terrritorios priorizados para el mejoramiento integral de barrios con participación ciudadana</t>
  </si>
  <si>
    <t>Acuerdo programático ambiental: Necesidad de evaluar las condiciones de riesgo del sector antes de dar viabilidad al plan parcial allí proyectado y, con base en los estudios que se adelanten, asegurar las medidas de compensación por la
explotación minera adelantada durante los últimos 30 años.</t>
  </si>
  <si>
    <t>40 SMLV de subsidio para 230.000 viviendas</t>
  </si>
  <si>
    <t>Promoción de Vivienda de interés social y prioritario en zonas revitalización y redensificación (nueva, en alquiler, colectiva, etc) y en desarrollo</t>
  </si>
  <si>
    <t>Falta</t>
  </si>
  <si>
    <t xml:space="preserve">Modernización y expansión del alumbrado público </t>
  </si>
  <si>
    <t>Telegestión de iluminación eficiente que optimizan el uso de energía. Proyectos de Alumbrado público en Áreas de Revitalización de ciudad. Alumbrado con Fuentes No Convencionales de Energía Renovable (FNCER) en cumplimiento a las disposiciones del Acuerdo Distrital 655 de 2016.
Implementación de proyectos de Telegestión y  Fuentes No Convencionales de Energía – FNCE aplicados al Sistema de Alumbrado Público, que permita la integración con soluciones tecnológicas de ciudades inteligentes.</t>
  </si>
  <si>
    <t>Dentro de las intervenciones correspondientes Y/O Tarifas</t>
  </si>
  <si>
    <t>Tarifas</t>
  </si>
  <si>
    <t>SI</t>
  </si>
  <si>
    <t>Implementación de los servicios integrales (destino final y atención funeraria), modernización de la infraestructura, restauración e implementación del Plan Especial de Manejo y Protección -PEMP del Cementerio Central.</t>
  </si>
  <si>
    <t xml:space="preserve">Cementerio Central </t>
  </si>
  <si>
    <t>Ampliación de capacidad de Bovedas, Osarios y Cenizarios en Cementerio Parque Serafín</t>
  </si>
  <si>
    <t>Ampliación de la capacidad instalada de bóvedas, osarios y cenizarios en los cementerios distritales.</t>
  </si>
  <si>
    <t>Cementerio Parque Serafín</t>
  </si>
  <si>
    <t>6. Subprograma de manejo Integral de residuos Sólidos</t>
  </si>
  <si>
    <t>Intervención y relocalización de familias ubicadas en zonas de riesgo</t>
  </si>
  <si>
    <t>Mujer</t>
  </si>
  <si>
    <t>Secretaría Distrital de la Mujer</t>
  </si>
  <si>
    <t>Todas</t>
  </si>
  <si>
    <t>Cualificación del Parque de la Hacienda El Carmen</t>
  </si>
  <si>
    <t>Destino de turismo cultural y científico en torno a la investigación arqueológica y a la exaltación de las expresiones de la cultura campesina en Bogotá. Es una Intervención que tiene como propósito convertir esta zona arqueológica en un destino de turismo cultural y científico en torno a la investigación arqueológica y a la exaltación de las expresiones de la cultura</t>
  </si>
  <si>
    <t xml:space="preserve">Fortalecimiento de la Red de Plazas Distritales de Mercado </t>
  </si>
  <si>
    <t>Estrategia de intervención</t>
  </si>
  <si>
    <t>Atracción de inversión en  sectores de interes cultural para la puesta en valor de los patrimonios material, inmaterial y natural</t>
  </si>
  <si>
    <r>
      <t xml:space="preserve">Fomentar actividades de formación en artes y oficio, de </t>
    </r>
    <r>
      <rPr>
        <sz val="10"/>
        <color theme="1"/>
        <rFont val="Calibri (Cuerpo)"/>
      </rPr>
      <t>cocina</t>
    </r>
    <r>
      <rPr>
        <sz val="10"/>
        <color theme="1"/>
        <rFont val="Calibri"/>
        <family val="2"/>
        <scheme val="minor"/>
      </rPr>
      <t xml:space="preserve"> tradicional y manifestaciones culturales en torno a la producción agrícola y para el turismo</t>
    </r>
  </si>
  <si>
    <t>Incluido dentro de la estregecia de Intervenciones y mejoramiento de espacios públicos en entornos patrimoniales 
Eje de la memoria desde el Parque de la Independencia / Bicentenario, incorporando como pieza fundamental el Conjunto funerario del Cementerio Central en articulación al proyecto de Renovación Urbana de la Calle 24</t>
  </si>
  <si>
    <t xml:space="preserve"> Proyecto parque Calle 26, Pueblo Viejo y Columbarios </t>
  </si>
  <si>
    <t xml:space="preserve">Ejecución de proyectos definidos en PEMP u otros instrumentos de planeación y gestión de los patrimonios </t>
  </si>
  <si>
    <t>Se incluye PEMP Teusaquillo y Parque Nacional</t>
  </si>
  <si>
    <t>Cementerio Central</t>
  </si>
  <si>
    <t>Mejoramiento de vivienda en bienes de interés cultural del grupo arquitectónico y vivienda de interés cultural</t>
  </si>
  <si>
    <t>Cualificación de bienes de interés cultural del grupo arquitectónico en suelo rural</t>
  </si>
  <si>
    <r>
      <t xml:space="preserve">Saneamiento de los bienes de uso público en suelo urbano </t>
    </r>
    <r>
      <rPr>
        <sz val="10"/>
        <color theme="1"/>
        <rFont val="Calibri (Cuerpo)"/>
      </rPr>
      <t>y rural</t>
    </r>
  </si>
  <si>
    <t>Hospital Nuevo Simón Bolívar</t>
  </si>
  <si>
    <t>Hospital Materno Infantil</t>
  </si>
  <si>
    <t>Hospital San Blas</t>
  </si>
  <si>
    <t>Hospital La Victoria</t>
  </si>
  <si>
    <t>Hospital Tunal</t>
  </si>
  <si>
    <t>Hospital Tintal</t>
  </si>
  <si>
    <t>Hospital Fray Bartolomé de las Casas</t>
  </si>
  <si>
    <t>Hospital de Suba</t>
  </si>
  <si>
    <t>Centro de salud Trinidad Galán</t>
  </si>
  <si>
    <t>Centro de salud Nazareth-  Rural</t>
  </si>
  <si>
    <t>Centro de salud San Juan de Sumapaz - Rural</t>
  </si>
  <si>
    <t>Centro de Salud Diana Turbay</t>
  </si>
  <si>
    <t>Laboratorio de Biocontención</t>
  </si>
  <si>
    <t>Salud</t>
  </si>
  <si>
    <t>Consolidación de una red de nodos de equipamientos estructurantes a nivel rural para promover mayor cobertura de prestación de servicios sociales con criterios de multifuncionalidad.</t>
  </si>
  <si>
    <t>Consolidación de una red de nodos de equipamientos regionales y urbanos para promover mayor cobertura de prestación de servicios sociales con criterios de multifuncionalidad.</t>
  </si>
  <si>
    <t>SAN CRISTOBAL</t>
  </si>
  <si>
    <t>Estudios y diseños para reposición de infraestructura y dotación</t>
  </si>
  <si>
    <t xml:space="preserve">Adecuación, reforzamiento, reordenamiento y dotación </t>
  </si>
  <si>
    <t>Adecuación, ampliación, reforzamiento, reordenamiento, adquisición y reposición de dotación.</t>
  </si>
  <si>
    <t xml:space="preserve">Reforzamiento y ampliación </t>
  </si>
  <si>
    <t>Adecuación, reordenamiento, ampliación y dotación</t>
  </si>
  <si>
    <t>Adecuación, reordenamiento y reforzamiento estructural</t>
  </si>
  <si>
    <t>Grupo Energía Bogotá</t>
  </si>
  <si>
    <t xml:space="preserve">1. Proteger la estructura ecológica principal y los paisajes bogotanos y generar las condiciones de una relación más armoniosa y sostenible de la ciudad con su entorno rural. </t>
  </si>
  <si>
    <t xml:space="preserve">2. Incrementar la capacidad de resiliencia del territorio frente a la ocurrencia de desastres y derivados de la variabilidad y del cambio climático. </t>
  </si>
  <si>
    <t>3. Mejorar el ambiente urbano y de los asentamientos rurales</t>
  </si>
  <si>
    <t>4. Revitalizar la ciudad a través de intervenciones y proyectos de calidad</t>
  </si>
  <si>
    <t>6. Reducir los desequilibrios y desigualdades para un territorio más solidario y cuidador.</t>
  </si>
  <si>
    <t>Población afectada por eventos asociados a desastres o derivados de la variabilidad del cambio climático</t>
  </si>
  <si>
    <t>Potencial de revitalización de entornos urbanos</t>
  </si>
  <si>
    <t>Calidad de vida territorial</t>
  </si>
  <si>
    <t>Déficit de vivienda rural
Conectividad rural</t>
  </si>
  <si>
    <t>Secretaría Distrital de Salud</t>
  </si>
  <si>
    <t>Construccion y dotacion</t>
  </si>
  <si>
    <t>Proyectos PDD</t>
  </si>
  <si>
    <t>unidad</t>
  </si>
  <si>
    <t>Bosa ( Plan Parcial Villas de Vizcaya)</t>
  </si>
  <si>
    <t>Diseño, financiación, construcción, dotación, operación, reposición, mantenimiento, reversión de los equipos ymantenimiento de la infraestructura hospitalaria</t>
  </si>
  <si>
    <t>Complejo Hospitalario San Juan de Dios -CHSJD</t>
  </si>
  <si>
    <t xml:space="preserve">Reposición y dotación- BIC </t>
  </si>
  <si>
    <t>Adecuación y Terminación de la torre N° 2 de la USS Meissen y Dotación de la Nueva Infrsestructura</t>
  </si>
  <si>
    <t>Adecuación, ampliación, reforzamiento, reordenamiento, adquisición y reposición de dotación, Hospital Meissen; Complejidad Alta; 39 camillas, 7 consultorios, 82 camas, 2 salas de partos, 1 sala  legrado, 1 consultorio de terapia ocupacional, 1 consultorio de fonoaudiología, 1 consultorio de terapia respiratoria, 8 camillas de terapia, 2 Rayos X, 1 ecografía</t>
  </si>
  <si>
    <t>Meissen</t>
  </si>
  <si>
    <t xml:space="preserve">Reforzamiento y ampliación  del Hospital Occidente de Kennedy III nivel de atención </t>
  </si>
  <si>
    <t>Reforzamiento y ampliación Hospital Kennedy; Complejidad Alta; Servicio de urgencias, Consulta externa, Unidad madre canguro, Apoyo diagnóstico y tratamiento, quirúrgicos, obstétricos, hospitalización, general, complementarios. En el marco del Plan de Regularización Y Manejo - PRM</t>
  </si>
  <si>
    <t>Hospital de Engativa</t>
  </si>
  <si>
    <t>Obra nueva,ampliación, reforzamiento reordenamiento,adecuación y dotación, Hospital de Engativa: Complejidad Alta; Urgencias, internación, quirúrgicos, apoyo diagnóstico y complementación terapéutica requeridos en el marco de la implementación de las Rutas Integrales de Atención en Salud - RIAS. Adicionalmente, ofertan servicios ambulatorios de consulta externa especializada complementaria</t>
  </si>
  <si>
    <t>Urbanizacion Bochica II- Engativa</t>
  </si>
  <si>
    <t>Obra nueva,ampliación, reforzamiento reordenamiento,adecuación y dotación</t>
  </si>
  <si>
    <t>Estudios y diseños para reposición de infraestructura y dotación, Hospital Nuevo Simón Bolívar; Complejidad Alta; Urgencias, internación, quirúrgicos, apoyo diagnóstico y complementación terapéutica requeridos en el marco de la implementación de las Rutas Integrales de Atención en Salud - RIAS. Adicionalmente, ofertan servicios ambulatorios de consulta externa especializada complementaria</t>
  </si>
  <si>
    <t>Lote No. 10 Plan Parcial del Rosario</t>
  </si>
  <si>
    <t>Estudios y diseños para reposición de infraestructura y dotación, Hospital Materno Infantil; ComplejidadAlta; Urgencias, internación, quirúrgicos, apoyo diagnóstico y complementación terapéutica requeridos en el marco de la implementación de las Rutas Integrals de Atención en Salud - RIAS. Adicionalmente, ofertan servicios ambulatorios de consulta externa especializada complementaria.</t>
  </si>
  <si>
    <t xml:space="preserve">Complejo Hospitalario San Juan de Dios; sector Modelo Sur </t>
  </si>
  <si>
    <t xml:space="preserve">Adecuación, reforzamiento, reordenamiento y dotación, Hospital San Blas Complejidad Alta; Pediatrico, Urgencias, internación, quirúrgicos, apoyo diagnóstico y complementación terapéutica requeridos en el marco de la implementación de las Rutas Integrales de Atención en Salud - RIAS. Adicionalmente, ofertan servicios ambulatorios de consulta externa especializada complementaria. </t>
  </si>
  <si>
    <t>Sector San Blas</t>
  </si>
  <si>
    <t>Reforzamiento, reordenamiento y adecuación, Hospital La Victoria(salud mental), clínica día, adulto mayor; Complejidad Alta; ambulatorio, Psicología, Psiquiatría, Terapia ocupacional, Talleres de Psicología y salud mental ambulatoria, TECAR y hospitalización.</t>
  </si>
  <si>
    <t>Sector Las Guacamayas I</t>
  </si>
  <si>
    <t>Reforzamiento, reordenamiento y adecuación  (salud mental) ambulatorio, clínica día, adulto mayor</t>
  </si>
  <si>
    <t>Adecuación, reordenamiento, ampliación y dotación Hospital Fray Bartolomé de las Casas; Complejidad Alta; Se prestarán servicios de hospitalización en salud mental adultos, Hospital Día con énfasis en atención de consumo de sustancias Psicoactivas SPA y servicios definidos para Centro de salud</t>
  </si>
  <si>
    <t>Hospital Santa Clara (actual)</t>
  </si>
  <si>
    <t>En Estructuración</t>
  </si>
  <si>
    <t>Adecuación, ampliación, construcción, demolición, reforzamiento, reordenamiento y dotación, Hospital Tunal Complejidad Alta;  servicios de urgencias, hospitalarios, quirúrgicos y de apoyo diagnóstico y terapéutico Servicio de urgencias adultos y pediátricos, 4 Salas de Reanimación, 6 Salas de procedimientos, 1 Sala de yesos, 1 Sala ERA, 1 Sala EDA, 10 Camillas de observación, 17 Camillas de Observación Pediátrica, 28 Camillas de Observación Adultos hombres, 32 Camillas de Observación Mujeres. En el marco del Plan de Regularización Y Manejo - PRM</t>
  </si>
  <si>
    <t>Tunal</t>
  </si>
  <si>
    <t xml:space="preserve">Adecuación, ampliación, construcción, demolición, reforzamiento, reordenamiento y dotación </t>
  </si>
  <si>
    <t>Adecuación y reordenamiento unidad pediátrica Hospital Tintal; Complejidad Alta; Pediátrico. Urgencias, internación, quirúrgicos, apoyo diagnóstico y complementación terapéutica requeridos en el marco de la implementación de las Rutas Integrales de Atención en Salud - RIAS. Adicionalmente, ofertan servicios ambulatorios de consulta externa especializada complementaria</t>
  </si>
  <si>
    <t>Adecuación y reordenamiento unidad pediátrica</t>
  </si>
  <si>
    <t>Hospital Fontibón</t>
  </si>
  <si>
    <t>Adecuación y reordenamiento</t>
  </si>
  <si>
    <t>Adecuación, reordenamiento y ampliación, Hospital de Suba; Complejidad Alta; Urgencias Ginecológica, 9 consultorios, 12 camillas de observaciones, 160 cubículos neonatales, 3 Salas de partos, 12 camillas de preparación y 12 camillas de recuperación. 1 servicio de esterilización para lactancia.</t>
  </si>
  <si>
    <t xml:space="preserve">Adecuación, reordenamiento y ampliación </t>
  </si>
  <si>
    <t>Adecuación, reordenamiento y reforzamiento estructural Centro de salud Nazareth -  Rural; Complejidad Media; Consulta externa. (5 consultorios), Ginecoobstetricia, 2 Unidades imágenes diagnósticas, urgencias y observación.</t>
  </si>
  <si>
    <t>Adecuación, reordenamiento y reforzamiento estructural, Centro de salud San Juan de Sumapaz - Rural; Complejidad Media; Consulta externa. (5 consultorios), Ginecoobstetricia, 2 Unidades imágenes diagnósticas, urgencias y observación.</t>
  </si>
  <si>
    <t>Centro de salud Floralia</t>
  </si>
  <si>
    <t>Archivo Secretaría Distrital de Salud</t>
  </si>
  <si>
    <t>Estudios Diseños y Construcción</t>
  </si>
  <si>
    <t>SDS</t>
  </si>
  <si>
    <t>Estudios Diseños y Cosntrucción</t>
  </si>
  <si>
    <t>Proyectos PDD
2023-1</t>
  </si>
  <si>
    <t>Proyectos PDD
2035-3</t>
  </si>
  <si>
    <t>Proyectos PDD
2027-1</t>
  </si>
  <si>
    <t>Proyectos PDD
2022-2</t>
  </si>
  <si>
    <t>Proyectos PDD
2024-2</t>
  </si>
  <si>
    <t>Proyectos PDD
2028-2</t>
  </si>
  <si>
    <t>Proyectos PDD
2023-2</t>
  </si>
  <si>
    <t>Proyectos PDD
2027</t>
  </si>
  <si>
    <t>Proyectos PDD
2022-1</t>
  </si>
  <si>
    <t>2026-2</t>
  </si>
  <si>
    <t>2023-2</t>
  </si>
  <si>
    <t>Saneamiento de los bienes de uso público en suelo urbano y rural</t>
  </si>
  <si>
    <t>Consolidación del Centro Histórico de Bogotá, como centro de gobierno nacional y distrital y territorio de reunión de centros de Ciencia, tecnología e Innovación, de Industrias culturales y creativas y atractores de turismo de Bogotá y puesta en valor al patrimonio cultural.</t>
  </si>
  <si>
    <t xml:space="preserve">Consolidación de las zonas industriales de Bogotá, orientadas al incremento de la productividad, generación de mayor valor agregado y modernización en general. Estas pueden ser, entre otras, industrias 4.0, creativas y culturales o de crecimiento verde. </t>
  </si>
  <si>
    <t>Consolidación del Anillo Logístico de Occidente, con la transformación de los bordes aeroportuarios para usos económicos asociados y la consolidación de las entradas de Bogotá.</t>
  </si>
  <si>
    <t>Promoción de la ciudad como destino turístico inteligente, sostenible y de negocios que promueva el desarrollo económico social y cultural y reconozca el patrimonio local.</t>
  </si>
  <si>
    <t>Fortalecimiento de las áreas de aglomeración diversificada de Bogotá,  a través de estrategias de conectividad verde e inteligente (áreas que corresponden predominantemente al Corredor Oriental, Corredor de la 26 y Avenida El Dorado, aprovechando las tecnologías digitales y de conectividad,).</t>
  </si>
  <si>
    <t>Fortalecimiento de las zonas de aglomeración especializada que constituyen nodos económicos fundamentales de sus entornos territoriales y le dan su carácter y vocación productiva (zonas consolidadas como por ejemplo El Restrepo, el 12 de octubre, el 7 de agosto, el Ricaurte, Unilago, etc.).</t>
  </si>
  <si>
    <t>Consolidación de distritos creativos espontáneos o inducidos que promuevan la confluencia de capital humano altamente especializado e innovador que generen nuevos modelos productivos, de negocio y de mercado.</t>
  </si>
  <si>
    <t>Promoción de actividades económicas en las áreas de actividad estructurante de las UPL deficitarias en empleos, para aumentar la inclusión productiva y el acceso a las economías de aglomeración con enfoque diferencial, territorial y de género.</t>
  </si>
  <si>
    <t>Consolidación de una oferta habitacional cualificada y en mejores condiciones de habitabilidad aprovechando la estructura de soporte para brindar acceso a servicios sociales, culturales, y generación de actividades económicas que mitigue la segregación y la gentrificación.</t>
  </si>
  <si>
    <t>Fortalecimiento del tejido productivo local y tradicional en la proximidad de áreas residenciales para promover una mayor inclusión socioeconómica a partir de la desconcentración de servicios y el empleo cercano, en condiciones de equidad y oportunidad con enfoque diferencial, territorial y de género.</t>
  </si>
  <si>
    <t>Torca, Suba, Tibabuyes, Rincón de Suba, Niza, Engativá, Fontibón, Barrios Unidos, Tintal, Patio Bonito, Kennedy, Porvenir, Bosa, Tunjuelito.</t>
  </si>
  <si>
    <t>Sumapaz, Usme, Rafael Uribe, Lucero, Arborizadora, Entrenubes, San Cristóbal, Centro Histórico, Chapinero, Usaquén, Toberín, Torca, Tibabuyes, Engativá, Fontibón, Tintal, Patio Bonito, Porvenir, Restrepo, Puente Aranda, Teusaquillo, Barrios Unidos, Niza, Britalia, Suba, Rincón de Suba, Tabora, Salitre, Kennedy, Tunjuelito, Bosa, Edén.</t>
  </si>
  <si>
    <t>Engativá, Fontibón, Patio Bonito, Porvenir, Tibabuyes, Tintal, Torca.</t>
  </si>
  <si>
    <t xml:space="preserve">Arborizadora, Centro Histórico, Chapinero, Entre Nubes, Lucero, Rafael Uribe, San Cristóbal, Sumapaz, Toberín, Torca, Usaquén, Usme. </t>
  </si>
  <si>
    <t>Arborizadora, Bosa, Edén, Entre Nubes, Kennedy, Lucero, Porvenir, Rafael Uribe, Restrepo, San Cristóbal, Tunjuelito, Usme</t>
  </si>
  <si>
    <t xml:space="preserve">Torca, Toberín, Usaquén, Chapinero, Centro Histórico, San Cristóbal y Entre Nubes </t>
  </si>
  <si>
    <t>Britalia, Niza, Rincón de Suba, Tibabuyes, Torca</t>
  </si>
  <si>
    <t>Barrios Unidos, Centro Histórico, Chapinero, Engativá, Niza, Rincón de Suba, Tabora, Teusaquillo, Tibabuyes, Usaquén</t>
  </si>
  <si>
    <t>Centro Histórico, Fontibón, Kennedy, Puente Aranda, Restrepo, Salitre, San Cristóbal, Tintal</t>
  </si>
  <si>
    <t>Nodo de servicios sociales - servicios de cuidado y equipamientos estructurantes.(5,8 Ha). Recreación y Deporte. Cultura, Educación. Salud. Seguridad. Integración Social</t>
  </si>
  <si>
    <t>Nodo de servicios sociales - servicios de cuidado y equipamientos estructurantes. (10,3 Ha. Recreación y Deporte. Cultura. Educación. S alud. Seguridad</t>
  </si>
  <si>
    <t xml:space="preserve">Nodo de servicios sociales - servicios de cuidado y equipamientos estructurantes. (11,1 Ha.). Recreación y Deporte. Cultura. Salud. Administración pública. Seguridad </t>
  </si>
  <si>
    <t>("Actualización y Modernización de la Infraestrutura Fïsica y Tecnológica y de Comunicaciones en Salud" en su componente "Reposición y Dotación para la Nueva UMHES Santa Clara y CAPS del Conjunto Hospitalario San JUan de Dios") (VF. por $431.668.635.692 en Pesos Constantes de 2018). Reposición y dotación, Hospital Nuevo San Juan de Dios - CHSJD Bien de Interes Cultural BIC; Complejidad Alta, Urgencias, Endoscopia, Terapias, Laboratorio, Imagenología, Hemodinamia, Cirugía, Central de esterilización, Hospitalización, Unidad de cuidados intensivos, Unidad de cuidados intermedios, Farmacia.</t>
  </si>
  <si>
    <t xml:space="preserve">Nodo Complejo Hospitalario San Juan de Dios CHSJD y la Hortua </t>
  </si>
  <si>
    <t xml:space="preserve">1 anillo logístico de integración regional consolidado </t>
  </si>
  <si>
    <t>15 proyectos ejecutados alrededor de Bogotá para el Turista
10 proyectos turísticos especiales ejecutados</t>
  </si>
  <si>
    <t>Unidad Administrativa Especial Cuerpo Oficial de Bomberos de Bogotá D.C.</t>
  </si>
  <si>
    <t>Diseño y construcción de estaciones de bomberos en la localidad de Usme</t>
  </si>
  <si>
    <t>Diseño y construcción de estaciones de bomberos en la localidad de Kennedy</t>
  </si>
  <si>
    <t>Diseño y construcción de la Academia Bomberil y estación de bomberos</t>
  </si>
  <si>
    <t>Secretaría Distrital de Seguridad, Convivencia y Justicia</t>
  </si>
  <si>
    <t>Cárcel Distrital 2</t>
  </si>
  <si>
    <t>Diseño y construcción de la Cárcel Distrital 2 en predios del Complejo Carcelario y Penitenciario Metropolitano de Bogotá "La Picota"</t>
  </si>
  <si>
    <t>1. Subprograma de cualificación del hábitat</t>
  </si>
  <si>
    <t>Saneamiento, titulación y legalización de títulos de propiedad de viviendas para mejoramiento, reúso y subdivisión en áreas de revitalización y mejoramiento integral</t>
  </si>
  <si>
    <t>Fortalecimiento económico de calles comerciales y corredores verdes de proximidad</t>
  </si>
  <si>
    <t>1. Subprograma Gestión del riesgo e impactos ambientales</t>
  </si>
  <si>
    <t>Capacidad adaptativa y corresponsabilidad en la gestión del riesgo para reducir el riesgo generado por el uso u operación inadecuados de las edificaciones y la infraestructura, o el derivado de actividades económicas, en relación con sus propias características particulares de localización, operación y efectos sobre el entorno y la vulnerabilidad funcional</t>
  </si>
  <si>
    <t>Comunidades y ecosistemas resilientes y adaptados para promover y fortalecer la adaptación al cambio climático, reducir la ocurrencia e impacto de las amenazas de origen natural, socio-natural y antrópico no intencional, y disminuir la vulnerabilidad del territorio favoreciendo el desarrollo resiliente en Bogotá</t>
  </si>
  <si>
    <t>Indicadores de resultado</t>
  </si>
  <si>
    <t>Estrategias Territoriales</t>
  </si>
  <si>
    <t>80% de los proyectos del PEMP del Centro Histórico ejecutados</t>
  </si>
  <si>
    <t>Definición e implementación de medidas que conlleven a fortalecer el carácter y función ecosistémica de los bordes rural – urbano, teniendo en cuenta sus potencialidades con el fin de controlar la expansión urbana y contribuir a la reducción de los déficits en espacio público y equipamientos.</t>
  </si>
  <si>
    <t>3. Subprograma Centro Histórico, Patrimonial, productivo e Innovador</t>
  </si>
  <si>
    <t>Nodo de servicios sociales - servicios de cuidado y equipamientos estructurantes. (27,5 Ha.). Recreación. Cultura.  Administración pública. Seguridad. Integración social. Salud. Educación Superior</t>
  </si>
  <si>
    <t>Nodo de servicios sociales - servicios de cuidado y equipamientos estructurantes. (12,3 Ha. ). S alud. Cultura. Integración Social. Participación y Seguridad</t>
  </si>
  <si>
    <t xml:space="preserve">Nodo de servicios sociales - servicios de cuidado y equipamientos estructurantes. (38 Ha.). Integración Social. Recreación y deporte. Educación. Administración pública. Seguridad. </t>
  </si>
  <si>
    <t>Nodo de servicios sociales - servicios de cuidado y equipamientos estructurantes. (9,5 Ha.). – Cultura. –Educación. – Recreación. - Administración pública. Seguridad. – Integración Social. - Salud</t>
  </si>
  <si>
    <t>Entre Nubes</t>
  </si>
  <si>
    <t>Nodo de equipamientos San Cristobal</t>
  </si>
  <si>
    <t>Nodo de servicios sociales - servicios de cuidado y equipamientos estructurantes. (13,1 Ha.). – Integración Social. – Recreación. – Educación. - Administración pública. Seguridad. – Salud</t>
  </si>
  <si>
    <t>Nodo de servicios sociales - servicios de cuidado y equipamientos estructurantes. (27,8 Ha.). Cultura. Integración Social. Recreación y deporte. Salud. Educación. Administración pública. Seguridad</t>
  </si>
  <si>
    <t>Nodo de servicios sociales - servicios de cuidado y equipamientos estructurantes. (150,3 Ha). Recreación y Deporte. Cultura. Educación superior, básica y media. Integración Social Salud. Seguridad</t>
  </si>
  <si>
    <t>Salitre y Tabora</t>
  </si>
  <si>
    <t>Nodo de servicios sociales - servicios de cuidado y equipamientos estructurantes. (40,8 Ha.). Salud. Educación. Recreación y Deporte. Administración pública. Seguridad. Integración social</t>
  </si>
  <si>
    <t>Nodo de equipamientos Tres Quebradas</t>
  </si>
  <si>
    <t>Nodo de servicios sociales - servicios de cuidado y equipamientos estructurantes. (22,45 Ha.). – Recreación. – Integración Social. - Administración pública. – Seguridad. - Cultura. Salud</t>
  </si>
  <si>
    <t>Nodo de servicios sociales - servicios de cuidado y equipamientos estructurantes. (30,77 ha) – Cultura. – Salud. -  Educación. – Recreación. - Administración pública. Seguridad. – Integración. - Salud</t>
  </si>
  <si>
    <t>Nodo de servicios sociales - servicios de cuidado y equipamientos estructurantes. (7,4 Ha.). Salud. Cultura. Recreación. Educación. Administración pública. Seguridad, Integración social</t>
  </si>
  <si>
    <t>Reconocimiento de elementos que en los bordes urbano-rurales cuenten con valores patrimoniales para el fortalecimiento de las relaciones regionales.</t>
  </si>
  <si>
    <t>Obras de mitigación de riesgo por movimientos en masa y Avenidas Torrenciales y/o Crecientes Subitas asociados a diferentes tipos de infraestructura</t>
  </si>
  <si>
    <t>Intervención y adecuación en áreas de la resiliencia climática (suelo de protección por riesgo no mitigable)</t>
  </si>
  <si>
    <t>Diseño y construcción de estaciones de bomberos en la UPL Usme</t>
  </si>
  <si>
    <t>Diseño y construcción de estación de Bomberos en la UPL Sumapaz</t>
  </si>
  <si>
    <t>Diseño y construcción de estaciones de bomberos en la UPL Kennedy</t>
  </si>
  <si>
    <t>Ambito de confluencia de proyectos</t>
  </si>
  <si>
    <t>Aprovechamiento y explotación económica de la infraestructura</t>
  </si>
  <si>
    <t>Articulación de los componentes de la Estructura Integradora de Patrimonios, con los nuevos patrimonios, consolidando vectores de ordenamiento y referentes en el territorio urbano y rural.</t>
  </si>
  <si>
    <t>Atracción y retención de habitantes y moradores en entornos patrimoniales y Bienes de Interés Cultural del grupo arquitectónico para emprender acciones para su revitalización y recuperación de edificaciones mediante reciclaje.</t>
  </si>
  <si>
    <t>Consolidación del Centro Histórico de Bogotá, como centro de gobierno nacional y distrital y territorio de reunión de centros de Ciencia, tecnología e Innovación, de Industrias culturales y creativas y atractores de turismo de Bogotá y puesta en valor al patrimonio cultural</t>
  </si>
  <si>
    <t xml:space="preserve">Fortalecimiento de iniciativas colectivas relacionadas con actividades productivas tradicionales, formas de vida campesina o con proyectos culturales que contribuyan a afirmar el vínculo de la memoria y el territorio y que aporten a la reactivación económica en entornos locales y vecinales. </t>
  </si>
  <si>
    <t xml:space="preserve">Intervención de entornos patrimoniales e implementación de procesos de gestión  orientados a la permanencia de oficios, saberes y prácticas culturales para el fortalecimiento del vínculo social y el fomento del turismo cultural. </t>
  </si>
  <si>
    <t xml:space="preserve">Protección del Patrimonio Natural y renaturalización de los entornos patrimoniales, por medio del espacio público, los jardines tradicionales y el arbolado histórico patrimonial, para la cualificación y el embellecimiento del territorio. </t>
  </si>
  <si>
    <t xml:space="preserve">Reconocimiento de la importancia de la relación de los cerros orientales y los conectores ecosistémicos, fortaleciendo estos elementos naturales como parte del patrimonio natural y paisaje característico del territorio. </t>
  </si>
  <si>
    <t xml:space="preserve">Recuperación y salvaguardia de entornos patrimoniales o donde se desarrollan actividades productivas tradicionales, para fomentar las aglomeraciones especializadas o distritos creativos e innovadores. </t>
  </si>
  <si>
    <t>Indicador de consolidación de actividad económica</t>
  </si>
  <si>
    <t>5. Promover el dinamismo, la reactivación económica y la creación de empleos</t>
  </si>
  <si>
    <t>Conectar la malla vial intermedia para dar soporte a los flujos de escala estructurante y la accesibilidad a la escala de proximidad, y cualificación de la malla de proximidad y del cuidado para garantizar la accesibilidad y el uso, goce y disfrute del espacio público para la movilidad</t>
  </si>
  <si>
    <t>Consolidar la malla vial arterial para dar continuidad a los flujos y dinámicas de movilidad</t>
  </si>
  <si>
    <t>Cualificación de la malla vial de proximidad y del cuidado para garantizar la accesibilidad y el uso, goce y disfrute del espacio público para la movilidad</t>
  </si>
  <si>
    <t>3. Subprograma de Cerros y elementos naturales patrimoniales como referentes territoriales</t>
  </si>
  <si>
    <t>10 Senderos recuperados y reactivados</t>
  </si>
  <si>
    <t>Intervenciones y mejoramiento de espacios públicos en entornos patrimoniales</t>
  </si>
  <si>
    <t xml:space="preserve">Recualificación de entornos donde se concentren oficios, saberes y prácticas culturales </t>
  </si>
  <si>
    <t>Reconocimiento de la arquitectura industrial y reciclaje para actividades culturales y creativa y, vivienda productiva en el entorno del Área de Desarrollo Naranja – Distrito Creativo Zona Industrial de Bogotá (ZIBO).</t>
  </si>
  <si>
    <t>Incluido en proyecto Cerro Seco</t>
  </si>
  <si>
    <t>Departamento Administrativo de la Defensoría del Espacio Público</t>
  </si>
  <si>
    <t>1. Programa para la restauración ecológica y renaturalización de los elementos de los paisajes bogotanos</t>
  </si>
  <si>
    <t xml:space="preserve"> Centro de salud Pablo VI </t>
  </si>
  <si>
    <t>Desarrollo del Turismo de naturaleza y comunitario</t>
  </si>
  <si>
    <t xml:space="preserve">Transformación de prácticas productivas rurales priorizando las áreas en conflicto de uso 
</t>
  </si>
  <si>
    <t>Modernización y expansión del alumbrado público en asentamientos humanos y vías locales y regionales de la ruralidad bogotana</t>
  </si>
  <si>
    <t>Revitalización zona de Reencuentro</t>
  </si>
  <si>
    <t>Revitalización de zona de las Ferias</t>
  </si>
  <si>
    <t>Conectividad y fortalecimiento de las zonas industriales de Fontibón, de la entrada sur, reverdecer sur</t>
  </si>
  <si>
    <t>Desconcentración del abastecimiento alimentario en centros especializados de escala metropolitana: Corabastos, Codabas, El ensueño, Usme</t>
  </si>
  <si>
    <t>Fundación Gilberto Alzate Avendaño</t>
  </si>
  <si>
    <t>Bronx Distrito Creativo</t>
  </si>
  <si>
    <t>Global</t>
  </si>
  <si>
    <t>Mártires</t>
  </si>
  <si>
    <t>Módulo Creativo 1: Estudios y Diseños
Módulo Creativo 2: 
Proceso selección estructuración</t>
  </si>
  <si>
    <t>APP</t>
  </si>
  <si>
    <t>Diseño e implementación del plan de renovación y mejoramiento del sistema de hidrantes de la ciudad</t>
  </si>
  <si>
    <t>Desarrollo del Bronx Distrito Creativo
Módulo Creativo 1: 
(Edificio antigua Facultad de Medicina, edficio la Flauta y espacio público la Milla) - Recursos distrito
Módulo Creativo 2: (Edificio creativo y Esquina Redonda, dotación, operación y mantenimiento de la totalidad del Distrito Creativo - Estructuración con recursos distrito /  diseño, construcción, dotación, operación y mantenimiento a través del modelo público-privado)</t>
  </si>
  <si>
    <t>10% del área construida en usos económicos en la proximidad (anuales)</t>
  </si>
  <si>
    <t>1. Proteger la estructura ecológica principal y los paisajes bogotanos y generar las condiciones de una relación más armoniosa y sostenible de la ciudad con su entorno rural.</t>
  </si>
  <si>
    <t>3. Mejorar el ambiente urbano y de los asentamientos rurales.</t>
  </si>
  <si>
    <t>4. Revitalizar la ciudad a través de intervenciones y proyectos de calidad.</t>
  </si>
  <si>
    <t>5. Promover el dinamismo, la reactivación económica y la creación de empleos.</t>
  </si>
  <si>
    <t>Movilidad</t>
  </si>
  <si>
    <t>Instituto de Desarrollo Urbano</t>
  </si>
  <si>
    <t xml:space="preserve">Proyecto nuevo calles completas </t>
  </si>
  <si>
    <t>Conformación de anillos y corredores de integración para darle continuidad a los flujos regionales logísiticos y de carga</t>
  </si>
  <si>
    <t>Toberín
Britalia
Torca</t>
  </si>
  <si>
    <t>Proyecto PDD: Avenida Paseo de Los Libertadores desde la Avenida San José hasta el límite del Distrito con Chía</t>
  </si>
  <si>
    <t>V0</t>
  </si>
  <si>
    <t>A0</t>
  </si>
  <si>
    <t>N.A.</t>
  </si>
  <si>
    <t>V1</t>
  </si>
  <si>
    <t>A1</t>
  </si>
  <si>
    <t xml:space="preserve">EL COSTO ESTA ASUMIDO EN TRANSPORTE </t>
  </si>
  <si>
    <t>Usme
Rafael Uribe
Lucero</t>
  </si>
  <si>
    <t>VALOR ESTIMADO POR SDP</t>
  </si>
  <si>
    <t>V2</t>
  </si>
  <si>
    <t>A2</t>
  </si>
  <si>
    <t>COSTO INCLUIDO EN PROYECTO INTEGRAL TRANSPORTE</t>
  </si>
  <si>
    <t>VALORADA DENTRO DEL PROYECTO DE LA AVENIDA SAN JOSE</t>
  </si>
  <si>
    <t>V4R</t>
  </si>
  <si>
    <t>COSTO ESTIMADO EN CORREDOR DE ALTA CAPACIDAD</t>
  </si>
  <si>
    <t>Salitre
Fontibón</t>
  </si>
  <si>
    <t>COSTO ESTIMADO DENTRO DE LA ARTERIAL</t>
  </si>
  <si>
    <t>V3</t>
  </si>
  <si>
    <t>A3</t>
  </si>
  <si>
    <t>Kennedy
Tintal
Patio Bonito</t>
  </si>
  <si>
    <t>Costo estimado como V0 factores IDU.</t>
  </si>
  <si>
    <t>Chapinero
Usaquén</t>
  </si>
  <si>
    <t>V4R-A3</t>
  </si>
  <si>
    <t>V3E</t>
  </si>
  <si>
    <t>A3E</t>
  </si>
  <si>
    <t>Usme
Lucero</t>
  </si>
  <si>
    <t>Consolidar la malla arterial para dar continuidad a los flujos y dinámicas de movilidad</t>
  </si>
  <si>
    <t>Restrepo
Tunjuelito</t>
  </si>
  <si>
    <t>Teusaquillo
Salitre
Barrios Unidos
Tabora</t>
  </si>
  <si>
    <t>Programa PDD: Sistema de movilidad sostenible Movilidad Segura, Sostenible y Accesible
Proyecto PDD: Avenida El Rincón desde Avenida Boyacá hasta Avenida Conejera y El Tabor desde Av. Conejera hasta Av. Ciudad de Cali.
dos tramos ya construidos y otro en construcción
se trajo el valor de PDD</t>
  </si>
  <si>
    <t>Entrenubes
Rafael Uribe
San Cristobal
Restrepo</t>
  </si>
  <si>
    <t>Centro Histórico
Puente Aranda
Teusaquillo
Salitre
Fontibón</t>
  </si>
  <si>
    <t>Centro Histórico
Chapinero</t>
  </si>
  <si>
    <t>Programa PDD: Sistema de movilidad sostenible Movilidad Segura, Sostenible y Accesible
Proyecto PDD: Avenida Francisco Miranda de la carrera 5 a la Av. Caracas ya se construyó entre la 7 y la Caracas 
Se trajo el valor del PDD</t>
  </si>
  <si>
    <t>Puente Aranda</t>
  </si>
  <si>
    <t>Barrios Unidos</t>
  </si>
  <si>
    <t>Centro Histórico
Teusaquillo</t>
  </si>
  <si>
    <t>Programa PDD: Sistema de movilidad sostenible Movilidad Segura, Sostenible y Accesible
Programa POT: Avenida Mariscal Sucre, Cra 19 y Avenida Colombia carrera 24 desde calle 62 hasta la Avenida Ciudad de Lima, calle 19.
el valor se trajo de PDD</t>
  </si>
  <si>
    <t>Toberín</t>
  </si>
  <si>
    <t>Edén
Porvenir</t>
  </si>
  <si>
    <t>Tunjuelito
kennedy</t>
  </si>
  <si>
    <t>REVISAR IDU LA LLEVA COMO ARTERIAL HASTA EL LIMITE, PERO SDP LA TIENE COMO INTERMEDIA DESDE CIRCUNVALAR Y SOACHA</t>
  </si>
  <si>
    <t>Britalia</t>
  </si>
  <si>
    <t>ojo lagos de torca desde cl 176 hasta 183</t>
  </si>
  <si>
    <t>Tintal
Salitre</t>
  </si>
  <si>
    <t>Rincón de Suba</t>
  </si>
  <si>
    <t>Entrenubes
San Cristobal</t>
  </si>
  <si>
    <t>IDU LA TIENE COMO V2</t>
  </si>
  <si>
    <t>Teusaquillo</t>
  </si>
  <si>
    <t>ESTA FINANCIADA POR AMPLIACIÓN ACCENORTE</t>
  </si>
  <si>
    <t>San Cristobal
Centro Histórico</t>
  </si>
  <si>
    <t>San Cristobal</t>
  </si>
  <si>
    <t>Lagos de Torca</t>
  </si>
  <si>
    <t>LAGOS DE TORCA</t>
  </si>
  <si>
    <t>Toberín
Torca</t>
  </si>
  <si>
    <t>COSTO ESTIMADO ESTA EN EL PROYECTO REGIONAL DE CENTENARIO</t>
  </si>
  <si>
    <t>Usaquén</t>
  </si>
  <si>
    <t>FINANCIADO POR PROYECTO MALLA VIAL ARTERIAL DE LA AVENIDA CONSTITUCIÓN</t>
  </si>
  <si>
    <t>Suba
Torca</t>
  </si>
  <si>
    <t>Arborizadora
Bosa</t>
  </si>
  <si>
    <t>FINANCIADA POR REGALIAS ESTA EN OBRA</t>
  </si>
  <si>
    <t>Kennedy
Tintal</t>
  </si>
  <si>
    <t>Unidad Administrativa Especial de Rehabilitación y Mantenimiento Vial</t>
  </si>
  <si>
    <t>Conectar la malla intermedia para dar soporte a los flujos de escala estructurante y la accesibilidad a la escala de proximidad, y cualificación de la malla de proximidad y del cuidado para garantizar la accesibilidad y el uso, goce y disfrute del espacio público para la movilidad</t>
  </si>
  <si>
    <t>I5</t>
  </si>
  <si>
    <t xml:space="preserve">El perfil es promedio, pueden haber v5 u otro </t>
  </si>
  <si>
    <t>V7</t>
  </si>
  <si>
    <t>L7</t>
  </si>
  <si>
    <t>COSTO CALCULADO CON UN PROMEDIO DE KM A $12783789000 TOMADO DEL VALOR INDICADOR IDU PARA UNA VIA V7</t>
  </si>
  <si>
    <t>V5</t>
  </si>
  <si>
    <t>Edén</t>
  </si>
  <si>
    <t>V4</t>
  </si>
  <si>
    <t>I4</t>
  </si>
  <si>
    <t>Patio Bonito</t>
  </si>
  <si>
    <t>Entrenubes</t>
  </si>
  <si>
    <t>COSTO ESTIMADO DE INDICADORES IDU PARA VIA V4 EN ASFALTO $21626631000 POR KM</t>
  </si>
  <si>
    <t>Programa PDD: Sistema de movilidad sostenible Movilidad Segura, Sostenible y Accesible
Proyecto PDD: 
NO incluye valor en PDD</t>
  </si>
  <si>
    <t>Financiación 50% distrito y 50% nación</t>
  </si>
  <si>
    <t>Cable aereo Usaquén - San Rafael - La Calera-Calle 134</t>
  </si>
  <si>
    <t>Empresa Metro de Bogotá S.A</t>
  </si>
  <si>
    <t>PRIMERA LÍNEA DEL METRO PLMB EXTENSIÓN centro- usaquen-toberín-calle 200</t>
  </si>
  <si>
    <t>Chapinero
Barrios Unidos
Usaquén
Niza
Toberín
Britalia</t>
  </si>
  <si>
    <t>financiación 30% distrito y 70% nación como quedo establecido en conpes PLMB que la financiación incluye la extensión de la PLMB</t>
  </si>
  <si>
    <t>Barrios Unidos
Tabora
Rincón de Suba
Tibabuyes</t>
  </si>
  <si>
    <t>Barrios Unidos
Teusaquillo
Centro Histórico
Puente Aranda
Restrepo
Tunjuelito
Arborizadora
Bosa
Edén
Porvenir</t>
  </si>
  <si>
    <t>financiación 30% distrito y 70% nación</t>
  </si>
  <si>
    <t>Tabora
Salitre
Teusaquillo 
Barrios Unidos
Chapinero</t>
  </si>
  <si>
    <t>Puente Aranda
Salitre
Fontibón</t>
  </si>
  <si>
    <t>Financiación 50% distrito y 50% nación
Proyecto PDD: •	Avenida Centenario, calle 13 desde Avenida Batallón Caldas hasta límite del Distrito con Funza.
•	Ciclorruta Avenida Centenario, desde Avenida Constitución hasta Río Bogotá
Costo estimado en el proyecto de transporte corredor de alta capcidad
Se tomo el valor del PDD</t>
  </si>
  <si>
    <t>Teusaquillo
Puente Aranda</t>
  </si>
  <si>
    <t>Toberín
Britalia</t>
  </si>
  <si>
    <t>Porvenir
Tintal</t>
  </si>
  <si>
    <t>Usaquén
Niza</t>
  </si>
  <si>
    <t>Empresa de Transporte del Tercer Milenio. Transmilenio S.A.</t>
  </si>
  <si>
    <t>proyecto</t>
  </si>
  <si>
    <t>Secretaria Distrital de Movilidad</t>
  </si>
  <si>
    <t>Tunjuelito
Arborizadora</t>
  </si>
  <si>
    <t>Se estipuló una bolsa para todos los AIM por un valor de 200 mil millones distribuidos en las vigencias</t>
  </si>
  <si>
    <t>PEMP CENTRO HISTÓRICO</t>
  </si>
  <si>
    <t>PEATONALIZACIÓN</t>
  </si>
  <si>
    <t>PEMP CENTRO HISTÓRICO INTERVENCIÓN METRO</t>
  </si>
  <si>
    <t xml:space="preserve">
San Cristobal
Centro Histórico</t>
  </si>
  <si>
    <t>Restrepo
Tunjuelito
Centro Histórico
Teusaquillo
Barrios Unidos
Niza
Britalia</t>
  </si>
  <si>
    <t>Micromovilidad Urbana</t>
  </si>
  <si>
    <t>VARIOS</t>
  </si>
  <si>
    <t>Arborizadora
Puente Aranda
Kennedy
Bosa</t>
  </si>
  <si>
    <t>Puente Aranda
Teusaquillo</t>
  </si>
  <si>
    <t>Puente Aranda
Teusaquillo
Barrios Unidos</t>
  </si>
  <si>
    <t>costo estimado a 12500 millones por kilometro asemejando calle completa L7</t>
  </si>
  <si>
    <t>costo estimado a 5000 millonesel kilometro, considerando obras de complementación</t>
  </si>
  <si>
    <t>centro historico</t>
  </si>
  <si>
    <t>Chapinero</t>
  </si>
  <si>
    <t>Se estipulo una bolsa para todos los Barrios Vitales  por un valor de 250 mil millones distribuidos en las vigencias</t>
  </si>
  <si>
    <t>el valor se estimo a partir del costo de andenes de 3,5 metros de ancho a lado y lado de la vía en los indicadores IDU. M2 a $150.000, valor del kilometro lineal $1.050.000.000</t>
  </si>
  <si>
    <t>Programa PDD: Sistema de movilidad sostenible Movilidad Segura, Sostenible y Accesible
Proyecto PDD: Avenida José Celestino Mutis desde carrera 114 hasta carrera 122
el valor se trajo de PDD</t>
  </si>
  <si>
    <t>Puente Aranda
Kennedy
Tintal
Teusaquillo
Salitre
Chapinero
Barrios Unidos
Tabora
Usaquén
Niza</t>
  </si>
  <si>
    <t>Programa PDD: Sistema de movilidad sostenible Movilidad Segura, Sostenible y Accesible
Proyecto PDD: Avenida Congreso Eucarístico (Carrera 68) desde la Carrera 9 hasta la Autopista Sur y obras complementarias
el valor se trajo de PDD</t>
  </si>
  <si>
    <t>Usme
Rafael Uribe
Tunjuelito</t>
  </si>
  <si>
    <t>Programa PDD: Sistema de movilidad sostenible Movilidad Segura, Sostenible y Accesible
Proyecto PDD: Avenida Caracas desde Avenida Ciudad de Villavicencio hasta Avenida del Uval un tramo desde la Caracas hacia la Picota,
el valor se trajo de PDD</t>
  </si>
  <si>
    <t>Usaquén
Toberín
Britalia</t>
  </si>
  <si>
    <t>Programa PDD. Sistema de movilidad sostenible Movilidad Segura, Sostenible y Accesible
Proyecto PDD: Avenida La Sirena entre el Canal Córdoba y la Av. Paseo de Los Libertadores
el valor se trajo de PDD</t>
  </si>
  <si>
    <t>Programa PDD. Sistema de movilidad sostenible Movilidad Segura, Sostenible y Accesible
Proyecto PDD: Avenida de la Sirena, calle 153 (calzada Costado Sur), desde Canal Córdoba hasta Avenida Boyacá.
el valor se trajo de PDD</t>
  </si>
  <si>
    <t>Bosa
Edén</t>
  </si>
  <si>
    <t>Programa PDD. Sistema de movilidad sostenible Movilidad Segura, Sostenible y Accesible
Proyecto PDD: •	Troncal Avenida Ciudad de Cali desde Avenida Circunvalar del Sur hasta Av. Américas - Tramo CONPES En Ejecución de Estudios y Diseños.
•	Ciclorruta incluida en proyecto de la Troncal Av. Ciudad de Cali
el valor se trajo de PDD</t>
  </si>
  <si>
    <t>Salitre
Tabora</t>
  </si>
  <si>
    <t>Programa PDD. Sistema de movilidad sostenible Movilidad Segura, Sostenible y Accesible
Proyecto PDD: Avenida José Celestino Mutis desde Avenida de la Constitución hasta Avenida Boyacá. Incluye Ciclorruta e Intersección Avenida Boyacá por Avenida José Celestino Mutis.
el valor se trajo de PDD</t>
  </si>
  <si>
    <t>Edén
Porvenir
Patio Bonito</t>
  </si>
  <si>
    <t>Programa PDD. Sistema de movilidad sostenible Movilidad Segura, Sostenible y Accesible
Proyecto PDD: Avenida Tintal desde Avenida Ciudad de Villavicencio hasta Avenida Manuel Cepeda Vargas calzada oriental.
el valor se trajo de PDD</t>
  </si>
  <si>
    <t>Programa PDD. Sistema de movilidad sostenible Movilidad Segura, Sostenible y Accesible
Proyecto PDD: Av. Santa Bárbara (Av. 19) desde Av. Callejas, calle 127 hasta Av. Contador, calle 134.
el valor se trajo de PDD</t>
  </si>
  <si>
    <t>Programa PDD. Sistema de movilidad sostenible Movilidad Segura, Sostenible y Accesible
Proyecto PDD: V-1 Avenida El Rincón x V-1 Avenida Boyacá (Intersección).
el valor se trajo de PDD</t>
  </si>
  <si>
    <t xml:space="preserve">Avenida Longitudial de Occidente ALO desde el límite del distrito con Soacha hasta Juan Amarillo </t>
  </si>
  <si>
    <t>Corredor férreo de occidente (Regiotram) (urbanismo del corredor verde)</t>
  </si>
  <si>
    <t>N.A</t>
  </si>
  <si>
    <t>Costo inCLUIDO EN PROYECTO INTEGRAL TRANSPORTE</t>
  </si>
  <si>
    <t>si</t>
  </si>
  <si>
    <t>Ramal férreo regiotram occidente - aeropuerto</t>
  </si>
  <si>
    <t xml:space="preserve">Fontibón
</t>
  </si>
  <si>
    <t>AIM 32 Usaquén calle 134 por carrera 9</t>
  </si>
  <si>
    <t xml:space="preserve">Avenida tujuelito Inicia Avenida Boyaca hasta la Av San Francisco -   </t>
  </si>
  <si>
    <t>Av san Francisco desde Av Tunjuelito hasta Avenida Alameda del Sur</t>
  </si>
  <si>
    <t xml:space="preserve">Av Alameda del Sur desde Av San Francisco hasta empalmar con la Av Camino de Pasquilla. </t>
  </si>
  <si>
    <t>Av Camino de Pasquilla desde la Av Boyaca hasta el límite del perímetro Urbano.</t>
  </si>
  <si>
    <t>circuito 2 Rafael Uribe: partiendo desde avenida Dario Echandía por las siguiente vias: calle 49B Sur, calle 49 B Bis Sur, calle 49 Bis A Sur, carrera 3, carrera 1, calle 64 Sur, carrera 2C este, carrera 5, calle 65 Sur, carrera 7H, calle 68 B Sur, terminando en Avenida Caracas.</t>
  </si>
  <si>
    <t>V6</t>
  </si>
  <si>
    <t>A6</t>
  </si>
  <si>
    <t>circuito 3 San Cristobal: partiendo Avenida Los Cerros calle 74 C sur, 76 sur, carrera 14 Este, carrera 13F Este, calle 76D Sur, carrera 13D Este, calle 81C Sur y termina en Avenida Paramo</t>
  </si>
  <si>
    <t>A7</t>
  </si>
  <si>
    <t>Avenida Guacamayas desde Avenida Darío Echandía hasta la Avenida Victoria</t>
  </si>
  <si>
    <t xml:space="preserve">Entrenubes
Rafael Uribe
</t>
  </si>
  <si>
    <t>Recursos Fideicomiso Lagos de Torca para la restauracion del humedal Torca Guaymaral</t>
  </si>
  <si>
    <t>Restauración, recuperación y habitlitación de las coberturas en las zonas de conservación y restauracion y de uso, goce y disfrute. El parque de borde donde se ejecutará el proyecto es de 57,94 ha y se encuentra ubicado en la UPL Arborizadora.</t>
  </si>
  <si>
    <t xml:space="preserve">Restauración, recuperación y renaturalizacion de áreas de ocupación público prioritaria mediante siembras de arboles y arbustos y mantenimiento (no incluye intervenciones de infraestructura senderos etc) </t>
  </si>
  <si>
    <t>Restauración y recuperación ambiental de las areas de borde en: Borde Quiba, b. Borde Soacha, c. Borde Usme Tres Quebradas; d. Borde La Capilla, Lomita y Serrezuela, e. Borde Parque Ecológico Distrital de Montaña Entrenubes, f. Proyectos asociativos mediante la gestión de pactos de bordes</t>
  </si>
  <si>
    <t xml:space="preserve">Implementación de medidas de protección ambiental de las ecosisemas y areas de interes ambiental en la zona de Borde, como amortiguadoras del desarrollo Urbano-Rural </t>
  </si>
  <si>
    <t>Conformación del Parque Distrital Ecológico de montaña Cerro Seco</t>
  </si>
  <si>
    <t>Restauración, reconformación y recuperación de suelo y cobertura vegeral y construcción de infraestructura conexa, para la conformación del parque distrital de montaña Cerro Seco  con 254,75 ha en la UPL de Arborizadora. (No incluye compra de predios) (Incluye estudios)</t>
  </si>
  <si>
    <t>Restauración y recuperación de coberturas vegetales en la Red de parques del Río Bogotá</t>
  </si>
  <si>
    <t>Restauración y recuperación de coberturas vegetales en la red de parques del Río Bogotá en un área de 1.222 ha de zonas paralelas al rio Bogotá ubicadas en las UPL  Engativá, Fontibón, Patio Bonito, Porvenir, Tibabuyes, Tintal, y Torca en el limte con la Reserva Thomas van der Hammen (Sin incluir compra de predios ni infraestructura de senderos)</t>
  </si>
  <si>
    <t xml:space="preserve">Consolidación de la Reserva Forestal Tomas Van der Hammen a traves de la implementación del PMA vigente </t>
  </si>
  <si>
    <t>Consolidación de las 1.396,28 ha de la reserva forestal Tomas Van der Hammen ubicada en la zona rural del norte de Bogotá en la UPL Torca a traves de la implementacion del PMA vigente.</t>
  </si>
  <si>
    <t>Transferencia de Derechos de Construcción y Desarrollo. Recursos CAR</t>
  </si>
  <si>
    <t>Conformación de una estructura de conectividad en las 17.675,96 ha del Conector Páramos Chingaza Sumapaz ubicado en las UPL Arborizadora, Centro Histórico, Chapinero, Entre Nubes, Lucero, Rafael Uribe, San Cristóbal, Sumapaz, Toberín, Torca, Usaquén, Usme. mediante la recuperación de coberturas de nodos estrategicos  que componentes del conector.</t>
  </si>
  <si>
    <t>Conformación de las 1.881,14 ha  del Conector Bosque Oriental - Río Bogotá, en la UPL Torca mediante la recuperación y restauración de coberturas en los componentes del conector</t>
  </si>
  <si>
    <t>Restauración de ecosistema en los Cerros Orientales</t>
  </si>
  <si>
    <t>Restauración de 13.021,07 ha de los Cerros Orientales en las UPL  Torca, Toberín, Usaquén, Chapinero, Centro Histórico, San Cristóbal y Entre Nubes mediante la recuperación y restauración de cobertura nativa correspondiente al ecosistema de bosque Alto Andino</t>
  </si>
  <si>
    <t>Conformación de 338,5 ha del conector ecosistémico Suba - Conejera localizado en las Britalia, Niza, Rincón de Suba, Tibabuyes, Torca con el fin de garantizar la conectividad entre los cerros de Suba mediante la recuperación y restauración de cobertura en los nodos que conforman el conector</t>
  </si>
  <si>
    <t>Conformación del Conector ecosistémico Cerros-Virrey-Neuque  con 3.636,18 ha ubicadas en las UPL Barrios Unidos, Centro Histórico, Chapinero, Engativá, Niza, Rincón de Suba, Tabora, Teusaquillo, Tibabuyes, Usaquén mediante la recuperacion y restauración de cobertura nativa en los  componentes del conector</t>
  </si>
  <si>
    <t>Conformación del corredor ecosistémico del Río Fucha a lo largo de 328,89 ha a lo largo de las UPL Centro Histórico, Fontibón, Kennedy, Puente Aranda, Restrepo, Salitre, San Cristóbal, Tintal mediante la recperación  y restauración de cobertura en los componentes del conector</t>
  </si>
  <si>
    <t>493 hectáreas en proceso de restauración de cobertura vegetal en la red de parques del Río Bogotá
100% de las aguas servidas tratadas.</t>
  </si>
  <si>
    <t>Consolidación de Bosques Urbanos como gestión silvicultural en las áreas que conforman las Estructuras Ecológica Principal, y Funcional y del Cuidado y  otras que puedan ser complementarias, para propiciar el establecimiento de especies con alta biodiversidad de vegetación multiestrato, privilegiando las especies nativas, que se integran a la dinámica espacial, funcional y socio-ecológica de la ciudad.</t>
  </si>
  <si>
    <t>Engativá</t>
  </si>
  <si>
    <t>Consolidar el bosque urbano de Bavaria</t>
  </si>
  <si>
    <t>Consolidación de elementos del sistema, no construidos o parcialmente construidos, con el propósito de articularlos con las demás estructuras territoriales bajo criterios de vitalidad, seguridad, conectividad ambiental, accesibilidad universal y calidad</t>
  </si>
  <si>
    <t>Consolidar el parque de EL PORVENIR (GIBRALTAR)</t>
  </si>
  <si>
    <t>Consolidar el parque de ARBORIZADORA</t>
  </si>
  <si>
    <t>Cualificación de elementos del sistema bajo criterios de vitalidad, seguridad, conectividad ambiental y garantizando accesibilidad universal y calidad para todas las personas que hacen uso del espacio público</t>
  </si>
  <si>
    <t>San Cristóbal</t>
  </si>
  <si>
    <t>Renaturalizar y/o reverdecer el parque  AUTOPISTA SUR</t>
  </si>
  <si>
    <t>Renaturalización y/o reverdecimiento con el propósito de cualificar las condiciones ambientales y de confort de los espacios públicos peatonales y para el encuentro. Se prevé la progresiva transformación de las superficies y el incremento de las coberturas vegetales para obtener mayores beneficios y servicios de la biodiversidad y los ecosistemas</t>
  </si>
  <si>
    <t>Renaturalización y/o reverdecimiento de los espacios públicos peatonales para el encuentro a fin de cualificar sus condiciones ambientales y de confort.</t>
  </si>
  <si>
    <t>1. Subprograma de renaturalización y/o reverdecimiento de los espacios públicos peatonales y para el encuentro</t>
  </si>
  <si>
    <t>Renaturalizar y/o reverdecer el parque  LOS LACHES LA MINA</t>
  </si>
  <si>
    <t>Renaturalizar y/o reverdecer el parque ALCAZARES</t>
  </si>
  <si>
    <t>Renaturalizar y/o reverdecer el parque ALTA BLANCA</t>
  </si>
  <si>
    <t>Renaturalizar y/o reverdecer el parque ANTONIO JOSE DE SUCRE I Y II SECTOR</t>
  </si>
  <si>
    <t>Renaturalizar y/o reverdecer el parque ARBORIZADORA ALTA</t>
  </si>
  <si>
    <t>Renaturalizar y/o reverdecer el parque BIBLIOTECA EL TINTAL</t>
  </si>
  <si>
    <t>Renaturalizar y/o reverdecer el parque CALLE 26 ( EL RENACIMIENTO - PARQUE CEMENTERIO CENTRAL - DAM)</t>
  </si>
  <si>
    <t>Renaturalizar y/o reverdecer el parque CANAL DEL RIO NEGRO</t>
  </si>
  <si>
    <t>Renaturalizar y/o reverdecer el parque CASA BLANCA</t>
  </si>
  <si>
    <t>Renaturalizar y/o reverdecer el parque CASTILLA</t>
  </si>
  <si>
    <t>Bosa 2</t>
  </si>
  <si>
    <t>Renaturalizar y/o reverdecer el parque DEPORTIVO PRIMERO DE MAYO</t>
  </si>
  <si>
    <t>Renaturalizar y/o reverdecer el parque DESARROLLO ARBORIZADORA ALTA</t>
  </si>
  <si>
    <t>Renaturalizar y/o reverdecer el parque DESARROLLO LOS LACHES</t>
  </si>
  <si>
    <t>Renaturalizar y/o reverdecer el parque EDUARDO SANTOS</t>
  </si>
  <si>
    <t>Renaturalizar y/o reverdecer el parque EL CARMELO</t>
  </si>
  <si>
    <t>Renaturalizar y/o reverdecer el parque EL COUNTRY</t>
  </si>
  <si>
    <t>Renaturalizar y/o reverdecer el parque EL ENSUEÑO</t>
  </si>
  <si>
    <t>Renaturalizar y/o reverdecer el parque EL RECREO</t>
  </si>
  <si>
    <t>Renaturalizar y/o reverdecer el parque EL TUNAL</t>
  </si>
  <si>
    <t>Renaturalizar y/o reverdecer el parque EL VIRREY SUR</t>
  </si>
  <si>
    <t>Renaturalizar y/o reverdecer el parque FAMACO</t>
  </si>
  <si>
    <t>Renaturalizar y/o reverdecer el parque GAITAN CORTES</t>
  </si>
  <si>
    <t>Renaturalizar y/o reverdecer el parque LA AMISTAD</t>
  </si>
  <si>
    <t>Renaturalizar y/o reverdecer el parque LA AURORA II</t>
  </si>
  <si>
    <t>Renaturalizar y/o reverdecer el parque LA FRAGUA</t>
  </si>
  <si>
    <t>Renaturalizar y/o reverdecer el parque LA IGUALDAD</t>
  </si>
  <si>
    <t>Renaturalizar y/o reverdecer el parque LA JOYA</t>
  </si>
  <si>
    <t>Renaturalizar y/o reverdecer el parque LA SERENA</t>
  </si>
  <si>
    <t>Renaturalizar y/o reverdecer el parque LA VICTORIA</t>
  </si>
  <si>
    <t>Renaturalizar y/o reverdecer el parque LA VIDA</t>
  </si>
  <si>
    <t>Renaturalizar y/o reverdecer el parque LAS BRISAS ( ZANJON DE LA MURALLA )</t>
  </si>
  <si>
    <t>El Edén</t>
  </si>
  <si>
    <t>Renaturalizar y/o reverdecer el parque LOS MOLINOS II</t>
  </si>
  <si>
    <t>Renaturalizar y/o reverdecer el parque MORALBA</t>
  </si>
  <si>
    <t>Renaturalizar y/o reverdecer el parque MUNDO AVENTURA ( AMERICAS )</t>
  </si>
  <si>
    <t>Renaturalizar y/o reverdecer el parque NUEVA  AUTOPISTA</t>
  </si>
  <si>
    <t>Renaturalizar y/o reverdecer el parque NUEVO MUZU</t>
  </si>
  <si>
    <t>Renaturalizar y/o reverdecer el parque PARQUE ESTADIO OLAYA HERRERA</t>
  </si>
  <si>
    <t>Renaturalizar y/o reverdecer el parque PRM EL REDENTOR</t>
  </si>
  <si>
    <t>Renaturalizar y/o reverdecer el parque SAN CAYETANO</t>
  </si>
  <si>
    <t>Renaturalizar y/o reverdecer el parque SAN JOSE DE BAVARIA</t>
  </si>
  <si>
    <t>Renaturalizar y/o reverdecer el parque SERVITA</t>
  </si>
  <si>
    <t>Renaturalizar y/o reverdecer el parque SIMON BOLIVAR ( SECTOR PARQUE DEPORTIVO EL SALITRE )</t>
  </si>
  <si>
    <t>Renaturalizar y/o reverdecer el parque SIMON BOLIVAR ( SECTOR PLAZA DE ARTESANOS )</t>
  </si>
  <si>
    <t>Renaturalizar y/o reverdecer el parque SIMON BOLIVAR ( SECTOR SALITRE MAGICO )</t>
  </si>
  <si>
    <t>Renaturalizar y/o reverdecer el parque SIMON BOLIVAR (SECTOR CENTRO DE ALTO RENDIMIENTO )</t>
  </si>
  <si>
    <t>Renaturalizar y/o reverdecer el parque SIMON BOLIVAR (SECTOR ESCUELA DESALVAMENTO CRUZ ROJA)</t>
  </si>
  <si>
    <t>Renaturalizar y/o reverdecer el parque SIMON BOLIVAR (SECTOR I.D.R.D.)</t>
  </si>
  <si>
    <t>Renaturalizar y/o reverdecer el parque SIMON BOLIVAR (SECTOR MUSEO DE LOS NI¥OS )</t>
  </si>
  <si>
    <t>Renaturalizar y/o reverdecer el parque SIMON BOLIVAR (SECTOR NOVIOS II)</t>
  </si>
  <si>
    <t>Renaturalizar y/o reverdecer el parque SIMON BOLIVAR SECTOR (C.U.R.)</t>
  </si>
  <si>
    <t>Renaturalizar y/o reverdecer el parque TABORA</t>
  </si>
  <si>
    <t>Renaturalizar y/o reverdecer el parque TERCER MILENIO</t>
  </si>
  <si>
    <t>Renaturalizar y/o reverdecer el parque TIBABUYES</t>
  </si>
  <si>
    <t>Renaturalizar y/o reverdecer el parque TIMIZA</t>
  </si>
  <si>
    <t>Renaturalizar y/o reverdecer el parque TIMIZA (SECTOR VILLA DEL RIO)</t>
  </si>
  <si>
    <t>Renaturalizar y/o reverdecer el parque URB SAN IGNACIO PARQUE 1 ZONAL</t>
  </si>
  <si>
    <t>Renaturalizar y/o reverdecer el parque URBANIZACIÓN LA ESTANCIA</t>
  </si>
  <si>
    <t>Renaturalizar y/o reverdecer el parque URBANIZACIÓN VILLAS DEL MEDITERRµNEO</t>
  </si>
  <si>
    <t>Renaturalizar y/o reverdecer el parque VALLES DE CAFAM</t>
  </si>
  <si>
    <t>Renaturalizar y/o reverdecer el parque VILLA ALEMANA</t>
  </si>
  <si>
    <t>Renaturalizar y/o reverdecer el parque VILLA MAYOR CEMENTERIO DEL SUR</t>
  </si>
  <si>
    <t>Renaturalizar y/o reverdecer el parque VILLAS DE GRANADA</t>
  </si>
  <si>
    <t>Renaturalizar y/o reverdecer el parque VILLAS DEL MEDITERRANEO</t>
  </si>
  <si>
    <t>Generación de parques localizados en el borde occidental de la ciudad, que se configuran como espacios de transición urbano- rural y se articulan con otros componentes de la Estructura Ecológica Principal</t>
  </si>
  <si>
    <t>Generación de parques localizados en el borde oriental de la ciudad, que se configuran como espacios de transición urbano- rural y se articulan con otros componentes de la Estructura Ecológica Principal</t>
  </si>
  <si>
    <t>Generación de parques localizados en el borde sur de la ciudad, que se configuran como espacios de transición urbano- rural y se articulan con otros componentes de la Estructura Ecológica Principal</t>
  </si>
  <si>
    <t>Restauración, recuperación y renaturalizacion de los humedales del distrito (Códroba Niza, Santa María del Lago, Capellanía o Cofradía, Jaboque, Juan Amarillo o Tibabuyes, La Conejera, La Baca, Techo, Tibanica, Torca y Guymaral, Burro, Meandro del Say, El Escritorio, El Tunjo, La Isla, Salitre y Tingua Azul). Aplica para 903,33 ha y se aplica para las UPL  Torca, Suba, Tibabuyes, Rincón de Suba, Niza, Engativá, Fontibón, Barrios Unidos, Tintal, Patio Bonito, Kennedy, Porvenir, Bosa, Tunjuelito. Los recursos de Torca Guaymaral proceden del Fideicomiso y no se incluyen en el presupuesto.</t>
  </si>
  <si>
    <t>Implementacion de acciones de restauración y rehabilitacion de componentes prioritarioes en los ecosistemas en el suelo rural de Bogotá. Las areas  objeto de restauracion y rehabilitación seran identificados con la SDA</t>
  </si>
  <si>
    <t>Conformación del Conector ecosistémico reserva cuenca alta del Río Bogotá - cuenca Río Tunjuelo - Media Luna del Sur, priorizando la Quebrada Limas</t>
  </si>
  <si>
    <t>Conformación de las 5.684,05 ha del Conector ecosistémico reserva cuenca alta del Río Bogotá - cuenca Río Tunjuelo - Media Luna del Sur, dando prioridad a la restauración y recuperación der la Quebrada Limas, localizado en las UPL Arborizadora, Bosa, Edén, Entre Nubes, Kennedy, Lucero, Porvenir, Rafael Uribe, Restrepo, San Cristóbal, Tunjuelito, Usme, mediante recuperación y restauración de coberturas en los diferentes componentes del conector</t>
  </si>
  <si>
    <t>Hectáreas en ronda hídrica y cauces recuperadas, restauradas y renaturalizadas</t>
  </si>
  <si>
    <t>Hectáreas intervenidas y protegidas en Bordes urbano-rurales</t>
  </si>
  <si>
    <t>Hectáreas recuperadas, rehabilitadas o restauradas de elementos de importancia ambiental</t>
  </si>
  <si>
    <t>Hectáreas con estudios de detalle, acciones de adecuación o mitigación de riesgos</t>
  </si>
  <si>
    <t>Porcentaje de edificaciones nuevas con criterios de sostenibilidad</t>
  </si>
  <si>
    <t>Hogares reasentados por riesgo</t>
  </si>
  <si>
    <t>Hectáreas de espacios públicos peatonales y para el encuentro renaturalizados y reverdecidos</t>
  </si>
  <si>
    <t>Hectáreas potenciales para consolidación de bosques urbanos en espacios públicos de la red estructurante</t>
  </si>
  <si>
    <t>Kilómetros de corredores verdes construidos</t>
  </si>
  <si>
    <t>No. de cables construidos</t>
  </si>
  <si>
    <t>Corredores de movilidad masivo construidos</t>
  </si>
  <si>
    <t>Kilómetros de infraestructura para la bicicleta y la micromovilidad construidos</t>
  </si>
  <si>
    <t>No. de intervenciones y proyectos de cualificación en BIC o SIC</t>
  </si>
  <si>
    <t>No. de intervenciones ejecutadas para promocionar las actividades tradicionales y artesanales</t>
  </si>
  <si>
    <t>Porcentaje de ejecución de proyectos del PEMP</t>
  </si>
  <si>
    <t>No. de parques cualificados y ejecutados</t>
  </si>
  <si>
    <t>Hectáreas de parques de la red estructurante consolidadas y mejoradas en su dotación mobiliaria</t>
  </si>
  <si>
    <t>Número de senderos recuperados y reactivados en cerros orientales y elementos naturales patrimoniales</t>
  </si>
  <si>
    <t>Número de zonas industriales conectadas por corredores de carga y logística de integración regional</t>
  </si>
  <si>
    <t>Número de anillos logísticos de integración regional conformados</t>
  </si>
  <si>
    <t xml:space="preserve">Proyecto ejecutados para promocionar y fortalecer el turismo </t>
  </si>
  <si>
    <t>Proyectos ejecutados para la promoción de actividades productivas</t>
  </si>
  <si>
    <t xml:space="preserve">Iniciaciones de vivienda </t>
  </si>
  <si>
    <t>Porcentaje de metros cuadrados construidos anuales con destino económico</t>
  </si>
  <si>
    <t>Nodos de equipamientos rurales construidos</t>
  </si>
  <si>
    <t>Hectáreas de nuevos parques estructurantes</t>
  </si>
  <si>
    <t>Kilómetros de redes peatonales mejoradas</t>
  </si>
  <si>
    <t>Kilómetros de malla vial urbana consolidados</t>
  </si>
  <si>
    <t>Áreas con restricciones urbanísticas, ambientales y de riesgo con monitoreo</t>
  </si>
  <si>
    <t>Kilómetros mejorados de  malla vial rural</t>
  </si>
  <si>
    <t>Tiene como objetivo consolidar la protección del sistema hídrico mediante la recuperación, restauración y renaturalización de sus elementos a través de procesos de recuperación y restauración ecosistémica e hidrológica y de los acotamientos las rondas hídricas. La Secretaría de Ambiente en coordinación con al EAB será la responsable de la ejecución de este subprograma.</t>
  </si>
  <si>
    <t>Proyectos Estructurantes:</t>
  </si>
  <si>
    <t xml:space="preserve">Tiene como objetivo fortalecer la gestión integral del hábitat urbano y rural y la restauración y conservación de los servicios ecosistémicos del territorio distrital, con el fin de contener el avance de la urbanización informal sobre suelo rural o suelos de protección y contribuir a la reducción de los déficits en espacio público y equipamientos, teniendo en cuenta las potencialidades que ofrece cada borde de la Ciudad mediante  la intervención de las estructuras físicas (vivienda y entorno) y la participación en el funcionamiento social en los procesos de información y producción cultural La Secretaría de Ambiente en coordinación con la Secretaría del Hábitat será la responsable de la ejecución de este subprograma. </t>
  </si>
  <si>
    <t>Indicador</t>
  </si>
  <si>
    <t>Meta</t>
  </si>
  <si>
    <t>Estrategias de Intervención</t>
  </si>
  <si>
    <t>Proyectos</t>
  </si>
  <si>
    <t>Tiene como objetivo mitigar los impactos ambientales y la ocurrencia de desastres, mediante la prevención y restauración de la degradación ambiental, la consolidación de bosques urbanos y el manejo de los suelos de protección por riesgo, con el fin de lograr un territorio resiliente y adaptado al cambio climático, que contribuya al bienestar de la población actual y futura. Las Secretarías de Ambientes, Gobierno, Hábitat y el IDIGER en coordinación con las entidades correspondientes, serán las responsables de la ejecución de este subprograma..</t>
  </si>
  <si>
    <t xml:space="preserve">Con el fin de mitigar los impactos ambientales este subprograma tiene como propósito orientar y ejecutar acciones para conseguir que las infraestructuras de la ciudad se construyan con criterios de sostenibilidad, resiliencia y fortalecimiento comunitario. Para lo anterior este subprograma debe diseñar los lineamientos, criterios e incentivos para promover la construcción sostenible. proyectando prácticas sostenibles y acciones conjuntas que contribuyan a la adaptación al cambio climático en un lugar de encuentro, resignificando los valores y generando apropiación social y económica de las comunidades en su territorio. Las Secretarías de Ambiente, Planeación y Hábitat en coordinación con las entidades correspondientes, serán las responsables de la ejecución de este subprograma. </t>
  </si>
  <si>
    <t>Tiene como propósito cualificar las condiciones ambientales y de confort de los espacios públicos peatonales y para el encuentro, se prevé la progresiva transformación de las superficies y coberturas vegetales de las calles, parques, plazas y plazoletas que presentan condiciones inferiores a los estándares establecidos en los índices de diseño. La Secretaría de Ambiente y la Secretaría de Cultura serán los responsables de la ejecución de este subprograma.</t>
  </si>
  <si>
    <t>Tiene como propósito consolidar bosques urbanos para aumentar la cobertura vegetal de los componentes del sistema de espacio público, donde prime la plantación de especies nativas que contribuyan a la generación de bosques urbanos, la configuración de jardines y el aprovechamiento de las zonas verdes.
La Secretaría Distrtital de Ambiente, El Jardín Botánico y el IDRD serán los responsables de la ejecución de este subprograma.</t>
  </si>
  <si>
    <t>Corredores de Alta Capacidad</t>
  </si>
  <si>
    <t>Tiene como objetivo la construcción de una red férrea y de corredores de alta capacidad para garantizar la prestación efectiva del servicio del transporte público, urbano, rural y regional. 
La Secretaría Distrital de Movilidad como cabeza del sector, será el responsable de la coordinación en la planeación y estructuración de este subprograma, el cual deberá ser ejecutado por las entidades competentes.</t>
  </si>
  <si>
    <t>Tiene como objetivo la construcción de una red de cables aéreos para garantizar la prestación efectiva del servicio del transporte público, urbano, rural y regional. La La Secretaría Distrital de Movilidad como cabeza del sector, será el responsable de la coordinación en la planeación y estructuración de este subprograma, el cual deberá ser ejecutado por las entidades competentes.</t>
  </si>
  <si>
    <t>Tiene como objetivo la conformación de una red de corredores verdes para consolidar dinámicas de movilidad de bajas emisiones y entornos vitales. La Secretaría Movilidad en coordinación con entidades competentes, será el responsable de la ejecución de este subprograma.</t>
  </si>
  <si>
    <t>Corredores Verdes</t>
  </si>
  <si>
    <t>Tiene como objetivo el Impulso a la micromovilidad como alternativa de transporte urbano y rural. La Secretaría Movilidad en coordinación con entidades competentes, será el responsable de la ejecución de este subprograma.</t>
  </si>
  <si>
    <t>Estrategias de intervención</t>
  </si>
  <si>
    <t>Tiene como objetivo activar procesos de gestión e intervención asociados al reconocimiento, promoción y protección del patrimonio cultural y orientado al fortalecimiento y permanencia en el territorio de oficios, saberes y prácticas tradicionales y el fomento del turismo responsable. De igual manera pretende la Consolidación de los elementos físicos y prácticas culturales próximas a las viviendas y a las actividades económicas que generen cohesión social e identidad local con puesta en valor económico. La Secretaría de Cultura en coordinación con entidades competentes, será el responsable de la ejecución de este subprograma.</t>
  </si>
  <si>
    <t>Tiene como objetivo reconocer sectores característicos de Bogotá como referentes históricos de actividades productivas y comerciales, priorizando aquellos de los sectores de aglomeración artesanal, con el propósito de potenciar marcadores de valor y signos distintivos en la ciudad, para lo cual se requiere la precisión de dichos ámbitos y organización en circuitos cortos de comercialización. De igual manera tiene como objetivo la Promoción, atracción y permanencia de actividades tradicionales y artesanales características de los entornos urbanos y/o de las formas de vida campesina como referentes de la simbiosis de la cultura y la naturaleza en áreas de importancia ecosistémica y paisajística, propiciando la inversión a partir de principios de sostenibilidad y competitividad que estimulen su inserción en las dinámicas territoriales y económicas de la ciudad. La Secretaría de Cultura y la Secretaría de Desarrollo Económico, en coordinación con entidades competentes, serán las responsables de la ejecución de este subprograma.</t>
  </si>
  <si>
    <t>Tiene como propósito cualificar espacios públicos exixtentes y mejorar la conectividad ambiental y funcional de nuevos proyectos del espacio público peatonal y de encuentro con los demás sistemas de las estructuras territoriales para mejorar su accesibilidad, vitalidad, seguridad y sostenibilidad. El IDRD y El Jardín Botático en coordinación con entidades competentes, serán las responsables de la ejecución de este subprograma.</t>
  </si>
  <si>
    <t>Tiene como objetivo la Consolidación de los cerros orientales del Distrito Capital como referentes integradores del patrimonio natural y cultural, estableciendo criterios que permitan apreciar y proteger las visuales y la diversidad de paisajes característicos de la ciudad con el propósito de fortalecer dinámicas de apropiación social del territorio. La Secretaría Distrital de Cultura y la Secretaría Distrital de Ambiente, en coordinación con entidades competentes, serán las responsables de la ejecución de este subprograma.</t>
  </si>
  <si>
    <t>Estrategias deintervención</t>
  </si>
  <si>
    <t>Tiene como propósito la consolidación del Centro Histórico de Bogotá, como centro de gobierno nacional y distrital y territorio de reunión de centros de Ciencia, tecnología e Innovación, de Industrias culturales y creativas y atractores de turismo de Bogotá y puesta en valor al patrimonio cultural, a través de la ejecución del PEMP. La Secretaría de Cultura y la Secretaría de Desarrollo Económico, en coordinación con entidades competentes, serán las responsables de la ejecución de este subprograma.</t>
  </si>
  <si>
    <t>Tiene como objetivo la consolidación del Anillo Logístico de Occidente, con la transformación de los bordes aeroportuarios para usos económicos asociados y la consolidación de las entradas de Bogotá, adicionalmente, y asociado a los corredores de carga y logístico se espera la consolidación de las zonas industriales de Bogotá, orientadas al incremento de la productividad, generación de mayor valor agregado y modernización en general. Estas pueden ser, entre otras, industrias 4.0, creativas y culturales o de crecimiento verde. La Secretaría Distrital de Movilidad como cabeza del sector, será el responsable de la coordinación en la planeación y estructuración de este subprograma, el cual deberá ser ejecutado por las entidades competentes en articulación con la Secretaría de Desarrollo Económico</t>
  </si>
  <si>
    <t>Corredores Logísticos</t>
  </si>
  <si>
    <t>Malla vial regional</t>
  </si>
  <si>
    <t>Tiene como propósito la promoción de la ciudad como destino turístico inteligente, sostenible y de negocios que promueva el desarrollo económico social y cultural y reconozca el patrimonio local.  El Instituto Distrtial de Turismo en articulación con la Secretaría de Desarrollo Económico en coordinación con las entidades competentes serán los encargados de ejecución de este subprograma</t>
  </si>
  <si>
    <t>Tiene como propósitos los de fortalecer las áreas de aglomeración diversificada de Bogotá,  a través de estrategias de conectividad verde e inteligente, las zonas de aglomeración especializada que constituyen nodos económicos fundamentales de sus entornos territoriales y le dan su carácter y vocación productiva; la consolidación de distritos creativos espontáneos o inducidos que promuevan la confluencia de capital humano altamente especializado e innovador que generen nuevos modelos productivos, de negocio y de mercado y la promoción de actividades económicas en las áreas de actividad estructurante de las UPL deficitarias en empleos, para aumentar la inclusión productiva y el acceso a las economías de aglomeración con enfoque diferencial, territorial y de género. La Secretaría de Desarrollo Económico en articulación con las entidades competentes será la encargada de liderar este subprogramas.</t>
  </si>
  <si>
    <t>Consolidación de una oferta habitacional cualificada con enfoque diferencial, territorial y de género, a partir de una estructura de soporte que brinde acceso a servicios sociales, culturales, y generación de actividades económicas que mitigue la segregación y la gentrificación. Las Secretarías de Planeación y Hábitat, en coordinación con las entidades competentes, serán las responsables de la ejecución de este subprograma.</t>
  </si>
  <si>
    <t>Tiene como propósito el fortalecimiento del tejido productivo local y tradicional en la proximidad de áreas residenciales para promover una mayor inclusión socioeconómica a partir de la desconcentración de servicios y el empleo cercano, en condiciones de equidad y oportunidad. Las Secretarías de Desarrollo Económico y La Secretaría Distrtial de Hábitat, en coordinación con entidades competentes, serán las responsables de la ejecución de este subprograma.</t>
  </si>
  <si>
    <t>Hospital de Usme</t>
  </si>
  <si>
    <t>Tiene como propósito incrementar la cobertura de los espacios públicos peatonales y para el encuentro, de manera eficiente y equilibrada buscando atender prioritariamente las UPL que presentan los mayores déficits, estos parques deben tener tipología ecológica dada su proximidad con áreas de especial importancia ambiental. La Secretaría Distrital de Ambiente, la Empresa de Acueducto y Alcantarillado de Bogotá - EAB y el Instituto de Recreación y Deporte IDRD, en coordinación con entidades competentes, serán las responsables de la ejecución de este subprograma.</t>
  </si>
  <si>
    <t>Tiene como objetivo la consolidación de las zonas y nodos de equipamientos en las áreas rurales para el aprovechamiento eficiente del suelo y localización de servicios sociales. La Secretaría Distrtial de Hábitat, la Secretaría Distrital de integración Social, en coordinación con entidades competentes, serán las responsables de la ejecución de este subprograma.</t>
  </si>
  <si>
    <t>Tiene como propósito la consolidación de las zonas y nodos de intercambio modal para optimizar viajes, la accesibilidad, conectividad al transporte que contribuyan al aprovechamiento eficiente del suelo de su zona de influencia para la localización de servicios sociales y cualificar la malla de proximidad y del cuidado para garantizar la accesibilidad y el uso, goce y disfrute del espacio público para la movilidad. La Secretaría Distrital de Movilidad como cabeza del sector, será la responsable de la coordinación en la planeación y estructuración de este subprograma, el cual deberá ser ejecutado por las entidades competentes.</t>
  </si>
  <si>
    <t>Áreas de Intercambio Modal</t>
  </si>
  <si>
    <t>Tiene como propósitos la intervención de los perfiles viales a partir del concepto de calles completas para consolidar el espacio público para la movilidad, Consolidar la malla arterial para dar continuidad a los flujos y dinámicas de movilidad y conectar la malla intermedia para dar soporte a los flujos de escala estructurante y la accesibilidad a la escala de proximidad, y cualificación de la malla de proximidad y del cuidado para garantizar la accesibilidad y el uso, goce y disfrute del espacio público para la movilidad. La Secretaría de Movilidad, en coordinación con entidades competentes, serán las responsables del diseño, ejecución y seguimiento del subprograma.</t>
  </si>
  <si>
    <t>Proyecto Estructurante</t>
  </si>
  <si>
    <t xml:space="preserve">Con el fin de embellecer la ciudad, dar vitalidad y seguridad, este subprograma busca el soterramiento progresivo de las redes. Para lo anterior se crearán los incentivos y los mecanismos para que en el 2035 la ciudad tenga un porcentaje importante de sus redes, soterradas. La Secretaría de Hábitat, en coordinación con entidades competentes, serán las responsables de la ejecución de este subprograma. </t>
  </si>
  <si>
    <t>Tiene como objetivo garantizar el acceso y distribución efectiva y eficiente de energía a la población. De igual manera debe plantear el desarrollo de alternativas de energía en el territorio, buscar los incentivos para propiciarla y gestionar la formulación y ejecución de los proyectos para lograr este objetivo. La Secretaría de Hábitat, en coordinación con entidades competentes, serán las responsables de la ejecución de este subprograma.</t>
  </si>
  <si>
    <t>Construcción e Instalación de nuevas subestaciones de Energía</t>
  </si>
  <si>
    <t>Tiene como objetivo garantizar el acceso y distribución efectiva y eficiente del servicio de gas. Para lo anterior se deberán generar mecanismos e instrumentos que garantice la prestación efectiva y una cobertura de las redes de gas, así como alternativas de suministro para su eficiente prestación. La Secretaría de Hábitat, en coordinación con entidades competentes, serán las responsables de la ejecución de este subprograma..</t>
  </si>
  <si>
    <t>Tiene como objetivo conformar un modelo para el manejo integral de los residuos de disposición final a partir de la valoración y aprovechamiento de los mismos en el marco de la economía circular. La Secretaría de Hábitat, a través de la UAESP, será la responsable de la ejecución de este subprograma.</t>
  </si>
  <si>
    <t xml:space="preserve">Busca la provisión de suelo, así como la construcción y promoción de vivienda de interés social y prioritario con adecuadas condiciones y garantizando entornos de calidad urbanística, mediante mecanismos que incentiven la oferta habitacional para las familias con menores ingresos así como en polígonos de revitalización y redensificación de áreas urbanas deficitarias que cuenten con las condiciones reales a corto y mediano plazo para ser desarrolladas con proyectos de vivienda de interés social, la gestión del suelo y la estructuración y promoción de intervenciones urbanas integrales en las áreas identificadas que incluya el mejoramiento de los sistemas urbanos de soporte en tratamientos de mejoramiento y consolidación.  Asimismo, estructurar, implementar y monitorear el funcionamiento y la aplicación de los instrumentos de financiación de la vivienda propuestos en el presente Plan y, promover estrategias para la vinculación de actores públicos y privados en la financiación de proyectos urbanos para la producción de vivienda social. La Secretaría de Hábitat, en coordinación con entidades competentes, serán las responsables de la ejecución de este subprograma. </t>
  </si>
  <si>
    <t xml:space="preserve">Busca el mejoramiento de los territorios y la vivienda de áreas de origen informal, garantizando calidad de vida de los habitantes dotándolos de los soportes urbanos necesarios, reduciendo el déficit cualitativo y cuantitativo de vivienda, cualificando el entorno por medio de intervenciones sostenibles en términos físicos, ambientales, sociales, culturales y económicos y garantizando la participación ciudadana en su desarrollo. La Secretaría de Hábitat, en coordinación con entidades competentes, serán las responsables de la ejecución de este subprograma. </t>
  </si>
  <si>
    <t>Proyecto Estructurante:</t>
  </si>
  <si>
    <t>Saneamiento de títulos de propiedad de viviendas a favor de los poseedores u ocupantes de bajos ingresos económicos que involucren inmuebles en bienes fiscales o predios privados que no superen el rango de valor de la VIS así como el saneamiento de espacios públicos, bienes fiscales, bienes afectos a uso público, áreas verdes y comunales objeto de incorporación al espacio público que fortalecen el sentido de pertenencia y la construcción de ciudadanía. La Caja de Vivienda Popular y el Departamento Administrativo de la Defensoría del Espacio Púbico, en coordinación con entidades competentes, serán las responsables de la ejecución de este subprograma.</t>
  </si>
  <si>
    <t>Busca hacer la prevención de la ocupación informal de áreas no aptas para la urbanización, bien por sus características ambientales, urbanísticas o de riesgo, así como en áreas en las que se requiera controlar la aparición de nuevas ocupaciones en los suelos recuperados en los procesos de reasentamiento mediante acciones preventivas y de control en el Distrito Capital.. La Secretaría de Hábitat y la Secretaría de Gobierno junto con las alcaldías locales, en coordinación con entidades competentes, serán las responsables de la ejecución de este subprograma.</t>
  </si>
  <si>
    <t>Monitoreo de polígonos susceptibles a ser invadidos o invadidos</t>
  </si>
  <si>
    <t>Proyectos Estructurante:</t>
  </si>
  <si>
    <t xml:space="preserve">Tiene como objetivo Mejorar la malla vial rural para dar accesibilidad y conectividad al territorio rural, y de igual forma mejorar la productividad del territorio rural. La Secretaría de Movilidad, en coordinación con entidades competentes, serán las responsables de la ejecución de este subprograma. </t>
  </si>
  <si>
    <t>Vía Secundaria Rural del Norte entre vía Cota y vía Guaymaral</t>
  </si>
  <si>
    <t>Manejo Integral de residuos sólidos en el marco del PGIRS</t>
  </si>
  <si>
    <t>Implementación de proyectos de SUDS según las normas técnicas en el diseño de alcantarillado y SUDs priorizandolos en las zonas de riesgo por inundación considerando los escenarios de cambio climático.</t>
  </si>
  <si>
    <t>Restauración, recuperación y ejecución de medidas de reducción de riesgo en el Sistema Hídrico de Subcuencas del Distrito</t>
  </si>
  <si>
    <t xml:space="preserve">Restauración y  recuperación en el  área de ocupación público prioritaria mediante siembras de árboles y arbustos y mantenimiento (no incluye intervenciones de infraestructura senderos etc) </t>
  </si>
  <si>
    <t>Tiene como objetivo consolidar la EEP mediante la implementación de estrategias de conectividad y complementariedad entre el sistema hídrico, los Parques de Borde, los Parques Distritales de Montaña, las Áreas Protegidas y demás elementos de la EEP y las áreas de importancia ambiental de la región.</t>
  </si>
  <si>
    <t>Hectáreas con restauración de cobertura vegetal en la red de parques del Río Bogotá</t>
  </si>
  <si>
    <t>1.770 Ha de nuevos parques estructurantes</t>
  </si>
  <si>
    <t>Renaturalización de los espacios públicos peatonales para el encuentro a fin de cualificar sus condiciones ambientales y de confort.</t>
  </si>
  <si>
    <t>19-229</t>
  </si>
  <si>
    <t>19-188</t>
  </si>
  <si>
    <t>19-058</t>
  </si>
  <si>
    <t>19-215</t>
  </si>
  <si>
    <t>19-231</t>
  </si>
  <si>
    <t>12-015</t>
  </si>
  <si>
    <t>12-002</t>
  </si>
  <si>
    <t>12-091</t>
  </si>
  <si>
    <t>12-110</t>
  </si>
  <si>
    <t>12-117</t>
  </si>
  <si>
    <t>12-090</t>
  </si>
  <si>
    <t>12-140</t>
  </si>
  <si>
    <t>12-145</t>
  </si>
  <si>
    <t>12-141</t>
  </si>
  <si>
    <t>12-146</t>
  </si>
  <si>
    <t>07-152</t>
  </si>
  <si>
    <t>Conexión del parque  CLARELANDIA con su contexto</t>
  </si>
  <si>
    <t>07-163</t>
  </si>
  <si>
    <t>Conexión del parque  TIBANICA con su contexto</t>
  </si>
  <si>
    <t>07-274</t>
  </si>
  <si>
    <t>11-069</t>
  </si>
  <si>
    <t>11-078</t>
  </si>
  <si>
    <t>03-039</t>
  </si>
  <si>
    <t>03-035</t>
  </si>
  <si>
    <t>14-037</t>
  </si>
  <si>
    <t>03-014</t>
  </si>
  <si>
    <t>14-036</t>
  </si>
  <si>
    <t>03-148</t>
  </si>
  <si>
    <t>Conexión del parque ALTOS DE LA ESTANCIA con su contexto</t>
  </si>
  <si>
    <t>19-756</t>
  </si>
  <si>
    <t>Conexión del parque   BOSQUE  SAN CARLOS con su contexto</t>
  </si>
  <si>
    <t>18-168</t>
  </si>
  <si>
    <t>Conexión del parque   CANCHA TECHO con su contexto</t>
  </si>
  <si>
    <t>08-554</t>
  </si>
  <si>
    <t>Conexión del parque   EL PORVENIR con su contexto</t>
  </si>
  <si>
    <t>07-391</t>
  </si>
  <si>
    <t>Conexión del parque   El Tomillar con su contexto</t>
  </si>
  <si>
    <t>11-1298</t>
  </si>
  <si>
    <t>Conexión del parque   LA GAITANA con su contexto</t>
  </si>
  <si>
    <t>11-205</t>
  </si>
  <si>
    <t>Conexión del parque   NIZA XII con su contexto</t>
  </si>
  <si>
    <t>11-191</t>
  </si>
  <si>
    <t>Conexión del parque   PARQUE ZONAL CORDOBA con su contexto</t>
  </si>
  <si>
    <t>11-003</t>
  </si>
  <si>
    <t>Conexión del parque   PIJAOS JORGE E.CABALIER con su contexto</t>
  </si>
  <si>
    <t>18-090</t>
  </si>
  <si>
    <t>Conexión del parque   SAN CRISTOBAL con su contexto</t>
  </si>
  <si>
    <t>04-127</t>
  </si>
  <si>
    <t>Conexión del parque   SIMON BOLIVAR ( SECTOR JARDIN BOTANICO ) con su contexto</t>
  </si>
  <si>
    <t>10-291</t>
  </si>
  <si>
    <t>Conexión del parque   SIMON BOLIVAR ( SECTOR UNIDAD DEPORTIVA EL SALITRE ) con su contexto</t>
  </si>
  <si>
    <t>10-290</t>
  </si>
  <si>
    <t>Conexión del parque   TANQUE EL VOLADOR con su contexto</t>
  </si>
  <si>
    <t>19-361</t>
  </si>
  <si>
    <t>14-030</t>
  </si>
  <si>
    <t>03-085</t>
  </si>
  <si>
    <t>02-004</t>
  </si>
  <si>
    <t>Conexión del parque  LAS MARGARITAS (GILMA JIMENEZ)</t>
  </si>
  <si>
    <t>08-552</t>
  </si>
  <si>
    <t>10-531</t>
  </si>
  <si>
    <t>10-169</t>
  </si>
  <si>
    <t>10-102</t>
  </si>
  <si>
    <t>04-128</t>
  </si>
  <si>
    <t>04-122</t>
  </si>
  <si>
    <t>04-013</t>
  </si>
  <si>
    <t>05-236</t>
  </si>
  <si>
    <t>09-125</t>
  </si>
  <si>
    <t>08-355</t>
  </si>
  <si>
    <t>08-212</t>
  </si>
  <si>
    <t>08-419</t>
  </si>
  <si>
    <t>08-219</t>
  </si>
  <si>
    <t>07-036</t>
  </si>
  <si>
    <t>19-349</t>
  </si>
  <si>
    <t>11-204</t>
  </si>
  <si>
    <t>Conexión del parque  BELLAVISTA-DINDALITO con su contexto</t>
  </si>
  <si>
    <t>08-144</t>
  </si>
  <si>
    <t>Conexión del parque  CAYETANO CAÑIZARES con su contexto</t>
  </si>
  <si>
    <t>08-241</t>
  </si>
  <si>
    <t>07-260</t>
  </si>
  <si>
    <t>16-221</t>
  </si>
  <si>
    <t>18-031</t>
  </si>
  <si>
    <t>18-457</t>
  </si>
  <si>
    <t>05-002</t>
  </si>
  <si>
    <t>18-162</t>
  </si>
  <si>
    <t>18-073</t>
  </si>
  <si>
    <t>18-028</t>
  </si>
  <si>
    <t>15-040</t>
  </si>
  <si>
    <t>18-207</t>
  </si>
  <si>
    <t>15-036</t>
  </si>
  <si>
    <t>09-050</t>
  </si>
  <si>
    <t>10-597</t>
  </si>
  <si>
    <t>04-196</t>
  </si>
  <si>
    <t>04-103</t>
  </si>
  <si>
    <t>10-187</t>
  </si>
  <si>
    <t>10-223</t>
  </si>
  <si>
    <t>10-192</t>
  </si>
  <si>
    <t>13-006</t>
  </si>
  <si>
    <t>13-010</t>
  </si>
  <si>
    <t>13-141</t>
  </si>
  <si>
    <t>11-212</t>
  </si>
  <si>
    <t>08-109</t>
  </si>
  <si>
    <t>08-200</t>
  </si>
  <si>
    <t>08-791</t>
  </si>
  <si>
    <t>01-075</t>
  </si>
  <si>
    <t>01-012</t>
  </si>
  <si>
    <t>01-023</t>
  </si>
  <si>
    <t>01-419</t>
  </si>
  <si>
    <t>01-420</t>
  </si>
  <si>
    <t>11-1113</t>
  </si>
  <si>
    <t>01-520</t>
  </si>
  <si>
    <t>19-767</t>
  </si>
  <si>
    <t>06-063</t>
  </si>
  <si>
    <t>06-017</t>
  </si>
  <si>
    <t>06-099</t>
  </si>
  <si>
    <t>01-1000</t>
  </si>
  <si>
    <t>01-064</t>
  </si>
  <si>
    <t>05-197</t>
  </si>
  <si>
    <t>05-286</t>
  </si>
  <si>
    <t>05-016</t>
  </si>
  <si>
    <t>05-086</t>
  </si>
  <si>
    <t>05-003</t>
  </si>
  <si>
    <t>05-087</t>
  </si>
  <si>
    <t>Generación o consolidación de bosques urbanos en la escala de proximidad</t>
  </si>
  <si>
    <t>Consolidación de Bosques Urbanos como gestión silvicultural en la red de proximidad del sistema de espacio público peatonal y de encuentro, para propiciar el establecimiento de especies con alta biodiversidad de vegetación multiestrato, privilegiando las especies nativas, que se integran a la dinámica espacial, funcional y socio-ecológica de la ciudad.</t>
  </si>
  <si>
    <t>Codigo Parque</t>
  </si>
  <si>
    <t>Área Parque</t>
  </si>
  <si>
    <t>Consolidar el parque de RECONCILIACIÓN</t>
  </si>
  <si>
    <t>Se prevén 90 intervenciones en espacios públicos de MIB para los próximos 12 años.</t>
  </si>
  <si>
    <t>Secretaria Distrital de Hábitat</t>
  </si>
  <si>
    <t xml:space="preserve">Estructuración que promueve el desarrollo de proyectos de revitalización y vincula el desarrollo de proyectos al interior de la reserva que incluyen la generación de equipamientos, servicios, vivienda social, soportes urbanos (espacio públicoy vías) e infraestructura complementaria para la segunda línea del sistema Metro de Bogotá.  </t>
  </si>
  <si>
    <t xml:space="preserve">m2 de Suelo para Equipamientos
m2 de suelo para Espacio Público
Número de unidades de viviendas
m2 de vía proyectada o construida
</t>
  </si>
  <si>
    <t>Tibabuyes
Rincon de suba
Suba</t>
  </si>
  <si>
    <t xml:space="preserve">La Actuación Estratégica  presenta dos procesos paralelos:
1. Adquisición predial: 
Como 78%,9% ya está adquirido, se requiere concretar el 100% del suelo adquiriendo el 21,1% faltante, que deberá ser adquirido por uno o varios operadores urbanos. Esto se definirá en el proceso de estructuración del Proyecto.
2. Perfil de Proyecto y Estructuración de Proyecto: 
2.1. El Perfil de Proyecto define los lineamientos de intervención de la Actuación Estratégica. 
2.2. La Estructuración de Proyecto requiere de la contratación de estudios conceptuales que permitan formular la Actuación Estratégica, para su posterior radicación ante la SDP para que surta el trámite para su correspondiente adopción. 
</t>
  </si>
  <si>
    <t>La Actuación Urbanística se detona con la construcción del corredor verde entre Juan Amarillo y La Conejera y promueve proyectos asociados al sistema del cuidado con equipamientos, espacio público, vivienda social y prioritaria y usos y servicios conexos a la infraestructura asociada a la Segunda Línea del Metro en el ámbito de la reserva vial. Los usos aca planteados deberan precisarse en el proceso de estructuración de la Actuación Estratégica.</t>
  </si>
  <si>
    <t>Número de activaciones</t>
  </si>
  <si>
    <t>Acompañamiento a mejoramiento de vivienda rural dispersa y en centros poblados.</t>
  </si>
  <si>
    <t xml:space="preserve">AE que permitirá revertir el rezago ambiental, social y económico de esta parte de la ciudad bajo un proyecto de iniciativa pública ejecutado por el sector privado. </t>
  </si>
  <si>
    <t>Estructura Integradora de Patrimonios</t>
  </si>
  <si>
    <t xml:space="preserve">Reconocimiento e intervención del Palo de la VIda como un espacio de encuentro y valor sociocultural, en el marco del proyecto Parque Cerro Seco. </t>
  </si>
  <si>
    <t>Reciclaje de bienes de interes cultural del grupo arquitectónico en desuso para promover usos de vivienda, comerciales, servicios y dotacionales</t>
  </si>
  <si>
    <t>Los proyectos del PDD son:
•	Restauración, recuperación y renaturalizacion de los cuerpos de agua- quebradas- del sistema hídrico. 
•	Restauración, recuperación y renaturalizacion de los cuerpos de agua- quebradas- del sistema hídrico. 
•	Restauración, recuperación y renaturalizacion de los cuerpos de agua- quebradas- del sistema hídrico. 
•	Restauración, recuperación y renaturalizacion de los cuerpos de agua- quebradas- del sistema hídrico.
Se plantean los siguientes indicadores de resultado: Calidad del agua mediente el índice de calidad “WQI”(Tunjuelo, Fucha. Salitre, Torca) y las reservas distrital de humedal de acuerdo con lo definido en los instrumentos de manejo ambiental; Estado del suelo de importancia ambiental en función de los conflictos de uso que presenta y el estado de su cobertura vegetal; Funcionalidad,  se determinará un indicador a partir del registro de presencia ausencia de especies en los conectores y nodos de la estructura ecológica principal; Índice de calidad de aire, Basado en los registros de las estaciones dela Red de monitoreo de calidad de aire de Bogotá (RMCAB)•	Restauración, recuperación y renaturalizacion de los cuerpos de agua- quebradas- del sistema hídrico.</t>
  </si>
  <si>
    <r>
      <rPr>
        <sz val="10"/>
        <color theme="1"/>
        <rFont val="Calibri (Cuerpo)"/>
      </rPr>
      <t>Conformación</t>
    </r>
    <r>
      <rPr>
        <sz val="10"/>
        <color theme="1"/>
        <rFont val="Calibri"/>
        <family val="2"/>
        <scheme val="minor"/>
      </rPr>
      <t xml:space="preserve"> Conector Bosque Oriental - Río Bogotá</t>
    </r>
  </si>
  <si>
    <r>
      <t xml:space="preserve">Restauración y Rehabilitación de Ecosistemas de la EEP en </t>
    </r>
    <r>
      <rPr>
        <sz val="10"/>
        <color theme="1"/>
        <rFont val="Calibri (Cuerpo)"/>
      </rPr>
      <t>suelo rural</t>
    </r>
  </si>
  <si>
    <r>
      <t>Reconocimiento e intervención del</t>
    </r>
    <r>
      <rPr>
        <sz val="10"/>
        <color theme="1"/>
        <rFont val="Calibri (Cuerpo)"/>
      </rPr>
      <t xml:space="preserve"> Palo de la VIda</t>
    </r>
    <r>
      <rPr>
        <sz val="10"/>
        <color theme="1"/>
        <rFont val="Calibri"/>
        <family val="2"/>
        <scheme val="minor"/>
      </rPr>
      <t xml:space="preserve"> como un espacio de encuentro y valor sociocultural, en el marco del proyecto Parque Cerro Seco. </t>
    </r>
  </si>
  <si>
    <r>
      <t xml:space="preserve">Conformación de un modelo para el manejo integral de los residuos de disposición final a partir de la valoración y aprovechamiento de los mismos en el marco de la economía circular y en el marco de la ejecución de los  programas y proyectos contenidos en el PGIRS.  </t>
    </r>
    <r>
      <rPr>
        <sz val="10"/>
        <color theme="1"/>
        <rFont val="Calibri (Cuerpo)"/>
      </rPr>
      <t>Conformación de un modelo para el manejo integral de los residuos sólidos bajo enfoque de economía circular</t>
    </r>
    <r>
      <rPr>
        <sz val="10"/>
        <color theme="1"/>
        <rFont val="Calibri"/>
        <family val="2"/>
        <scheme val="minor"/>
      </rPr>
      <t>.</t>
    </r>
  </si>
  <si>
    <t>Programa PDD: 
•	Manejo del ciclo de materiales. Asegurar la continuidad del servicio de disposición de residuos sólidos no aprovechables en condiciones ambientales altamente técnicas y los hospitalarios
•	Manejo integral de escombros en Bogotá y la Región.
Proposito PDD
Cambiar nuestros hábitos de vida para reverdecer a Bogotá y adaptarnos y mitigar la crisis climática.
Logro de Ciudad
Aumentar la separación en la fuente, reciclaje, reutilización y la adecuada disposición final de los residuos de la ciudad.
Programa estrategico del PDD
Cuidado y mantenimiento del ambiente construido
Programa PDD
Ecoeficiencia, reciclaje, manejo de residuos e inclusión de la población recicladora
Metas PDD
291-Formular e implementar 2 proyectos piloto de aprovechamiento de tratamiento de residuos con fines de valoración energetica, En medio reductor o procesos biologicos que garanticen minimo un 10 % de tratamiento de residuos no aprovechables.. 
295-Gestionar en el terreno del RSDJ la disminución del entierro de residuos y el mayor aprovechamiento con alternativas de transformación en energía y biogás, para que su vida útil no dependa del entierro de residuos sino de los proyectos de aprovechamiento.
296-Implementar un modelo eficiente y sostenible de gestión de los residuos de demolición y construcción en el Distrito Capital.
El PGIRS adoptado mediante decreto 345 de 30 de diciembre de 2020 con sus 14 programas: 
Programa Institucional Para La Prestación Del Servicio
Programa De Recolección Transporte Y Transferencia
Programa De Barrido y Limpieza De Áreas Públicas
Programa De Corte De Césped Y Poda De Árboles
Programa De Lavado De Áreas Públicas
Programa De Gestión De Residuos En Área Rural
Programa De Residuos Especiales
Programa De Residuos De Construcción Y Demolición – RCD
Programa De Aprovechamiento
Programa De Inclusión De Recicladores
Programa De Disposición Final
Programa De Gestión Del Riesgo
Programa de residuos orgánicos
Programa de Cultura Ciudadana</t>
  </si>
  <si>
    <t>Actuación Estratégica</t>
  </si>
  <si>
    <t>AE 20 Julio</t>
  </si>
  <si>
    <t>Lagos de Torca
Eje de Suba
Ferias
Aeropuerto Norte
Aeropuerto Sur
Reverdecer
Corabastos</t>
  </si>
  <si>
    <t>Fucha
Alquería
Eje Puente Aranda
Reverdecer Sur
Lagos de Torca
Sevillana
Campín
Montevideo
Calle 72
Entre Ríos</t>
  </si>
  <si>
    <t>Montevideo
Fucha
Chapinero
Polo
Bella Suiza
Reverdecer Sur
Reencuentro 
Usme
Toberín
Apogeo
Eje Suba
Lagos de Torca
20 de Julio</t>
  </si>
  <si>
    <t>Fucha
Chapinero
Polo
Bella Suiza
Niza
Reverdecer Sur
Reencuentro
Apogeo
Eje Suba
Lagos de Torca</t>
  </si>
  <si>
    <t>Montevideo
Fucha
Chapinero
Polo
Reverdecer Sur
Reencuentro
Usme
Toberín
Apogeo
Eje Suba
Reverdecer Sur
Lagos de Torca
20 de Julio</t>
  </si>
  <si>
    <t>Montevideo
Fucha
Chapinero
Polo
Bella Suiza
Reverdecer Sur
Reencuentro
Usme
Toberín
Apogeo
Eje Suba
Lagos de Torca
20 de Julio</t>
  </si>
  <si>
    <t xml:space="preserve">Zona Industrial </t>
  </si>
  <si>
    <t>Reencuentro</t>
  </si>
  <si>
    <t>Apogeo</t>
  </si>
  <si>
    <t>Polo
Entre Ríos</t>
  </si>
  <si>
    <t>Timiza</t>
  </si>
  <si>
    <t>Ferias</t>
  </si>
  <si>
    <t>Sevillana</t>
  </si>
  <si>
    <t>Aeropuerto Sur
Aeropuerto Norte</t>
  </si>
  <si>
    <t>Reencuentro
Chapinero
Polo
Calle 72
20 de julio</t>
  </si>
  <si>
    <t>Indefinido</t>
  </si>
  <si>
    <t>Aeropuerto Norte
Aeropuerto Sur
Fontibón Centro</t>
  </si>
  <si>
    <t>Reverdecer Sur</t>
  </si>
  <si>
    <t>Reencuentro
Chapinero</t>
  </si>
  <si>
    <t>Aeropuerto Sur</t>
  </si>
  <si>
    <t xml:space="preserve">Ferias </t>
  </si>
  <si>
    <t>Bella Suiza
Lagos de Torca
Reencuentro
Fucha</t>
  </si>
  <si>
    <t>Fontibón Centro
Aeropuerto Norte
Aeropuerto Sur
Reverdecer Sur
Apogeo
Sevillana</t>
  </si>
  <si>
    <t>Eje Puente Aranda
Zona Industrial
Montevideo</t>
  </si>
  <si>
    <t>Eje Puente Aranda
Zona Industrial
Montevideo
Reencuentro</t>
  </si>
  <si>
    <t>Corabastos
Usme</t>
  </si>
  <si>
    <t>Chapinero
Reencuentro
Ferias
Bella Suiza
Entre Ríos
Fucha
Polo
Calle 72</t>
  </si>
  <si>
    <t>Corredor inteligente de Turismo: Reencuentro y Eje Suba
cables aéreos: Apogeo y 20 de Julio
Cluster hotelero : N.A.
Gastronomia turisitca : Metro Kennedy, Reverdecer Sur, 20 de Julio, Chapinero, Reencuentro, Corabastos, Timiza y Calle 72
Desaerrollo ruristico del Borde Sur: Usme</t>
  </si>
  <si>
    <t xml:space="preserve">
Chapinero
Zona Industrial
Reencuentro
Fntibón Centro
Polo
Calle 72</t>
  </si>
  <si>
    <t>Lagos de Torca
Reverdecer
Usme</t>
  </si>
  <si>
    <t>Sevillana
 Timiza</t>
  </si>
  <si>
    <t>Aeropuerto Norte</t>
  </si>
  <si>
    <t xml:space="preserve">Aeropuerto Norte
 Aeropuerto Sur
 Fontibón Centro
</t>
  </si>
  <si>
    <t>Corabastos</t>
  </si>
  <si>
    <t>Reencuentro
 Zona Industrial
 Montevideo
 Fontibón Centro
 Aeropuerto Sur</t>
  </si>
  <si>
    <t>Reencuentro
 Zona Industrial</t>
  </si>
  <si>
    <t>Calle 72</t>
  </si>
  <si>
    <t>Guayacanes</t>
  </si>
  <si>
    <t>Campín
 Calle 72</t>
  </si>
  <si>
    <t>Calle 72
 Ferias</t>
  </si>
  <si>
    <t>Apogeo
 Sevillana
 Alquería</t>
  </si>
  <si>
    <t>Fontibon Centro
 Aeropuerto Sur</t>
  </si>
  <si>
    <t>Montevideo</t>
  </si>
  <si>
    <t>Bella Suiza</t>
  </si>
  <si>
    <t xml:space="preserve">
Chapinero
Polo
Niza
Toberín
Prado</t>
  </si>
  <si>
    <t>Chapinero
Calle 72
Ferias
Eje Suba</t>
  </si>
  <si>
    <t xml:space="preserve">Polo
Calle 72
Campin
Reencuentro
Zona Industrial
Fucha
Apogeo
Sevillana,
Guayacanes
</t>
  </si>
  <si>
    <t>Fucha</t>
  </si>
  <si>
    <t>Fucha
Eje Puente Aranda</t>
  </si>
  <si>
    <t>Chapinero
Calle 72
Ferias</t>
  </si>
  <si>
    <t>Fontibón Centro
Corabastos</t>
  </si>
  <si>
    <t>Fontibón centro
 Aeropuerto Sur
 Aeropuerto Norte</t>
  </si>
  <si>
    <t>Reencuentro
 Chapinero</t>
  </si>
  <si>
    <t>Bella Suiza
 Niza</t>
  </si>
  <si>
    <t>Fontibón Centro</t>
  </si>
  <si>
    <t>Polo</t>
  </si>
  <si>
    <t>Ferias
Calle 72</t>
  </si>
  <si>
    <t>Campín</t>
  </si>
  <si>
    <t>Chapinero
Calle 72
Polo</t>
  </si>
  <si>
    <t>Reencuentro
Zona Industrial</t>
  </si>
  <si>
    <t>Alquería</t>
  </si>
  <si>
    <t>Metro Kennedy</t>
  </si>
  <si>
    <t>Montevideo
Campín
Calle 72
Polo
Bella Suiza
Toberín
Lagos de Torca
Entre Ríos</t>
  </si>
  <si>
    <t>Reencuentro
Zona Industrial
Montevideo
Fontibón Centro</t>
  </si>
  <si>
    <t>Reencuentro
 Chapinero
 Polo
 Toberín
 Eje Suba</t>
  </si>
  <si>
    <t>Eje Puente Aranda
 Alquería
 Sevillana
 Apogeo</t>
  </si>
  <si>
    <t>Zona Industrial
 Eje Puente Aranda
 Alquería</t>
  </si>
  <si>
    <t>Calle 72
 Montevideo</t>
  </si>
  <si>
    <t>Chapinero
 Campín</t>
  </si>
  <si>
    <t>Eje Puente Aranda
 Alquería
 Fucha</t>
  </si>
  <si>
    <t>Sevillana
 Reverdecer Sur</t>
  </si>
  <si>
    <t xml:space="preserve"> Reencuentro</t>
  </si>
  <si>
    <t>Zona Industrial
 Eje Puente Aranda
 Alquería
 Fucha
 Montevideo</t>
  </si>
  <si>
    <t>Metro Kennedy
 Sevillana
 Timiza</t>
  </si>
  <si>
    <t>Apogeo
Timiza</t>
  </si>
  <si>
    <t>Guayacanes
Corabastos</t>
  </si>
  <si>
    <t>Reencuentro
 Campín
 Chapinero</t>
  </si>
  <si>
    <t>Aeropuerto Sur
 Fontibón Centro</t>
  </si>
  <si>
    <t>Chapinero
 Polo</t>
  </si>
  <si>
    <t>Polo
 Calle 72
 Campín
Entre Ríos</t>
  </si>
  <si>
    <t>Ferias
 Quirigua</t>
  </si>
  <si>
    <t>Niza
 Bella Suiza</t>
  </si>
  <si>
    <t>Niza
 Prado</t>
  </si>
  <si>
    <t>Timiza
Metro Kennedy</t>
  </si>
  <si>
    <t>Calle 72
Entre Ríos</t>
  </si>
  <si>
    <t>Lagos de Torca
 Toberín
 Bella Suiza
 Polo
 Campín
 Montevideo
Entre Ríos</t>
  </si>
  <si>
    <t>Corabastos
 Timiza</t>
  </si>
  <si>
    <t>Aeropuerto Norte
Aeropuerto Sur
Fontibon Centro
Corabastos</t>
  </si>
  <si>
    <t>Aeropuerto Sur
Fontibon Centro</t>
  </si>
  <si>
    <t>Fontibon Centro
 Montevideo
 Zona industrial</t>
  </si>
  <si>
    <t>Quirigua
 Ferias
 Corabastos
 Timiza</t>
  </si>
  <si>
    <t>Timiza
 Sevillana</t>
  </si>
  <si>
    <t>Fontibón Centro
Reencuentro
Montevideo
Aeropuerto sur
Zona Industrial</t>
  </si>
  <si>
    <t xml:space="preserve">Lagos de Torca
Toberín
Chapinero
Prado
</t>
  </si>
  <si>
    <t>Zona Industrial</t>
  </si>
  <si>
    <t>id Inicial</t>
  </si>
  <si>
    <t>ID</t>
  </si>
  <si>
    <t xml:space="preserve">Estado del suelo de importancia ambiental
Índice de Calidad de Agua 
Índice de Calidad del Aire
Índice de funcionalidad ambiental </t>
  </si>
  <si>
    <t>Proyectos de hábitat productivo y vivienda rural ejecutados</t>
  </si>
  <si>
    <t>Proyecto nuevo calles completas 
ojo accenorte va desde la 193 y no desde la 170.</t>
  </si>
  <si>
    <t>Gestión para la adquisición y regularización de predios para la instalación de plantas de tratamiento de residuos orgánicos (incluyendo la ruralidad).</t>
  </si>
  <si>
    <t>Implementación de la estrategia técnica, operativa y administrativa para la presentación, recolección, transporte y tratamiento diferenciado de los residuos sólidos orgánicos
Gestión para la adquisición y regularización de predios para la instalación de plantas de tratamiento de residuos orgánicos (incluyendo la ruralidad).</t>
  </si>
  <si>
    <t>Infraestructura y logística para la gestión de RCD provenientes de pequeños generadores: Implementación de un piloto de operación de puntos limpios fijos y móviles.</t>
  </si>
  <si>
    <t>Implementación de un piloto de operación de puntos limpios fijos y móviles.</t>
  </si>
  <si>
    <t>Incluido en PGIRS</t>
  </si>
  <si>
    <t>Porcentaje de hogares con acceso a energía eléctrica</t>
  </si>
  <si>
    <t>Porcentaje de residuos aprovechables aprovechados</t>
  </si>
  <si>
    <t>Porcentaje de hogares con posibilidad de acceso a TICs (Vía Internet)</t>
  </si>
  <si>
    <t>100 % de los hogares del territorio urbano y rural con posibilidad de acceso a TICs (Vía Internet)</t>
  </si>
  <si>
    <t>100% del territorio con acceso a energía eléctrica</t>
  </si>
  <si>
    <t>100% de alumbrado público en territorio urbano y rural con luminarias de tecnología de bajo consumo y/ o eficiente</t>
  </si>
  <si>
    <t>100% del territorio urbano con acceso al servicio de gas natural domiciliario</t>
  </si>
  <si>
    <t>Porcentaje de hogares con acceso a gas natural domiciliario</t>
  </si>
  <si>
    <t>5 zonas industriales conectadas por 20 corredores de carga y logística de integración regional</t>
  </si>
  <si>
    <t>Secretaria de Hábitat</t>
  </si>
  <si>
    <t>Involucra la gestión e intervención de instituciones públicas y privadas con competencias en la generación de procesos relacionados con la activación, regulación y fortalecimiento de las dinámicas sociales, económicas y ambientales que determinan el hábitat de los territorios intervenidos por nuevos proyectos estratégicos para la ciudad.</t>
  </si>
  <si>
    <t>Revitalización 20 de Julio en torno al cable aéreo de San Cristóbal</t>
  </si>
  <si>
    <t xml:space="preserve">Corredor de activación e integración
- Eje Suramericana
- Eje La Victoria – Guacamayas
- Eje San Martín Sur
Corredor de movilidad segura y multimodal (Responsables: SDHT - DADEP – IDU - SDM)
- Circuito La Victoria
- Circuito Altamira
- Circuito Bello Horizonte
</t>
  </si>
  <si>
    <t>Estructuración y ejecución de proyectos por fases en las que se priorizan intervenciones de manera estratégica para el territorio a partir de los siguientes componentes: 
Corredores urbanos para la conectividad y movilidad entre nodos
Estaciones, culatas y espacios públicos remanentes por obras de infraestructura
Nodos de dotaciones para el fortalecimiento y desarrollo comunitario
Manzanas vitales para relocalización de viviendas y cualificación de oferta habitacional</t>
  </si>
  <si>
    <t>Operar la(s) tecnología(s) de tratamiento, y/o valorización seleccionada(s).</t>
  </si>
  <si>
    <t>Toneladas</t>
  </si>
  <si>
    <t>Localidad: Ciudad Bolívar
UPL: Rafael Uribe Uriba</t>
  </si>
  <si>
    <t>El costo depende de las consultorias en desarrollo en 2021</t>
  </si>
  <si>
    <t>Aumentar el tratamiento y aprovechamiento de Biogás generado en el predio Doña Juana, con el fin de reducir la emisión de gases de efecto</t>
  </si>
  <si>
    <t>La inversiones la realiza el concesionario Biogas Doña Juana (plazo de concesión hasta 2041)</t>
  </si>
  <si>
    <t>Supervisar el cumplimiento de las obligaciones contractuales del contrato de concesión y del contrato de interventoría  en todos sus componentes.</t>
  </si>
  <si>
    <t>Número</t>
  </si>
  <si>
    <t>Preparar, celebrar y adjudicar el(los)      contrato(s) de construcción, operación, e interventoría de la nueva celda del Relleno Sanitario transitorio.</t>
  </si>
  <si>
    <t>EL costo Depende del EIA necsesario y licencia Ambiental.</t>
  </si>
  <si>
    <t>Implementación de la estrategia técnica, operativa y administrativa para la presentación, recolección, transporte y tratamiento diferenciado de los residuos sólidos orgánicos</t>
  </si>
  <si>
    <t>Implementación de un sistema de aprovechamiento y valorización de residuos sólidos en el predio Doña Juana, a través de alternativas de tratamiento térmico</t>
  </si>
  <si>
    <t xml:space="preserve">Implementación de alternativas de tratamiento y/o valorización de lixiviados generados en el predio Doña Juana </t>
  </si>
  <si>
    <t>Tratamiento y aprovechamiento del biogás proveniente del predio Doña Juana</t>
  </si>
  <si>
    <t xml:space="preserve">Construcción de Celda para cierre progresivo (Propendiendo por una disminución gradual del enterramiento).
</t>
  </si>
  <si>
    <t>Tarifas y otros</t>
  </si>
  <si>
    <t>Lograr la adecuada operación del relleno sanitario y cumplimiento de los requerimientos socioambientales.</t>
  </si>
  <si>
    <t>Implementar proyectos que incluyan prácticas de construcción sostenible mínimo en el 50% de las viviendas VIS y VIP y proyectos para incorporar energías alternativas en las edificaciones.</t>
  </si>
  <si>
    <t>Mejoramiento integral de centros poblados y vivienda rural dispersa</t>
  </si>
  <si>
    <t>Ciudadela Educativa y del Cuidado (entre Juan Amarillo y la Conejera)</t>
  </si>
  <si>
    <t>* Entidades  acompañantes: IDIGER - SDHT - Alcladías Locales
* Horizonte: Corto, mediano y largo plazo.
* Impacto en varias UPL
* 90 smmlv por  familia mas 6 smmlv de arriendo por 3.000 beneficiarios al año durante 12 años</t>
  </si>
  <si>
    <r>
      <t xml:space="preserve">100% Proyectos para el hábitat productiva y vivienda rural implementados
</t>
    </r>
    <r>
      <rPr>
        <sz val="14"/>
        <color theme="1"/>
        <rFont val="Calibri (Cuerpo)"/>
      </rPr>
      <t>11 centros poblados rurales vitales conformados</t>
    </r>
  </si>
  <si>
    <t>Consolidación de una red de nodos de equipamientos urbanos para promover mayor cobertura de prestación de servicios sociales para el cuidado con criterios de multifuncionalidad. Busca además el Aprovechamiento de suelo para la optimización e hibridación de servicios sociales en equipamientos. Pretende la territorialización del cuidado a partir de la localización de equipamientos de proximidad que contribuyan a equilibrar la localización de servicios sociales en el suelo urbano.
La Secretaría Distrtial de Hábitat en articulación con las Secretarías de integración Social, Salud, Educación, de la Mujer, en coordinación con entidades competentes, serán las responsables de la ejecución de este subprograma.</t>
  </si>
  <si>
    <t>Caracterización de asentamientos humanos en la ruralidad</t>
  </si>
  <si>
    <t xml:space="preserve">Caracterización de los asentamientos humanos en CPR y NER, que incluye levantamientos topográficos, levantamiento de redes, de equipamientos existentes, espacios públicos y en general, la infraestructura pública </t>
  </si>
  <si>
    <t>Compromiso con CAR. También alimentará el observatorio del Sistema de Servicios Sociales, del Cuidado y Servicios Básicos</t>
  </si>
  <si>
    <t>CIM del Sur</t>
  </si>
  <si>
    <t>CIM salida al llano- tres quebradas</t>
  </si>
  <si>
    <t>Usme
Rafael Uribe</t>
  </si>
  <si>
    <t>San cristobal
Restrepo
Puente aranda
Tintal</t>
  </si>
  <si>
    <t>Centro Histórico
Puente Aranda</t>
  </si>
  <si>
    <t>Fontibón
Salitre
Puente aranda
Teusaquillo
Centro Histórico</t>
  </si>
  <si>
    <t>Chapinero
Barrios Unidos</t>
  </si>
  <si>
    <t>Centro Histórico
Chapinero
Usaquén
Toberín
Torca</t>
  </si>
  <si>
    <t>Teusaquillo
Barrios Unidos
Chapinero
Usaquén
Toberín
Torca</t>
  </si>
  <si>
    <t>Tibabuyes
Rincón de suba
Suba</t>
  </si>
  <si>
    <t>Engativá
Rincon de Suba
Tibabuyes</t>
  </si>
  <si>
    <t>Engativá
Tabora
Salitre
Fontibón</t>
  </si>
  <si>
    <t>Engativá
Tabora</t>
  </si>
  <si>
    <t>Fontibón
Engativá</t>
  </si>
  <si>
    <t>Engativá
Fontibón</t>
  </si>
  <si>
    <t>Porvenir
Tintal
Patio Bonito
Salitre
Fontibón
Engativá</t>
  </si>
  <si>
    <t>Porvenir
Patio Bonito
Tintal
Fontibón</t>
  </si>
  <si>
    <t xml:space="preserve">Fontibón
Tintal
Patio bonito
Porvenir
</t>
  </si>
  <si>
    <t>Tintal
Kennedy</t>
  </si>
  <si>
    <t>Tintal
Patio Bonito</t>
  </si>
  <si>
    <t>Patio Bonito
Edén</t>
  </si>
  <si>
    <t>Patio Bonito
Edén
Bosa
Kennedy</t>
  </si>
  <si>
    <t>Bosa
Edén
Porvenir</t>
  </si>
  <si>
    <t>Avenida Manuel Cepeda Vargas hasta Avenida Longitudinal de Occidente ALO  (Extensión troncal)</t>
  </si>
  <si>
    <t>Puente Aranda
Kennedy</t>
  </si>
  <si>
    <t>Tunjuelito
Lucero
Arborizadora</t>
  </si>
  <si>
    <t>Restrepo
Puente Aranda</t>
  </si>
  <si>
    <t>Teusaquillo
Puente Aranda
Salitre</t>
  </si>
  <si>
    <t>Barrios Unidos
Teusaquillo</t>
  </si>
  <si>
    <t>Barrios Unidos
Tabora</t>
  </si>
  <si>
    <t>Niza
Rincón de Suba</t>
  </si>
  <si>
    <t xml:space="preserve">
Usme
Lucero
</t>
  </si>
  <si>
    <t>Tintal
Patio Bonito
Kennedy</t>
  </si>
  <si>
    <t>Arborizadora
Bosa
Kennedy
Tunjuelito</t>
  </si>
  <si>
    <t>Fontibón
Salitre</t>
  </si>
  <si>
    <t>Engativá
Fontibón
Tintal
Patio Bonito
Porvenir
Tabora
Salitre</t>
  </si>
  <si>
    <t>Engativa
Tabora</t>
  </si>
  <si>
    <t>Toberín
Torca
Britalia</t>
  </si>
  <si>
    <t>Toberín
Torca
Britalia
Suba</t>
  </si>
  <si>
    <t>Fontibón
Tintal
Puente Aranda
Salitre</t>
  </si>
  <si>
    <t>Torca
Suba</t>
  </si>
  <si>
    <t>Tabora
Salitre
Tintal
Patio Bonito
Edén
Bosa</t>
  </si>
  <si>
    <t>Patio Bonito
Edén
Bosa
Kennedy
Arborizadora
Lucero
Tunjuelito</t>
  </si>
  <si>
    <t>Avenida El Dorado Jorge Eliecer Gaitán desde la Avenida Boyacá hasta el Aeropuerto el Dorado</t>
  </si>
  <si>
    <t>Completar perfil calles con todas las franjas del espacio público para la movilidad</t>
  </si>
  <si>
    <t>Completar perfil calles y cualificar de paramento a paramento</t>
  </si>
  <si>
    <t>patio bonito</t>
  </si>
  <si>
    <t xml:space="preserve">Avenida Chile (Cl 72) desde carrera 110 hasta Carrera 114 </t>
  </si>
  <si>
    <t xml:space="preserve">
 Ferias
 Montevideo
 Metro kennedy
 Sevillana</t>
  </si>
  <si>
    <t>Rafael Uribe
Lucero
Tunjuelito
Kennedy
Tintal
Salitre
Tabora
Niza
Britalia</t>
  </si>
  <si>
    <t>corto</t>
  </si>
  <si>
    <t>financiación CONPES 4034 DE 2021</t>
  </si>
  <si>
    <t>100% el distrito</t>
  </si>
  <si>
    <t xml:space="preserve">Avenida San José (Cl 170) desde Avenida Cota hasta Avenida Ciudad de Cali </t>
  </si>
  <si>
    <t>Avenida Santa Fé  entre Calle 80 Bis sur y Avenida Circunvalar del sur - tramo faltante</t>
  </si>
  <si>
    <r>
      <t xml:space="preserve">9.600 familias reasentadas </t>
    </r>
    <r>
      <rPr>
        <sz val="14"/>
        <color rgb="FFFF0000"/>
        <rFont val="Calibri (Cuerpo)"/>
      </rPr>
      <t>por riesgo no mitigable</t>
    </r>
  </si>
  <si>
    <t>Porcentaje  de kilómetros de redes soterradas en vías en el área urbana de la ciudad</t>
  </si>
  <si>
    <t>Porcentaje de cobertura regulatoria de acueducto y alcantarillado</t>
  </si>
  <si>
    <t>100% de cobertura regulatoria acumulada para los servicios de acueducto y alcantarillado en Bogotá</t>
  </si>
  <si>
    <t>Número de viviendas de interés social que requieren intervención para saneamiento y/o titulación predial</t>
  </si>
  <si>
    <t>Con el propósito de que el Distrito genere apropiación social y económica de las comunidades en su territorio, contribuyendo a la adaptación al cambio climático, resignificando los valores y mitigando los impactos ambientales generados en suelos de protección, se establece el subprograma de reasentamientos para que, a través de las acciones que se dispongan, propenda por salvaguardar la vida de hogares en condiciones de alto riesgo no mitigable o las ordenadas mediante sentencias judiciales o actos administrativos,  reubicándolos en una alternativa habitacional legalmente viable, técnicamente segura, ambientalmente salubre y económicamente sostenible.  
En desarrollo de este subprograma el Distrito dispondrá la adquisición de los predios declarados en condición de alto riesgo no mitigable, para que de esta manera se permita mediante prácticas integrales la consecución de una infraestructura ciudadana con criterios de sostenibilidad, resiliencia y fortalecimiento comunitario. Para ello, las Secretarías de Ambiente, Planeación y Hábitat en coordinación con las entidades correspondientes, serán las responsables de la ejecución de este subprograma.</t>
  </si>
  <si>
    <t>Tiene como propósito consolidar espacios públicos que no han sido intervenidos, para mejorar la oferta de nuevos proyectos del espacio público peatonal y de encuentro con los demás sistemas de las estructuras territoriales para mejorar su accesibilidad, vitalidad, seguridad y sostenibilidad. El IDRD en coordinación con entidades competentes, serán las responsables de la ejecución de este subprograma.</t>
  </si>
  <si>
    <t>Distrito Creativo Centro</t>
  </si>
  <si>
    <t>Distrito Creativo Chapinero</t>
  </si>
  <si>
    <t>Distrito Creativo de la 85</t>
  </si>
  <si>
    <t>Distrito Creativo La Playa</t>
  </si>
  <si>
    <t>Distrito Creativo Teusaquillo</t>
  </si>
  <si>
    <t>Distrito Creativo Usaquen</t>
  </si>
  <si>
    <t>Distrito Creativo Parque de la 93</t>
  </si>
  <si>
    <t>Distrito Creativo Centro Internacional</t>
  </si>
  <si>
    <t>Distrito Creativo Fontibon</t>
  </si>
  <si>
    <t>Distrito Creativo El Campín</t>
  </si>
  <si>
    <t>Distrito Creativo La Castellana</t>
  </si>
  <si>
    <t>Tiene como objetivo garantizar el alumbrado público de la ciudad con el fin de optimizar  las condiciones necesarias para el mejoramiento de la seguridad y el bienestar de los ciudadanos mediante la modernización del parque lumínico y apoyar así el propósito de revitalización de la ciudad. La UAESP, en coordinación con entidades competentes, serán las responsables de la ejecución de este subprograma.</t>
  </si>
  <si>
    <t>Soterramiento y Organización de redes en el espacio público</t>
  </si>
  <si>
    <t>Soterramiento y organización de redes en el espacio púbico</t>
  </si>
  <si>
    <t>Ampliación y renovación de redes primarias de acero y redes secundarias de polietileno de gas natural domiciliario</t>
  </si>
  <si>
    <t>Infraestructura de soporte para el control de emisiones por riesgo sísmico</t>
  </si>
  <si>
    <t>Tiene como objetivo garantizar cobertura en las redes de acueducto y alcantarillado, un sistema eficiente de abastecimiento y distribución de agua potable, y la separación efectiva de las redes del sistema pluvial y sanitario priorizando la renovación de la ciudad. La Secretaría de Hábitat, en coordinación con entidades competentes, serán las responsables de la ejecución de este subprograma.</t>
  </si>
  <si>
    <t>Tiene como objetivo otorgar a la ciudad de elementos para garantizar a la ciudadanía el acceso a las TICs, brindar alternativas de tecnología para las actividades cotidianas de la ciudadanía y permitir la conexión y comunicación de la ciudadanía según sus necesidades, aprovechando las Tecnologías IoT (Internet de las Cosas).y la infraestructura de comunicaciones y  la tecnología en el territorio. Incluyendo las reglas para el despliegue de infraestructura de redes móviles bajo el principio de compartición de infraestructura y actualización continua de tecnologías que permita optimizar su expansión y utilización en la ciudad, esquemas de apropiación social de las infraestructuras de comunicaciones y la habilitación de espacios territoriales para los ecosistemas digitales.
La Secretaría de Hábitat, en coordinación con entidades competentes, serán las responsables de la ejecución de este subprograma.</t>
  </si>
  <si>
    <t>Construcción del modelo de ciudad y territorio inteligente</t>
  </si>
  <si>
    <t>Conectividad y nuevos desarrollos en telecomunicaciones.</t>
  </si>
  <si>
    <t>Despliegue ordenado de la infraestructura de telecomunicaciones en la Ciudad.</t>
  </si>
  <si>
    <t xml:space="preserve">Tiene como propósito el impulso a formas de producción rural sostenible, compatible con los medios de vida e identidad campesina y con la funcionalidad ecosistémica de los paisajes bogotanos, que aumente la interacción entre los territorios rurales y el área urbana y que concreten la simbiosis de la cultura y la naturaleza en áreas de importancia ecosistémica y paisajística. Las Secretarías de Planeación, Hábitat y Desarrollo Económico, en coordinación con entidades competentes, serán las responsables de la ejecución de este subprograma. </t>
  </si>
  <si>
    <t>Consolidación Paisajes Sostenibles</t>
  </si>
  <si>
    <t>Diseño y construcción de estaciones de bomberos en la Las Ferias</t>
  </si>
  <si>
    <t>Diseño y construcción de estaciones de bomberos en Las Ferias</t>
  </si>
  <si>
    <t>Usme, Lucero, Torca, Usaquen y Toberín</t>
  </si>
  <si>
    <t>Tunjuelo
Lucero
Rafael Uribe</t>
  </si>
  <si>
    <t>Modernización y expansión del alumbrado público y su infraestructura de soporte</t>
  </si>
  <si>
    <t>Meta PDD 278:
Aumentar en un 50 % la capacidad instalada de infraestructura en bovedas, osarios y cenizarios (BOC) u otros equipamientos en los Cementerios Distritales, promoviendo su revitalización.
Proyecto: 7644-Ampliación Gestión para la planeación, ampliación  y revitalización de los servicios funerarios prestados en los cementerios de propiedad del distrito capital  Bogotá
Programa: 37-Provisión y mejoramiento de servicios públicos
Algunas fases se pueden articular con el ID 496 y 546 del sector Movilidad y con el   Subprograma de recuperación física y embellecimiento de inmuebles y sectores patrimoniales.
Los recursos propios y recursos PDD se tomaron teniendo en cuenta lo que a la fecha corresponde para los años 2021 a 2024</t>
  </si>
  <si>
    <t>Meta PDD 278:
Aumentar en un 50 % la capacidad instalada de infraestructura en bovedas, osarios y cenizarios (BOC) u otros equipamientos en los Cementerios Distritales, promoviendo su revitalización.
Proyecto: 7644-Ampliación Gestión para la planeación, ampliación  y revitalización de los servicios funerarios prestados en los cementerios de propiedad del distrito capital  Bogotá
Programa: 37-Provisión y mejoramiento de servicios públicos
Los recursos propios y recursos PDD se tomaron teniendo en cuenta lo que a la fecha corresponde para los años 2021 a 2024</t>
  </si>
  <si>
    <t>PDD: META 123
Las área de legalización y formalización actualmente no es encuentran delimitadas</t>
  </si>
  <si>
    <t>PDD: META 123
Las áreas objeto del Subprograma no se encuentran delimitadas 
"* Entidad Líder: SDHT como cabeza del sector
*Entidades  acompañantes: SDHT - CVP
Horizonte: Corto, mediano y largo plazo.
* Costo: se deben establecer los costos de intervenciones y acompañamiento a realizar por parte de la CVP, además de los subsidios y demas actividades a cargo de la SDHT"</t>
  </si>
  <si>
    <t>Priorizacion Movilidad</t>
  </si>
  <si>
    <t>Priorización: Incluido Conpes Movilidad</t>
  </si>
  <si>
    <t>Priorizacion: Incluido AE (Transformacionales)</t>
  </si>
  <si>
    <t>Ciudadela Educativa y del Cuidado</t>
  </si>
  <si>
    <t xml:space="preserve">PDD: Espacio público más seguro y construido colectivamente
Los recursos PDD incluyen todos los  recursos totales del proyecto de inversión 7660 y no se desagrega por Id: "FORTALECIMIENTO GESTIÓN PARA LA EFICIENCIA
ENERGÉTICA DEL SERVICIO DE ALUMBRADO PÚBLICO". El costo está estimado hasta 2024. </t>
  </si>
  <si>
    <t xml:space="preserve">Meta PDD 168: Diseñar e implementar dos (2) estrategias para reconocer, crear, fortalecer, consolidar y/o posicionar Distritos Creativos, así como espacios adecuados para el desarrollo de actividades culturales y creativas.
Programa PDD: Bogotá región emprendedora e innovadora
El recurso final del proyecto para Módulo Creativo 2 dependerá de lo que arroje la estructuración, implicando inversión privada. </t>
  </si>
  <si>
    <t>Priorizacion PDD</t>
  </si>
  <si>
    <t>Sí</t>
  </si>
  <si>
    <t>CONTRATADO</t>
  </si>
  <si>
    <t>Cupo 781</t>
  </si>
  <si>
    <t>control1</t>
  </si>
  <si>
    <t>Conformación de un modelo para el manejo integral de los residuos de disposición final a partir de la valoración y aprovechamiento de los mismos en el marco de la economía circular y en el marco de la ejecución de los  programas y proyectos contenidos en el PGIRS.  Conformación de un modelo para el manejo integral de los residuos sólidos bajo enfoque de economía circular.</t>
  </si>
  <si>
    <t>control2</t>
  </si>
  <si>
    <t>Priorización 1 (60%)</t>
  </si>
  <si>
    <t>Priorizacion Final</t>
  </si>
  <si>
    <t>Priorización 2 (40%)</t>
  </si>
  <si>
    <t xml:space="preserve">SEGUNDA LINEA DEL METRO SLMB Centro- engativa- suba </t>
  </si>
  <si>
    <t>Avenida Boyacá desde Avenida Guaymaral hasta avenida San Antonio</t>
  </si>
  <si>
    <t>torca</t>
  </si>
  <si>
    <t>LAGOS DE TORCA  Y DISTRITO</t>
  </si>
  <si>
    <t>Intersección 10: Avenida del Sur por Av. Bosa</t>
  </si>
  <si>
    <t>Reclasificación</t>
  </si>
  <si>
    <t>Programa (reclasificación)</t>
  </si>
  <si>
    <t>Subprograma de Calles completas</t>
  </si>
  <si>
    <t xml:space="preserve">Educacion </t>
  </si>
  <si>
    <t>Secretaría de Educación</t>
  </si>
  <si>
    <t>NO</t>
  </si>
  <si>
    <t xml:space="preserve">Unidad </t>
  </si>
  <si>
    <t xml:space="preserve">Avance en la promoción de oportunidades de acceso y permanencia en la educación superior, dirigidas a las y los egresados de colegios oficlaes de Bogotá mediante la otimizacion de la infraestrcutura educativa oficial existente y nueva. </t>
  </si>
  <si>
    <t xml:space="preserve">Construcción y optimizacion de los equipamientos educativos. Incrementar las oportunidades de acceso a la educación superior de los jóvenes egresados del sector ofical.
Propiciar por un equilibrio territorial de la relación residencia – equipamiento educativo </t>
  </si>
  <si>
    <t>Patio Bonito, Arborizadora, Rafael Uribe Uribe, Rincon, Eden Tribabuyes</t>
  </si>
  <si>
    <t xml:space="preserve">Seis equipamientos multifuncionales orientados al desarrollo de servicio sociales de cuidado, como Educación, Salud, Integración social, Mujer y Cultura, los cuales deben integrarse con otros servicios sociales en un solo proyecto. Se localizan en lugares con bajo nivel de cercanía a servicios sociales del cuidado y ayudan a disminuir el déficit por medio de la Diversidad en UPL deficitarias
</t>
  </si>
  <si>
    <t>Equipamientos multifuncionales para el servicio del cuidado en UPL Deficitarias</t>
  </si>
  <si>
    <t>Hospital Bosa (Asociación Público Privada para diseño, financiación, construcción,  dotación, operación, reposición, mantenimiento y reversión de los equipos y de 
la infraestructura hospitalaria del Hospital de Bosa y contrato de interventoría del Hospital de Bosa")  (VF. por $1.069.210.470 en Pesos Constantes de 2019).</t>
  </si>
  <si>
    <t>1. Programa conectividad ecosistémica, reverdecimiento y atención de la emergencia climática</t>
  </si>
  <si>
    <t>2. Programa descarbonizar la movilidad e infraestructura sostenible</t>
  </si>
  <si>
    <t>6. Programa resignificacion de nuestra identidad, cultura y patrimonio</t>
  </si>
  <si>
    <t>4. Programa Hábitat y vivienda popular</t>
  </si>
  <si>
    <t>5. Programa Territorios urbanos y rurales Productivos, Competitivos y Creativos</t>
  </si>
  <si>
    <t>3. Programa Vitalidad y cuidado</t>
  </si>
  <si>
    <t>Entrada en operación</t>
  </si>
  <si>
    <t>Inicio de ejecución (Estudios, Diseño, Operación)</t>
  </si>
  <si>
    <t>Avenida Circunvalar del Sur desde Avenida Caracas hasta Autopista al llano</t>
  </si>
  <si>
    <t>VALOR DE CORREDOR VERDE EN ESTE TRAMO</t>
  </si>
  <si>
    <t>RS</t>
  </si>
  <si>
    <t>RP</t>
  </si>
  <si>
    <t>Cable aereo Usaquén -Calle 134 - san Rafael- la calera</t>
  </si>
  <si>
    <t xml:space="preserve">TERCERA LÍNEA DEL METRO (AVENIDAS SANTAFÉ - BOSA - VILLAVICENCIO - JORGE GAITÁN CORTÉS - NQS 92) </t>
  </si>
  <si>
    <t>Avenida Caracas desde Avenida Ciudad de Villavicencio hasta Portal de Usme</t>
  </si>
  <si>
    <t xml:space="preserve">Avenida Boyacá Desde la  Avenida Guaymaral  hasta la Autopista al Llano 
</t>
  </si>
  <si>
    <t xml:space="preserve">Avenida Muiscas desde Avenida Agoberto Mejía hasta la ciudad de Calil </t>
  </si>
  <si>
    <t>cable aereo Toberin Cerro Norte-Santa Cecilia</t>
  </si>
  <si>
    <t>Avenida El Cortijo (AK 116)   desde Avenida Chile (AC 72) hasta Avenida Morisca</t>
  </si>
  <si>
    <t>Engativa</t>
  </si>
  <si>
    <t>VALORADA DENTRO DEL PROYECTO MALLA VIAL ARTERIAL</t>
  </si>
  <si>
    <t xml:space="preserve">Tintal </t>
  </si>
  <si>
    <t>NA</t>
  </si>
  <si>
    <t>fuente IDU acciones populares</t>
  </si>
  <si>
    <t>Corto plazo</t>
  </si>
  <si>
    <t xml:space="preserve">Con Recursos IDU.  solo va el tramo de la Avenida Las Villas, sin la conexión de la Avenida Transversal de Suba. </t>
  </si>
  <si>
    <t xml:space="preserve">Via verjones entre via a choachi y límite distrital con el Municipio de la Calera. </t>
  </si>
  <si>
    <t>Centro Historico   Chapinero</t>
  </si>
  <si>
    <t>Calculo SDP/ Valor de una V5</t>
  </si>
  <si>
    <t>Avenida Boyacá entre Avenida Guaymaral y vía Alameda del Norte</t>
  </si>
  <si>
    <t>COSTOS INCLUIDOS EN REGALIAS CONEXIÓN AVENIDA BOYACA A LA AUTOPISTA NORTE 269</t>
  </si>
  <si>
    <t>Vía Alameda del Norte desde Autopista Norte y vía secundaria rural del norte</t>
  </si>
  <si>
    <t>Avenida Muiscas desde Avenida Tintal hasta la Avenida Longitudinal de Occidente</t>
  </si>
  <si>
    <t>PRECIOS DE REFERENCIA IDU A3 SIN PREDIOS</t>
  </si>
  <si>
    <t>Avenida Tintal entre Avenida San Bernardino y Avenida Circunvalar del Sur</t>
  </si>
  <si>
    <t>porvenir</t>
  </si>
  <si>
    <t>Avenida circunvalar del Sur desde Avenida Tintal hasta hasta la Avenida Longitudinal de Occidente</t>
  </si>
  <si>
    <t>Avenida Caracas desde el Portal Usme hasta la Avenida Circunvalar del Sur</t>
  </si>
  <si>
    <t>Rafael Uribe
Usme</t>
  </si>
  <si>
    <t>Costos factibilidad y tramo perfil A3 entre llanos y circunvalar</t>
  </si>
  <si>
    <t>Avenida Circunvalar del Sur desde límite del distrito con el municipio de Soacha en el sector de Cerro Seco hasta Avenida Caracas</t>
  </si>
  <si>
    <t>circuito Tintal: 
malla intermedia  Agoberto Mejía Cifuentes sentido Norte-Sur: carrera 80B- calle 11- carrera 81F- calle 10-carrera 80C-carrera 80D- calle 7B Bis-carrera 80B-calle 6B-carrera 80 G. Sentido Sur-Norte: carrera 80G-calle 6B-carrera 80B-carrera 80 Bis- carrera 80-calle 10- carrera 79-calle 11A-carrera 80</t>
  </si>
  <si>
    <t>Vía Troncal de Juan Rey ( via de los cerros) desde Avenida de los Cerros hasta límite con el municipio de Chipaque</t>
  </si>
  <si>
    <t>Manzanas del cuidado</t>
  </si>
  <si>
    <t xml:space="preserve">Consolidación una manzana del cuidado el UPL  TORCA  
Entidad Ancla: Nodo lagos de torca
Sector(s) responsable(s): por definr </t>
  </si>
  <si>
    <t>Largo (2032-2035)</t>
  </si>
  <si>
    <t>Consolidación de una manzana del cuidado en UPL  USAQUEN 
Entidad  Ancla: equipamiento sin construir 
Sector responsable: Secretaría  de Cultura Recreación y Deporte</t>
  </si>
  <si>
    <t>corto (2024-2027)</t>
  </si>
  <si>
    <t xml:space="preserve">Consolidación de una manzana del cuidado en UPL BRITALIA 
Entidad Ancla: Nodo vereda suba cerros 
Sector(s) responsable(s): por definr </t>
  </si>
  <si>
    <t>largo ( 2032-2035)</t>
  </si>
  <si>
    <t xml:space="preserve">Consolidación de una manzana del cuidado en UPL SUBA 
Entidad Ancla: por definir cesión, uso de suelo  destinado  para Secretaria Distrital de Integración Social 
Sector responsable: cesión, uso de suelo  destinado  para Secretaria Distrital de Integración Social </t>
  </si>
  <si>
    <t>mediano  (2028-2031)</t>
  </si>
  <si>
    <t xml:space="preserve">Consolidación de una manzana del cuidado en UPL TIBABUYES 
Entidad Ancla:  CFE - Fonatar del Río 
Sector responsable: Secretaria de Cultura Recreación y Deporte
</t>
  </si>
  <si>
    <t>corto  (2022-2023)</t>
  </si>
  <si>
    <t xml:space="preserve">Consolidación de una manzana del cuidado en UPL RINCÓN DE  SUBA
Entidad Ancla:equiamiento sin construir 
Sector responsable : Secretaría Distrital de Hábitat </t>
  </si>
  <si>
    <t>Consolidación de una manzana del cuidado en UPL  NIZA
Entidad ancla: CFE las cometas 
Sector responsable: Secretaría de cultura Recreación y deporte</t>
  </si>
  <si>
    <t>Consolidación de una manzana del cuidado en UPL TABORÁ
Entidad Ancla: AIM ALÓ Portal 80
Sector responsable:  Secretaría Distrital de Movilidad</t>
  </si>
  <si>
    <t xml:space="preserve">mediano (2028-2031) </t>
  </si>
  <si>
    <t>Consolidación de una manzana del cuidado en UPL BARRIOS UNIDOS 
Entidad Ancla:  CDC María Goretti
Sector responsable: Secretaría de Integración Social</t>
  </si>
  <si>
    <t>corto (2022-2023)</t>
  </si>
  <si>
    <t>Consolidación de una manzana del cuidado en UPL CHAPINERO
Entidad Ancla: CDC titos 
Sector responsable: Secretaría de Integración Social</t>
  </si>
  <si>
    <t xml:space="preserve">Consolidación de una manzana del cuidado en UPL  TEUSAQUILLO 
Entidad Ancla:   Nodo el campín 
Sector(es) responsabl(es): por definir </t>
  </si>
  <si>
    <t>Consolidación de una manzana del cuidado en UPL SALITRE 
Entidad Ancla: AIM - 72 con 26
Sector responsable: Secretaria Distrital de Movilidad</t>
  </si>
  <si>
    <t xml:space="preserve">Consolidación de una manzana del cuidado en UPL FONTIBÓN 
Entidad Ancla:  CDC la Giralda
Sector responsable:Secretaria Distrital de Integración Social </t>
  </si>
  <si>
    <t xml:space="preserve">Consolidación de dos manzanas del cuidado en UPL TINTAL
Manzana 1
Entidad Ancla: : CDC Multifuncional 
Sectores(s) responsable(s):  Secretaria Distrital de educación; y Secretaria Distrital de Salud
Manzana 2
Entidad Ancla: Plan parcial Bavaria 
Sector responsable: por definir 
</t>
  </si>
  <si>
    <t>Manzana 1: corto (2024-2027)
Manzana 2: largo (2032-2035)</t>
  </si>
  <si>
    <t>Consolidación de  dos manzanas del cuidado en UPL  KENEDY
Manzana 1
Entidad Ancla: CDC Timiza
Sector responsable: Secretaria Distrital de Integración Social 
Manzana 2
Entidad Ancla:  AIM  Metro 1 Boyacá
Sector responsable: Secretaria Distrital de Movilidad</t>
  </si>
  <si>
    <t>Manzana 1 y 2 mediano (2028-2031)</t>
  </si>
  <si>
    <t>Consolidación de una manzana del cuidado en UPL PORVENIR 
Entidad Ancla: : Nodo ciudadela el recreo 
sector(es) responsabl(es): por definir</t>
  </si>
  <si>
    <t xml:space="preserve">Consolidación de dos manzanas del cuidado en UPL EDÉN 
Manzana 1
Entidad Ancla:   AIM Portal Américas 
Sector responsabe: Secretaria Distrital de Movilidad
Manzana 2
Entidad Ancla: Polígono priorizado proyecto multifuncional
Sector responsable: por definir </t>
  </si>
  <si>
    <t>Manzana 1: mediano (2028-2031)
Manzana 2: largo (2032-2035)</t>
  </si>
  <si>
    <t xml:space="preserve">Consolidación de una manzana del cuidado en UPL BOSA
Entidad Ancla: Colegio Alfonso Reyes Echandia 
Sector responsable: Secretaria Distrital de educación </t>
  </si>
  <si>
    <t>Consolidación de una manzana del cuidado en UPL PUENTEARANDA 
Entidad ancla: CDC José Antonio Galán
Sector responsable: secretaria Distrital de Integración Social</t>
  </si>
  <si>
    <t>Consolidación de dos manzanas del cuidado en UPL CENTRO HISTÓRICO 
Manzana 1
Entidad ancla: Ptriángulo de Fenicia 
Sector resposanbe: Sectetraia de cultura Recreación y Deporte 
Manzana 2
Entidad Ancla:  CDC Lourdes 
Sector responsable: Secretaría  Distrital de integración Social</t>
  </si>
  <si>
    <t>Manzana 1: corto (2024-2027)
Manzana 2:corto (2022-2023)</t>
  </si>
  <si>
    <t>Consolidación de  tres manzanas del cuidado en UPL RESTREPO 
Manzana 1 
Entidad Ancla: CDS Colinas
Sector responsable: Secretaría  Distrital de integración Social
Manzana 2 
Entidad Ancla: Nodo complejo hospital san juan de Dios 
Sector responsable:  Secretaria Distrital de Salud 
Manzana 3
Entidad Ancla: CDC Samore
Sector responsable: Secretaria Distrital de Integración Social</t>
  </si>
  <si>
    <t>Manzana1: corto (2024-2027)
Manzana 2: corto (2022-2023)
Manzana 3: corto (2021)</t>
  </si>
  <si>
    <t>Consolidación de una manzana del cuidado en UPL TUNJUELITO
Entidad Ancla: CFE El Tunal 
Sector responsable: Secretaria de cultura a Recreación y Deporte</t>
  </si>
  <si>
    <t xml:space="preserve">Consolidación de  dos manzana del cuidado en UPL ARBORIZADORA
Manzana 1
Entidad Ancla: CDC ECOPARQUE 
Sector responsable: Secretaria Distrital de Integración Social
Manzana 2
Entidad Ancla:   polígono priorizado para proyecto multincional
Sector(es) responsab(les): por definir 
</t>
  </si>
  <si>
    <t>Consolidación de dos manzana del cuidado en UPL LUCERO
Manzana 1
Entidad Ancla:  Colegio Antonio garcía
Setor responsable: Secretaria de educacuón
Manzana 2
Entidad Ancla: Centro comunitario mochuelo 
Scetor responsable: Secretaria Distrital de Integración Social</t>
  </si>
  <si>
    <t>Manzana 1: mediano (2024-2023)
Manzana 2: corto  (2022-2023)</t>
  </si>
  <si>
    <t>Consolidación de una  manzanas del cuidado en UPL RAFAEL URIBE URIBE 
Entidad Ancla: polígono priorizado para proyecto multifuncional 
Sector(es) responsabl(es): por defininir</t>
  </si>
  <si>
    <t>Consolidación de dos  manzans   del cuidado en UPL ENTRE NUBES 
Manzana 1  
Entidad Ancla: Nodo Altamira
Sector(es) responsable(es): por definir
Manzana 2
Entidad Ancla: CDC La victoria  
Sector responsable: Secretaria Distrital de Integración Social</t>
  </si>
  <si>
    <t>Manzana 1:  Corto (2024-2027)
Manzana 2:  corto ( 2024-2027)</t>
  </si>
  <si>
    <t xml:space="preserve">Consolidación de una manzana del cuidado en UPL USME
Entidad Ancla: colegio Eduardo Umaña
Sector reponsable: Secretaria de Educación 
</t>
  </si>
  <si>
    <t>m2 construcción</t>
  </si>
  <si>
    <t>Rincon de Suba</t>
  </si>
  <si>
    <t>Fontibon</t>
  </si>
  <si>
    <t>Optimizar los equipamientos educativos públicos existentes  ampliando la oferta de servicios educativos en los diferentes niveles que va desde la educación inicial hasta la educación superior.</t>
  </si>
  <si>
    <t>Integración Social</t>
  </si>
  <si>
    <t>Secretaría Distrital de Integración Social</t>
  </si>
  <si>
    <t>CENTRO DÍA BELLA FLOR</t>
  </si>
  <si>
    <t>CENTRO DÍA SAN DAVID</t>
  </si>
  <si>
    <t>CENTRO DÍA GRANADA SUR</t>
  </si>
  <si>
    <t>CENTRO PROTECCIÓN ADULTO MAYOR SAN PEDRO</t>
  </si>
  <si>
    <t>CENTRO HABITANTE DE CALLE EL CAMINO</t>
  </si>
  <si>
    <t>JARDÍN INFANTIL BOLONIA</t>
  </si>
  <si>
    <t>JARDÍN INFANTIL ACACIAS</t>
  </si>
  <si>
    <t>JARDÍN INFANTIL CAMPO VERDE</t>
  </si>
  <si>
    <t>JARDÍN INFANTIL SANTA TERESA</t>
  </si>
  <si>
    <t>JARDÍN INFANTIL ALTOS DE ZUQUE</t>
  </si>
  <si>
    <t>JARDÍN INFANTIL LAS CRUCES</t>
  </si>
  <si>
    <t>CDC LOURDES – BLOQUE PISCINA</t>
  </si>
  <si>
    <t>CDC MARÍA GORETTY</t>
  </si>
  <si>
    <t>FUTURA COMISARIA DE FAMILIA LA CANDELARIA - LA CASONA</t>
  </si>
  <si>
    <t>COMISARIA DE FAMILIA CIUDAD BOLÍVAR 1</t>
  </si>
  <si>
    <t>CDC SIMON BOLIVAR  SERVITA</t>
  </si>
  <si>
    <t>CDC TITOS</t>
  </si>
  <si>
    <t>CDC LOURDES</t>
  </si>
  <si>
    <t>CDC SAN BLAS</t>
  </si>
  <si>
    <t>CDC LA VICTORIA</t>
  </si>
  <si>
    <t>CDC JULIO CESAR SANCHEZ</t>
  </si>
  <si>
    <t>CDC PABLO DE TARSO</t>
  </si>
  <si>
    <t>CDC EL PORVENIR</t>
  </si>
  <si>
    <t>CDC BELLAVISTA</t>
  </si>
  <si>
    <t>CDC LAGOS DE TIMIZA</t>
  </si>
  <si>
    <t>CDC KENNEDY</t>
  </si>
  <si>
    <t>CDC LA GIRALDA</t>
  </si>
  <si>
    <t>CDC SANTA HELENITA</t>
  </si>
  <si>
    <t>CDC ASUNCION</t>
  </si>
  <si>
    <t>CDC JOSE ANTONIO GALAN</t>
  </si>
  <si>
    <t>CDC COLINAS</t>
  </si>
  <si>
    <t>CDC MOLINOS II</t>
  </si>
  <si>
    <t>CDC SAMORE</t>
  </si>
  <si>
    <t>CDC ARBORIZADORA</t>
  </si>
  <si>
    <t>CDC EL CAMPITO</t>
  </si>
  <si>
    <t>ECOPARQUE</t>
  </si>
  <si>
    <t>REALIZAR LA CONSTRUCCIÓN DEL CENTRO DÍA BELLA FLOR UBICADO EN LA LOCALIDAD DE CIUDAD BOLIVAR, BOGOTÁ D.C.</t>
  </si>
  <si>
    <t>REALIZAR LA CONSTRUCCIÓN DEL CENTRO DÍA SAN DAVID UBICADO EN LA LOCALIDAD DE USME, BOGOTA D.C</t>
  </si>
  <si>
    <t>REALIZAR LA CONSTRUCCIÓN DEL CENTRO DÍA GRANADA SUR UBICADO EN LA LOCALIDAD DE SAN CRISTOBAL, BOGOTÁ D.C.</t>
  </si>
  <si>
    <t>INTERVENCIÓN</t>
  </si>
  <si>
    <t>REALIZAR LAS REPARACIONES LOCATIVAS Y ATENCIÓN DE EMERGENCIAS REQUERIDAS EN LOS CENTROS Y SEDES DONDE LA SECRETARIA DISTRITAL DE INTEGRACIÓN SOCIAL PRESTA SUS SERVCIOS SOCIALES</t>
  </si>
  <si>
    <t>"REALIZAR LA CONSTRUCCIÓN DEL JARDÍN INFANTIL BOLONIA UBICADO EN LA LOCALIDAD DE USME EN LA CIUDAD DE BOGOTÁ D.C."</t>
  </si>
  <si>
    <t>"REALIZAR LA CONSTRUCCIÓN DEL JARDÍN INFANTIL LAS ACACIAS UBICADO EN LA LOCALIDAD DE RAFAEL URIBE URIBE EN LA CIUDAD DE BOGOTÁ D.C."</t>
  </si>
  <si>
    <t xml:space="preserve">“CONSTRUCCIÓN Y PUESTA EN FUNCIONAMIENTO DEL JARDÍN INFANTIL CAMPO VERDE EN LA LOCALIDAD DE BOSA. BOGOTÁ D.C.”
EJECUCION DE ESTUDIOS, DISEÑOS Y CONSTRUCCION DEL CENTRO DIA EN LA CIUDAD DE BOGOTA D.C. GRUPO No 1 CAMPO VERDE  </t>
  </si>
  <si>
    <t xml:space="preserve">“CONSTRUCCIÓN Y PUESTA EN FUNCIONAMIENTO DEL JARDÍN INFANTIL SANTA TERESITA EN LA LOCALIDAD DE SAN CRISTÓBAL, BOGOTÁ D.C.” </t>
  </si>
  <si>
    <t>"REALIZAR LA CONSTRUCCIÓN DEL JARDIN INFANTIL ALTOS DE VIRREY UBICADO EN LA LOCALIDAD DE SAN CRISTÓBAL EN LA CIUDAD DE BOGOTÁ D.C."</t>
  </si>
  <si>
    <t xml:space="preserve">“CONSTRUCCIÓN Y PUESTA EN FUNCIONAMIENTO DEL JARDÍN INFANTIL “BERTHA RODRIGUEZ RUSSI” EN LA LOCALIDAD DE SANTA FE, BOGOTÁ D.C.” </t>
  </si>
  <si>
    <t xml:space="preserve">REALIZAR LAS OBRAS CORRESPONDIENTES AL REFORZAMIENTO ESTRUCTURAL DEL MÓDULO DE LA PISCINA EN EL CDC EN LA LOCALIDAD DE SANTAFE, BOGOTÁ D.C.
REALIZAR LAS REPARACIONES LOCATIVAS Y ATENCIÓN DE EMERGENCIAS REQUERIDAS EN LOS CENTROS Y SEDES DONDE LA SECRETARÍA DISTRITAL DE INTEGRACIÓN SOCIAL PRESTA SUS SERVICIOS SOCIALES 
</t>
  </si>
  <si>
    <t>Reforzamiento estructural de predio patrimonial</t>
  </si>
  <si>
    <t>Optimizacion de la infraestructura</t>
  </si>
  <si>
    <t>REALIZAR LAS REPARACIONES LOCATIVAS Y ATENCIÓN DE EMERGENCIAS REQUERIDAS EN LOS CENTROS Y SEDES DONDE LA SECRETARIA DISTRITAL DE INTEGRACIÓN SOCIAL PRESTA SUS SERVCIOS SOCIALES.</t>
  </si>
  <si>
    <t>El predio se ubica en la UPZ Tibabuyes, teniendo en cuenta que los centros de desarrollo comunitario obedecen a las necesidades de atención a la población del sector, cuenta con estudios diseños y licencia.</t>
  </si>
  <si>
    <t xml:space="preserve">REALIZAR LAS REPARACIONES LOCATIVAS Y ATENCIÓN DE EMERGENCIAS REQUERIDAS EN LOS CENTROS Y SEDES DONDE LA SECRETARIA DISTRITAL DE INTEGRACIÓN SOCIAL PRESTA SUS SERVCIOS SOCIALES. </t>
  </si>
  <si>
    <t>Presupuesto en estructuraciòn</t>
  </si>
  <si>
    <t>Sin proyecciòn de presupuesto</t>
  </si>
  <si>
    <t xml:space="preserve">Automatización del proceso de desinfección de los acueductos comunitarios  para mantener IRCA sin riesgo. </t>
  </si>
  <si>
    <t>Red de urbanismos tácticos sociales - RUTAS 
Proyectos de apropiación del espacio público, inclusión y cohesión social, y urbanismos alternativos que promuevan la participación ciudadana y el reverdimiento</t>
  </si>
  <si>
    <t>Intervenciones de apropiación del espacio público, inclusión y cohesión social, estrategias y acciones de construcción colectiva y mejoramiento del territorio, que promuevan la participación ciudadana, el sistema de cuidado y el reverdecimiento</t>
  </si>
  <si>
    <t>Además de los recursos distritales, se financiará a través de mecanismos de reparto de cargas y beneficios</t>
  </si>
  <si>
    <t>Mejoramiento de vivienda progresiva (Plan Terrazas) y mejoramiento de vivienda en habitabilidad</t>
  </si>
  <si>
    <t>Materialización de los subsidios de mejoramiento de vivienda - modalidad habitabilidad mediante la ejecución de obras que permiten brindar soluciones a deficiencias habitacionales en: cubiertas en malas condiciones, muros y pisos sin acabados, cocinas no aptas para la preparación de alimentos, baños no aptos para el aseo personal, habitaciones sin acabados. Estos mejoramientos de vivienda se dan por finalizados una vez se cuente con el recibo a satisfacción por parte del beneficiario  o informe de recibo por parte de la interventoría.</t>
  </si>
  <si>
    <t>Caracterización de Barrios objeto del Plan de Intervención de Mejoramiento Integral - PIMI-HÁBITAT y proyectos asociativos mediante la gestión de Plan Vecinos.</t>
  </si>
  <si>
    <t xml:space="preserve">Caracterización técnica, social y ambiental de los barrios o asentamientos humanos que sean objeto del PIMI, en la que se incluyen análisis de déficit de calidad de vida, ortofotos e información cartográfica y geográfica, y recolección de información primaría.
Disminuir el déficit de vivienda </t>
  </si>
  <si>
    <t>Estudios y diseños de intervenciones para el Mejoramiento Integral de entorno y hábitat de barrios promoviendo activaciones culturales, productivas y de apropiación comunitaria</t>
  </si>
  <si>
    <t>Elaboración de estudios y diseños de intervenciones con participación ciudadana en espacios públicos para el Mejoramiento Integral de entorno y hábitat de barrios</t>
  </si>
  <si>
    <t>Hospital UPL Rafael Uribe</t>
  </si>
  <si>
    <t xml:space="preserve">Diseño, Construccion y dotacion  del hospital </t>
  </si>
  <si>
    <t>Hospital UPL Arborizadora</t>
  </si>
  <si>
    <t xml:space="preserve"> Arborizadora</t>
  </si>
  <si>
    <t>Hospital UPL Tunjuelito</t>
  </si>
  <si>
    <t xml:space="preserve"> Tunjuelito</t>
  </si>
  <si>
    <t>Hospital UPL Puente Aranda</t>
  </si>
  <si>
    <t xml:space="preserve"> Puente Aranda</t>
  </si>
  <si>
    <t xml:space="preserve"> Bosa</t>
  </si>
  <si>
    <t>Hospital UPL Edén</t>
  </si>
  <si>
    <t xml:space="preserve"> Edén</t>
  </si>
  <si>
    <t>Hospital Upl Patio Bonito</t>
  </si>
  <si>
    <t xml:space="preserve"> Patio Bonito</t>
  </si>
  <si>
    <t xml:space="preserve"> Rafael Uribe</t>
  </si>
  <si>
    <t xml:space="preserve"> Usme</t>
  </si>
  <si>
    <t>Hospital UPL Salitre</t>
  </si>
  <si>
    <t xml:space="preserve"> Salitre</t>
  </si>
  <si>
    <t>Hospital UPL Porvenir</t>
  </si>
  <si>
    <t xml:space="preserve"> Porvenir</t>
  </si>
  <si>
    <t>Hospital UPL Entrenubes</t>
  </si>
  <si>
    <t xml:space="preserve"> Entrenubes</t>
  </si>
  <si>
    <t xml:space="preserve"> Fontibón</t>
  </si>
  <si>
    <t>Centro de Salud UPL Rafael Uribe</t>
  </si>
  <si>
    <t>Diseño, Construccion y dotacion  del Centro de Salud</t>
  </si>
  <si>
    <t>Centro de Salud UPL Lucero</t>
  </si>
  <si>
    <t>Centro de Salud UPL Usme</t>
  </si>
  <si>
    <t>Centro de Salud UPL Arborizadora</t>
  </si>
  <si>
    <t>Centro de Salud UPL Entrenubes</t>
  </si>
  <si>
    <t>Centro de Salud UPL Porvenir</t>
  </si>
  <si>
    <t>Centro de Salud UPL Bosa</t>
  </si>
  <si>
    <t>Centro de Salud UPL Edén</t>
  </si>
  <si>
    <t>Centro de Salud UPL Tintal</t>
  </si>
  <si>
    <t>Centro de Salud UPL Patio Bonito</t>
  </si>
  <si>
    <t>Construccion y dotacion  del hospital de Usme; Complejidad Alta; Urgencias, Consulta externa, Unidad madre canguro, Apoyo diagnóstico y tratamiento, quirúrgicos, obstétricos, Hospitalización, Generales Complementarios. (VF. por $232.328.000.000 en Pesos Constantes de 2018).</t>
  </si>
  <si>
    <t>Hospital Bosa</t>
  </si>
  <si>
    <t>Diseño, financiación, construcción, dotación, operación, reposición, mantenimiento, reversión de los equipos y la infraestructura hospitalaria, Hospital Bosa; Complejidad Alta; Urgencias, Imagenología, Laboratorio clínico, Cirugía general y ambulatoria, Central de esterilización, Hospitalización, Unidad de cuidados intensivos, Unidad de cuidados intermedios, Consulta externa, Gastroenterología, Terapias físicas y respiratorias, Toma de muestras.​ 
("Asociación Público Privada para diseño, financiación, construcción,  dotación, operación, reposición, mantenimiento y reversión de los equipos y de 
la infraestructura hospitalaria del Hospital de Bosa y contrato de interventoría del Hospital de Bosa")  (VF. por $1.069.210.470 en Pesos Constantes de 2019).</t>
  </si>
  <si>
    <t>Instituto Distrital de Patrimonio Cultural</t>
  </si>
  <si>
    <t xml:space="preserve"> Proyecto parque Calle 26, Pueblo Viejo</t>
  </si>
  <si>
    <t>Cualificación del Parque de la Hacienda El Carmen y Activación del Parque Arqueológico de Usme</t>
  </si>
  <si>
    <t>Recuperación de los Columbarios del Cementerio Central</t>
  </si>
  <si>
    <t>De la proyección de recursos 2022 se estiman $23.000 millones provenientes del Sistema General de Regalías (proyecto en estudio)</t>
  </si>
  <si>
    <t>Consolidar el bosque urbano de CANAL EL VIRREY-CHICO</t>
  </si>
  <si>
    <t>02-014</t>
  </si>
  <si>
    <t>Consolidar el bosque urbano de AMERICO</t>
  </si>
  <si>
    <t>Proximdiad</t>
  </si>
  <si>
    <t>02-086</t>
  </si>
  <si>
    <t>Consolidación de parques a nivel de upl</t>
  </si>
  <si>
    <t>Generación de parques en UPL deficitarias</t>
  </si>
  <si>
    <t>3. Subprograma de generación de nuevos parques estructurantes y de proximidad</t>
  </si>
  <si>
    <t>Tibanica-borde urbano</t>
  </si>
  <si>
    <t>3. Subprograma de protección a los elementos de importancia ambiental</t>
  </si>
  <si>
    <t>4. Subprograma de Protección y recuperación del Río Bogotá</t>
  </si>
  <si>
    <t>5. Subprograma Gestión del riesgo e impactos ambientales</t>
  </si>
  <si>
    <t>6. Subprograma de Construcción Sostenible y Resiliente</t>
  </si>
  <si>
    <t>7. Subprograma de reasentamiento</t>
  </si>
  <si>
    <t>8. Subprograma de renaturalización y/o reverdecimiento de los espacios públicos peatonales y para el encuentro</t>
  </si>
  <si>
    <t>9. Subprograma de Consolidación de bosques urbanos</t>
  </si>
  <si>
    <t>Subprograma (reclasificación)</t>
  </si>
  <si>
    <t>5. Subprograma de Calles completas</t>
  </si>
  <si>
    <t>4. Subprograma de promoción de áreas de servicios sociales para el cuidado</t>
  </si>
  <si>
    <t>5. Subprograma Fortalecimiento de equipamientos rurales en núcleo</t>
  </si>
  <si>
    <t>6. Subprograma de generación de nuevos parques estructurantes y de proximidad</t>
  </si>
  <si>
    <t>7. Subprograma Barrios vitales y redes peatonales</t>
  </si>
  <si>
    <t>9.000 viviendas de interés social saneadas y/o tituladas</t>
  </si>
  <si>
    <t>Descripción Subprograma</t>
  </si>
  <si>
    <t>Tiene como objetivo mitigar los impactos ambientales y la ocurrencia de desastres, mediante la prevención y restauración de la degradación ambiental, la consolidación de bosques urbanos y el manejo de los suelos de protección por riesgo, con el fin de lograr un territorio resiliente y adaptado al cambio climático, que contribuya al bienestar de la población actual y futura. Las Secretarías de Ambientes, Gobierno, Hábitat y el IDIGER en coordinación con las entidades correspondientes, serán las responsables de la ejecución de este subprograma.</t>
  </si>
  <si>
    <t>Bogotá, adicionalmente, y asociado a los corredores de carga y logístico se espera la consolidación de las zonas industriales de Bogotá, orientadas al incremento de la productividad, generación de mayor valor agregado y modernización en general. Estas pueden ser, entre otras, industrias 4.0, creativas y culturales o de crecimiento verde. La Secretaría Distrital de Movilidad como cabeza del sector, será el responsable de la coordinación en la planeación y estructuración de este subprograma, el cual deberá ser ejecutado por las entidades competentes en articulación con la Secretaría de Desarrollo Económico</t>
  </si>
  <si>
    <t>Tiene como objetivo garantizar el acceso y distribución efectiva y eficiente del servicio de gas. Para lo anterior se deberán generar mecanismos e instrumentos que garantice la prestación efectiva y una cobertura de las redes de gas, así como alternativas de suministro para su eficiente prestación. La Secretaría de Hábitat, en coordinación con entidades competentes, serán las responsables de la ejecución de este subprograma.</t>
  </si>
  <si>
    <t>Busca el saneamiento de títulos de propiedad de viviendas a favor de los poseedores u ocupantes de bajos ingresos económicos que involucren inmuebles en bienes fiscales o predios privados que no superen el rango de valor de la VIS así como el saneamiento de espacios públicos, bienes fiscales, bienes afectos a uso público, áreas verdes y comunales objeto de incorporación al espacio público que fortalecen el sentido de pertenencia y la construcción de ciudadanía. La Caja de Vivienda Popular y el Departamento Administrativo de la Defensoría del Espacio Púbico, en coordinación con entidades competentes, serán las responsables de la ejecución de este subprograma.</t>
  </si>
  <si>
    <t>Tiene como propósito el fortalecimiento del tejido productivo local y tradicional en la proximidad de áreas residenciales para promover una mayor inclusión socioeconómica a partir de la desconcentración de servicios y el empleo cercano, en condiciones de equidad y oportunidad. La Secretaría de Desarrollo Económico en coordinación con entidades competentes, serán las responsables de la ejecución de este subprograma.</t>
  </si>
  <si>
    <t>Consolidación de una red de nodos de equipamientos urbanos para promover mayor cobertura de prestación de servicios sociales para el cuidado con criterios de multifuncionalidad. Busca además el Aprovechamiento de suelo para la optimización e hibridación de servicios sociales en equipamientos. Pretende la territorialización del cuidado a partir de la localización de equipamientos de proximidad que contribuyan a equilibrar la localización de servicios sociales en el suelo urbano.
La Secretaría Distrital de la Mujer y Hábitat coordinará con las Secretarías de Integración Social, Salud, Educación, de la Mujer, de Cultura y Seguridad, en coordinación con entidades competentes, serán las responsables de la ejecución de este subprograma.</t>
  </si>
  <si>
    <t xml:space="preserve">Número de viviendas de interés social y prioritario promocionadas y/o construidas </t>
  </si>
  <si>
    <t xml:space="preserve">Busca el mejoramiento de los territorios y la vivienda de áreas de origen informal, garantizando calidad de vida de los habitantes dotándolos de los soportes urbanos necesarios, reduciendo el déficit cualitativo y cuantitativo de vivienda, cualificando el entorno por medio de intervenciones sostenibles en términos físicos, ambientales, sociales, culturales y económicos y garantizando la participación ciudadana en su desarrollo mediante la formulación de Planes de Intervención de Mejoramiento Integral del Hábitat (PIMI-HÁBITAT). La Secretaría del Hábitat, en coordinación con entidades competentes, serán las responsables de la ejecución de este subprograma. </t>
  </si>
  <si>
    <t xml:space="preserve">7.445  hectáreas intervenidas por el Subprograma de Mejoramiento Integral del Hábitat
191,23 hectáreas susceptibles de ser legalizadas
100% de barrios deficitarios por debajo del promedio de la ciudad intervenidos </t>
  </si>
  <si>
    <t>Hectáreas intervenidas integralmente con el Subprograma de Mejoramiento Integral de Hábitat</t>
  </si>
  <si>
    <t>Descripción</t>
  </si>
  <si>
    <t>Proyectos Estructurantes</t>
  </si>
  <si>
    <t>Conformación Conector Bosque Oriental - Río Bogotá. Conformación de las 1.881,14 ha  del Conector Bosque Oriental - Río Bogotá, en la UPL Torca mediante la recuperación y restauración de coberturas en los componentes del conector</t>
  </si>
  <si>
    <t>Tiene como propósito consolidar bosques urbanos para aumentar la cobertura vegetal de los componentes del sistema de espacio público, donde prime la plantación de especies nativas que contribuyan a la generación de bosques urbanos, la configuración de jardines y el aprovechamiento de las zonas verdes.
La Secretaría Distrital de Ambiente, El Jardín Botánico y el IDRD serán los responsables de la ejecución de este subprograma.</t>
  </si>
  <si>
    <t>139,38 hectáreas potenciales para consolidación de bosques urbanos en espacios públicos de la red estructurante</t>
  </si>
  <si>
    <t>Tiene como objetivo la construcción de una red de cables aéreos para garantizar la prestación efectiva del servicio del transporte público, urbano, rural y regional. La  Secretaría Distrital de Movilidad como cabeza del sector, será el responsable de la coordinación en la planeación y estructuración de este subprograma, el cual deberá ser ejecutado por las entidades competentes.</t>
  </si>
  <si>
    <t>Tiene como propósito cualificar espacios públicos existentes y mejorar la conectividad ambiental y funcional de nuevos proyectos del espacio público peatonal y de encuentro con los demás sistemas de las estructuras territoriales para mejorar su accesibilidad, vitalidad, seguridad y sostenibilidad. El IDRD y El Jardín Botánico en coordinación con entidades competentes, serán las responsables de la ejecución de este subprograma.</t>
  </si>
  <si>
    <t>283,47 hectáreas de parques de la red estructurante consolidadas</t>
  </si>
  <si>
    <t>Tiene como propósito la promoción de la ciudad como destino turístico inteligente, sostenible y de negocios que promueva el desarrollo económico social y cultural y reconozca el patrimonio local.  El Instituto Distrital de Turismo en articulación con la Secretaría de Desarrollo Económico en coordinación con las entidades competentes serán los encargados de ejecución de este subprograma</t>
  </si>
  <si>
    <r>
      <t xml:space="preserve">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t>
    </r>
    <r>
      <rPr>
        <sz val="14"/>
        <color rgb="FFFF0000"/>
        <rFont val="Calibri (Cuerpo)"/>
      </rPr>
      <t>Consolidación de 15 Distritos Creativos</t>
    </r>
  </si>
  <si>
    <t>Intervenciones para la promoción de áreas de servicios sociales para el cuidado</t>
  </si>
  <si>
    <t>Tiene como objetivo la consolidación de las zonas y nodos de equipamientos en las áreas rurales para el aprovechamiento eficiente del suelo y localización de servicios sociales. La Secretaría Distrital de Hábitat, la Secretaría Distrital de integración Social, en coordinación con entidades competentes, serán las responsables de la ejecución de este subprograma.</t>
  </si>
  <si>
    <t>Porcentaje del área urbana y centros poblados con alumbrado público con luminarias de tecnología de bajo consumo y/o eficientes</t>
  </si>
  <si>
    <t xml:space="preserve">Reconocimiento e intervención del Palo de la Vida como un espacio de encuentro y valor sociocultural, en el marco del proyecto Parque Cerro Seco. </t>
  </si>
  <si>
    <t>Red de urbanismos tácticos sociales - RUTAS 
Proyectos de apropiación del espacio público, inclusión y cohesión social, y urbanismos alternativos que promuevan la participación ciudadana y el reverdecimiento</t>
  </si>
  <si>
    <t>Reciclaje de bienes de interés cultural del grupo arquitectónico en desuso para promover usos de vivienda, comerciales, servicios y dotacionales</t>
  </si>
  <si>
    <t>Avenida Agoberto Mejía Cifuentes (AK 80) desde Avenida Guayacanes hasta Avenida Ferrocarril (incluye intersecciones)</t>
  </si>
  <si>
    <t>Avenida Constitución desde Avenida  Guayacanes hasta Avenida Americas</t>
  </si>
  <si>
    <t>Avenida Boyacá desde Avenida Guaymaral hasta la vía Alameda del norte y sigue hasta empalmar con la autopista</t>
  </si>
  <si>
    <t>regalias</t>
  </si>
  <si>
    <t>Corredor verde de alta capacidad</t>
  </si>
  <si>
    <t xml:space="preserve">Avenida San José (Cl 170) desde Avenida Alberto Lleras Camargo (Carrera 7) hasta Avenida Ciudad de Cali </t>
  </si>
  <si>
    <t>AIM  10 Férreo norte Simón Bolívar</t>
  </si>
  <si>
    <t xml:space="preserve">AIM  11 Calle 72 </t>
  </si>
  <si>
    <t>AIM  12 Calle 26 con Boyacá</t>
  </si>
  <si>
    <t>AIM  13 ALO férreo occidente</t>
  </si>
  <si>
    <t>AIM 14  Gran Estación</t>
  </si>
  <si>
    <t>AIM  15 Puente Aranda</t>
  </si>
  <si>
    <t>AIM  16 CAD</t>
  </si>
  <si>
    <t>AIM  17 Estación Central</t>
  </si>
  <si>
    <t>AIM  18 Bicentenario</t>
  </si>
  <si>
    <t>AIM 19 Comuneros</t>
  </si>
  <si>
    <t>AIM 20 Entre metros SENA</t>
  </si>
  <si>
    <t>AIM  21  Metro I 68</t>
  </si>
  <si>
    <t>AIM 22 Metro I y Boyacá</t>
  </si>
  <si>
    <t>AIM 23 Boyacá Américas</t>
  </si>
  <si>
    <t>AIM  24 Tintal</t>
  </si>
  <si>
    <t>AIM  25 Portal Américas</t>
  </si>
  <si>
    <t>AIM  26 Metro III Cali</t>
  </si>
  <si>
    <t>AIM  27  Portal Tunal</t>
  </si>
  <si>
    <t xml:space="preserve">AIM 28 Portal 20 de Julio </t>
  </si>
  <si>
    <t>Corredor verde de media capacidad</t>
  </si>
  <si>
    <t>AIM 29 Usaquén calle 134 por carrera 9</t>
  </si>
  <si>
    <t>AIM 01 Ensueño</t>
  </si>
  <si>
    <t>AIM 02 Estación cable cerro norte</t>
  </si>
  <si>
    <t>AIM  03 ALO portal 80</t>
  </si>
  <si>
    <t>AIM  04 Metro II Boyacá</t>
  </si>
  <si>
    <t>AIM 05 Metro I y férreo norte</t>
  </si>
  <si>
    <t>AIM 06 Metro II 68</t>
  </si>
  <si>
    <t>AIM 07 Férreo norte 80</t>
  </si>
  <si>
    <t>AIM  08 Férreo norte metro II</t>
  </si>
  <si>
    <t>AIM 09  Férreo norte 68</t>
  </si>
  <si>
    <t>AIM 30 metro II cali</t>
  </si>
  <si>
    <t>AIM  31 metro II calle 80</t>
  </si>
  <si>
    <t>AIM 32 metro II Avenida Morisca</t>
  </si>
  <si>
    <t>AIM 33 metro II estación 8</t>
  </si>
  <si>
    <t>AIM 34 metro II patio taller</t>
  </si>
  <si>
    <t>AIM 35 metro I Avenida Calle 63</t>
  </si>
  <si>
    <t>AIM 36 metro I calle 45</t>
  </si>
  <si>
    <t>AIM 37 metro I Avenida Calle 13</t>
  </si>
  <si>
    <t>AIM 38 metro I Avenida Calle 6</t>
  </si>
  <si>
    <t>AIM 39 metro I medio milenio</t>
  </si>
  <si>
    <t>AIM 40 Metro I Batallon Caldas</t>
  </si>
  <si>
    <t>AIM 41 Metro I Poporo Quimbaya</t>
  </si>
  <si>
    <t>AIM 42 Metro I Primera de Mayo</t>
  </si>
  <si>
    <t>AIM 43 Metro I  Agoberto Mejía</t>
  </si>
  <si>
    <t>AIM 44 Metro I Santa Fe</t>
  </si>
  <si>
    <t>Rincón de suba</t>
  </si>
  <si>
    <t>Teusaquillo
Barrios Unidos
Chapinero</t>
  </si>
  <si>
    <t>Teusaquillo
Centro Histórico
Chapinero</t>
  </si>
  <si>
    <t>Centro Histórico
Restrepo</t>
  </si>
  <si>
    <t>Pattio Bonito
Eden</t>
  </si>
  <si>
    <t>CIM Aereopuerto</t>
  </si>
  <si>
    <t>estimado con los siguientes rubros:  Terreno, Construcción de la infraestructura (obra civil), Equipos y tecnología, Muebles, enseres y dotaciones, Costos de operación . un 30% se considera el terreno con recursos del distrito</t>
  </si>
  <si>
    <t>Avenida Chile (AC 72) entre Avenida Alberto Lleras Camargo ( AK 7) hasta Avenida Caracas</t>
  </si>
  <si>
    <t>Avenida Ciudad de Cali entre Avenida San Jose (AC 170)  hasta metro II</t>
  </si>
  <si>
    <t>Extensión Avenida Suba hasta Metro II</t>
  </si>
  <si>
    <t>Extensión Avenida Autopista al Llano  hasta CIM oriente</t>
  </si>
  <si>
    <t>Rincon de suba
suba</t>
  </si>
  <si>
    <t>largo</t>
  </si>
  <si>
    <t>Fuente: Consultoría para la estrategia técnica, legal y financiera y legal, para la implementación de intercambiadores modales de pasajeros. 2006. Se consideran los siguientes rubros:  Terreno, Construcción de la infraestructura (obra civil), Equipos y tecnología, Muebles, enseres y dotaciones, Costos de operación . un 30% se considera el terreno con recursos del distrito</t>
  </si>
  <si>
    <t>Fuente:Consultoría para la estrategia técnica, legal y financiera y legal, para la implementación de intercambiadores modales de pasajeros. 2006. Se consideran los siguientes rubros:  Terreno, Construcción de la infraestructura (obra civil), Equipos y tecnología, Muebles, enseres y dotaciones, Costos de operación . un 30% se considera el terreno con recursos del distrito</t>
  </si>
  <si>
    <t>Avenida Caracas desde la calle 7 hasta el centro internacional</t>
  </si>
  <si>
    <t>7 cables construidos</t>
  </si>
  <si>
    <t>Por definir</t>
  </si>
  <si>
    <t>Avance en el cumplimiento de normas de seguridad, evacuación, calidad y confort  en  los equipamientos educativos oficiales existentes y  reducción del déficit de cupos escolares  mediante la construcción de nueva en UPL zonas con altas demanda insatisfecha</t>
  </si>
  <si>
    <t xml:space="preserve">Mejorar las condiciones de seguridad, calidad y confort en la infraestructura educativa existente y reducir el déficit de cupos escolares en UPL deficitarias en el marco de la implementación para la jornada única mediante la construccion de 60 sedes de colegios entre restituidos y nuevos. </t>
  </si>
  <si>
    <t>Todas. Sin embago, la inversión principalmente se encuentra dirigida en las UPL: Tibabuyes, Rincón de Suba, Patio Bonito, Porvenir, Edén,  Bosa, Arborizadora y Usme, 
Porvenir, Rafael Uribe y Engativa.</t>
  </si>
  <si>
    <t>Todas. Sin embago, la inversión principalmente se encuentra dirigida en las UPL: Tibabuyes, Rincón de Suba, Patio Bonito, Porvenir, Edén,  Bosa, Arborizadora, Usme,
Porvenir, Rafael Uribe y Engativa.</t>
  </si>
  <si>
    <t>En ejcecucion consultoria: 9
En ejecucion de obra: 26</t>
  </si>
  <si>
    <t>Diferentes fuentes de financiacion.
Proyectos corto plazo 35 colegios vigenvia cupo de endeudamiento 2020-2024: $956.900.134.735</t>
  </si>
  <si>
    <t>Plan de Desarrollo
(Corto, mediano y largo plazo)</t>
  </si>
  <si>
    <t>Cupo de endeudamiento
(Corto, mediano y largo plazo)</t>
  </si>
  <si>
    <t xml:space="preserve">35 colegios (Meta corto plazo plan de desarrollo 2020-2024) 
25 colegios (mediano y largo plazo)
</t>
  </si>
  <si>
    <t>Los equipamientos proyectados en el marco de las nuevas manzanas del cuidado no se encuentran incluidas en el costo estimado para el desarrollode las metas en el marco del POT, lo anterior, teniendo en cuenta el déficit de equipamientos educativos en los planes parciales proyectados, la SED pretende contar con mas de un equipamiento en estas zonas, en consecuencia, los equipamientos incluidos en las nuevas manzanas del cuidado son recursos adicionales.</t>
  </si>
  <si>
    <t>En planeacion:</t>
  </si>
  <si>
    <t>No aplica</t>
  </si>
  <si>
    <t>Adecuación, Ampliación, Reforzamiento, Reordenamiento, Adquisición y Reposición de Dotación, de la Torre 1 de la Unidad de Servicios de Salud Meissen</t>
  </si>
  <si>
    <t xml:space="preserve">Adecuación, ampliación, reforzamiento, reordenamiento, adquisición y reposición de dotación, Hospital Meissen; Complejidad Alta; </t>
  </si>
  <si>
    <t>Centro de salud Mental</t>
  </si>
  <si>
    <t>Hospital UPL Bosa 2</t>
  </si>
  <si>
    <t>Hospital UPL Rafael Uribe 2</t>
  </si>
  <si>
    <t>Hospital UPL Rafael Uribe 3</t>
  </si>
  <si>
    <t>Hospital UPL Usme 2</t>
  </si>
  <si>
    <t>Hospital UPL Puente Aranda 2</t>
  </si>
  <si>
    <t>Hospital UPL Bosa 3</t>
  </si>
  <si>
    <t>Hospital UPL Edén 2</t>
  </si>
  <si>
    <t>Hospital UPL Rafael Uribe 4</t>
  </si>
  <si>
    <t>Hospital UPL Arborizadora 2</t>
  </si>
  <si>
    <t>Hospital UPL Tunjuelito 2</t>
  </si>
  <si>
    <t>Hospital UPL Puente Aranda 3</t>
  </si>
  <si>
    <t>Hospital UPL Bosa 4</t>
  </si>
  <si>
    <t>Hospital UPL Porvenir 2</t>
  </si>
  <si>
    <t>Hospital UPL Fontibón 2</t>
  </si>
  <si>
    <t xml:space="preserve">18 Centros de salud de escala de proximidad para la consolidación del corto plazo. </t>
  </si>
  <si>
    <r>
      <t xml:space="preserve">La META del </t>
    </r>
    <r>
      <rPr>
        <b/>
        <sz val="10"/>
        <color theme="1"/>
        <rFont val="Calibri"/>
        <family val="2"/>
        <scheme val="minor"/>
      </rPr>
      <t>4. Subprograma de promoción de áreas de servicios sociales para el cuidado</t>
    </r>
    <r>
      <rPr>
        <sz val="10"/>
        <color theme="1"/>
        <rFont val="Calibri"/>
        <family val="2"/>
        <scheme val="minor"/>
      </rPr>
      <t>, establece el desarrollo</t>
    </r>
    <r>
      <rPr>
        <b/>
        <sz val="10"/>
        <color theme="1"/>
        <rFont val="Calibri"/>
        <family val="2"/>
        <scheme val="minor"/>
      </rPr>
      <t>16 Hospitales como proyectos estructurantes para la consolidación y fortalecimiento del sector.</t>
    </r>
  </si>
  <si>
    <r>
      <t xml:space="preserve">La META del </t>
    </r>
    <r>
      <rPr>
        <b/>
        <sz val="10"/>
        <color theme="1"/>
        <rFont val="Calibri"/>
        <family val="2"/>
        <scheme val="minor"/>
      </rPr>
      <t xml:space="preserve">4. Subprograma de promoción de áreas de servicios sociales para el cuidado, </t>
    </r>
    <r>
      <rPr>
        <sz val="10"/>
        <color theme="1"/>
        <rFont val="Calibri"/>
        <family val="2"/>
        <scheme val="minor"/>
      </rPr>
      <t>establece el desarrollo de</t>
    </r>
    <r>
      <rPr>
        <b/>
        <sz val="10"/>
        <color theme="1"/>
        <rFont val="Calibri"/>
        <family val="2"/>
        <scheme val="minor"/>
      </rPr>
      <t xml:space="preserve"> 18 Centros de salud de escala de proximidad para la consolidación del corto plazo. </t>
    </r>
  </si>
  <si>
    <t>Proyección Prospectiva</t>
  </si>
  <si>
    <t>Unidad Operativa funcionando con potencial de optimización a mediano o largo plazo</t>
  </si>
  <si>
    <t>KR 27A BIS  73 14 SUR</t>
  </si>
  <si>
    <t>CL 86A SUR 7 79 ESTE</t>
  </si>
  <si>
    <t>KR 1A 22A 01 SUR</t>
  </si>
  <si>
    <t>DG 15D 98 40</t>
  </si>
  <si>
    <t>KR 69 47 43</t>
  </si>
  <si>
    <t>CL 79 SUR 10 50 ESTE</t>
  </si>
  <si>
    <t>CL 42 BIS  SUR 13D 98</t>
  </si>
  <si>
    <t>KR 95A 85 80 SUR</t>
  </si>
  <si>
    <t>KR 15 ESTE 62C 20 SUR</t>
  </si>
  <si>
    <t>CL 43A BIS A SUR 17 44 ESTE</t>
  </si>
  <si>
    <t>KR 7 1 57</t>
  </si>
  <si>
    <t>KR 4 3 34</t>
  </si>
  <si>
    <t>CL 67D 58 14</t>
  </si>
  <si>
    <t>CL 12 2 80</t>
  </si>
  <si>
    <t>TV 66 68H 09 SUR</t>
  </si>
  <si>
    <t>CL 165 7 52</t>
  </si>
  <si>
    <t>CL 49 3 17 ESTE</t>
  </si>
  <si>
    <t>KR 3 ESTE 18A 85 SUR IN 1</t>
  </si>
  <si>
    <t>CL 37 BIS B SUR 2 81 ESTE</t>
  </si>
  <si>
    <t>CL 91 SUR 4C 26</t>
  </si>
  <si>
    <t>DG 47A SUR 53C 11</t>
  </si>
  <si>
    <t>KR 100 52 24 SUR</t>
  </si>
  <si>
    <t>CL 40 SUR 94C 50</t>
  </si>
  <si>
    <t>KR 74 42G 52 SUR</t>
  </si>
  <si>
    <t>AK 80 43 43 SUR</t>
  </si>
  <si>
    <t>KR 104B 22J 15</t>
  </si>
  <si>
    <t>KR 78 69A 11</t>
  </si>
  <si>
    <t>KR 32 A 1 H 8</t>
  </si>
  <si>
    <t>DG 2 57A 07</t>
  </si>
  <si>
    <t>KR 13B 31G 40 SUR</t>
  </si>
  <si>
    <t>CL 48P BIS C SUR 4 30 MJ</t>
  </si>
  <si>
    <t>CL 41 BIS  SUR 31 46</t>
  </si>
  <si>
    <t>CL 59B SUR 43 17</t>
  </si>
  <si>
    <t>CL 144 136A 65</t>
  </si>
  <si>
    <t>TV 54 74 15 SUR</t>
  </si>
  <si>
    <t>En obra: 
Avance de ejecución 69.50%</t>
  </si>
  <si>
    <t>En obra:
Avance de ejecución 56.80%</t>
  </si>
  <si>
    <t>Terminado: 100%</t>
  </si>
  <si>
    <t>Proyectado a 2023.
Se encuentra en etapa de estudios y diseños.</t>
  </si>
  <si>
    <t>Proyectado a 2023.
Se encuentra en etapa de contratación.</t>
  </si>
  <si>
    <t>Avance de ejecución 98%</t>
  </si>
  <si>
    <t>En proceso de contratación.</t>
  </si>
  <si>
    <t>En estructuracion de proceso de Estudios, Diseños y Licencia</t>
  </si>
  <si>
    <t>Priorizado para mantenimiento correctivo  2021</t>
  </si>
  <si>
    <t xml:space="preserve"> Unidad Operativa funcionando con potencial de optimización </t>
  </si>
  <si>
    <t>Con estudios diseños y licencia</t>
  </si>
  <si>
    <t>Priorizado para mantenimiento integral 2021</t>
  </si>
  <si>
    <t>San Crisóbal</t>
  </si>
  <si>
    <t>Tunjueloto</t>
  </si>
  <si>
    <t>Consolidar el bosque urbano de SIMON BOLIVAR</t>
  </si>
  <si>
    <t>Renaturalizar y/o reverdecer el parque SIMON BOLIVAR (SECTOR MUSEO DE LOS NIÑOS )</t>
  </si>
  <si>
    <t>Consolidar el bosque urbano de INDEPENDENCIA-BICENTENARIO</t>
  </si>
  <si>
    <t>Consolidar el bosque urbano de CANAL ARZOBISPO</t>
  </si>
  <si>
    <t>Conexión del parque CANCHA TECHO con su contexto</t>
  </si>
  <si>
    <t>Conexión del parque EL PORVENIR con su contexto</t>
  </si>
  <si>
    <t>Conexión del parque EL TOMILLAR con su contexto</t>
  </si>
  <si>
    <t>Conexión del parque  LAS MARGARITAS (GILMA JIMENEZ) con su contexto</t>
  </si>
  <si>
    <t>San Cristobal 2</t>
  </si>
  <si>
    <t>Consolidar el bosque urbano de SANTA HELENA</t>
  </si>
  <si>
    <t>Consolidar el bosque urbano de BOSQUE SAN CARLOS</t>
  </si>
  <si>
    <t>Consolidar el bosque urbano de PARK WAY</t>
  </si>
  <si>
    <t>Consolidar el bosque urbano de BAVARIA</t>
  </si>
  <si>
    <t>Renaturalizar y/o reverdecer el parque URBANIZACIÓN VILLAS DEL MEDITERRANEO</t>
  </si>
  <si>
    <t>Generación y/o consolidación de bosques urbanos en la escala de proximidad</t>
  </si>
  <si>
    <t>Generación de parques a nivel de upl</t>
  </si>
  <si>
    <t>Consolidar el parque SANTA HELENA</t>
  </si>
  <si>
    <t>Archivo Secretaría Distrital de Salud (Centro de documentación e investigación, archivo y soporte TIC)</t>
  </si>
  <si>
    <t>8. Subprograma de Alumbrado Público</t>
  </si>
  <si>
    <t>9. Subprograma de Soterramiento de redes</t>
  </si>
  <si>
    <t xml:space="preserve">10. Subprograma de Confiabilidad eléctrica regional, distribución de energía </t>
  </si>
  <si>
    <t xml:space="preserve">11. Subprograma de Producción y transporte de gas natural y sistemas alternativos en la ciudad y la región  </t>
  </si>
  <si>
    <t>12. Subprograma de Construcción, expansión y/o rehabilitación de acueducto y alcantarillado.</t>
  </si>
  <si>
    <t>13. Subprograma de manejo Integral de residuos Sólidos</t>
  </si>
  <si>
    <t>14. Subprograma de Ciudad y Territorios Inteligentes</t>
  </si>
  <si>
    <t>15. Subprograma mejoramiento de la malla vial rural</t>
  </si>
  <si>
    <t>4. Subprograma ruralidad productiva, sostenible e inclusiva</t>
  </si>
  <si>
    <t>Tiene como objetivo garantizar el alumbrado público de la ciudad con el fin de optimizar las condiciones necesarias para el mejoramiento de la seguridad y el bienestar de los ciudadanos mediante la modernización del parque lumínico, inclusión del uso de FNCER y apoyar así el propósito de revitalización de la ciudad. La UAESP, en coordinación con entidades competentes, serán las responsables de la ejecución de este subprograma.</t>
  </si>
  <si>
    <t xml:space="preserve">100% de kilómetros de redes soterradas en vías en los proyectos que se desarrollen en los ámbitos de los planes parciales, las actuaciones estratégicas y los proyectos de renovación urbana en actuaciones de manzana completa en las Áreas de Integración Multimodal –AIM-
100% de kilómetros de redes soterradas en vías en los nuevos proyectos de los corredores verdes de alta capacidad de transporte y en aquellos proyectos que intervengan las vías de paramento a paramento
70% de kilómetros de redes soterradas en proyectos viales y de espacio público en sectores de interés cultural </t>
  </si>
  <si>
    <t>Tiene como objetivo consolidar la protección del sistema hídrico mediante la recuperación, restauración y renaturalización de sus elementos a través de procesos de recuperación y restauración ecosistémica e hidrológica y de los acotamientos de las rondas hídricas. La Secretaría Distrital de Ambiente en coordinación con la EAAB y las demás autoridades ambientales será la responsable de la ejecución de este subprograma en el cual se deberán incluir mecanismos de participación y de desarrollo y fortalecimiento de la gobernanza del agua.</t>
  </si>
  <si>
    <t xml:space="preserve">Tiene como objetivo fortalecer la gestión integral del hábitat urbano y rural y la restauración y conservación de los ecosistemas y los servicios ecosistémicos del territorio distrital, con el fin de contener el avance de la urbanización informal sobre suelo rural o suelos de protección y contribuir a la reducción de los déficits en espacio público y equipamientos, teniendo en cuenta las potencialidades que ofrece cada borde de la Ciudad mediante la intervención de la estructura ecológica principal, las estructuras físicas (vivienda y entorno) y la participación en el funcionamiento social en los procesos de información y producción cultural. La Secretaría de Ambiente en coordinación con la Secretaría del Hábitat será la responsable de la ejecución de este subprograma. </t>
  </si>
  <si>
    <t>2.838.2 hectáreas en ronda hídrica y cauces recuperadas, restauradas y renaturalizadas en humedales, ríos y quebradas</t>
  </si>
  <si>
    <r>
      <rPr>
        <sz val="14"/>
        <color rgb="FFFF0000"/>
        <rFont val="Calibri"/>
        <family val="2"/>
        <scheme val="minor"/>
      </rPr>
      <t xml:space="preserve">585 Hectáreas intervenidas con procesos de restauración y recuperación en zonas protegidas en el borde rural- urbano
1304 Hectáreas de bordes rurales con procesos de restauración, recuperación, y proyectos de reconversión productiva y gestión integral de hábitat </t>
    </r>
    <r>
      <rPr>
        <sz val="14"/>
        <color theme="1"/>
        <rFont val="Calibri"/>
        <family val="2"/>
        <scheme val="minor"/>
      </rPr>
      <t xml:space="preserve">
</t>
    </r>
  </si>
  <si>
    <t xml:space="preserve">Restauración, recuperación y renaturalizacion de cuales cuerpos de agua- quebradas del sistema hidrico. Aplica para las subcuencas de los ríos Chochal, Fucha, Gallo, Los Medios o Blanco, Pilar, Pontezuela, Salitre, San Juan, Santa Rosa, Sumapaz, Teusacá, Torca y Tunjuelo. Aplica para un área de 1936,7 ha </t>
  </si>
  <si>
    <t>Restauración, recuperación y renaturalización de los humedales del distrito (Córdoba Niza, Santa María del Lago, Capellanía o Cofradía, Jaboque, Juan Amarillo o Tibabuyes, La Conejera, La Baca, Techo, Tibanica, Torca y Guaymaral, Burro, Meandro del Say, Hyntiba- El Escritorio, El Tunjo, Chiguasuque - La Isla, Salitre y Tingua Azul). Aplica para 901,5 ha.</t>
  </si>
  <si>
    <t>Intervención y protección del área de Ocupación Público Prioritaria (207 ha)</t>
  </si>
  <si>
    <t>Restauración, recuperación y habilitación de las coberturas en las zonas de conservación y restauración y de uso, goce y disfrute. El área de parque de borde donde se ejecutará el proyecto es de 57,94 ha.</t>
  </si>
  <si>
    <t>5. Subprograma de fortalecimiento del tejido económico local</t>
  </si>
  <si>
    <t>5. Programa Territorios Productivos, Competitivos e innovadores</t>
  </si>
  <si>
    <t xml:space="preserve">Tiene como propósitos la intervención de los perfiles viales a partir del concepto de calles completas para consolidar el espacio público para la movilidad, Consolidar la malla arterial para dar continuidad a los flujos y dinámicas de movilidad y conectar la malla intermedia para dar soporte a los flujos de escala estructurante y la accesibilidad a la escala de proximidad, y cualificación de la malla de proximidad y del cuidado para garantizar la accesibilidad y el uso, goce y disfrute del espacio público para la movilidad. La Secretaría de Movilidad, en coordinación con entidades competentes, serán las responsables del diseño, ejecución y seguimiento del subprograma.
</t>
  </si>
  <si>
    <t>Restauración y recuperación del Sistema Hídrico de humedales. Restauración, recuperación y renaturalización de los humedales del distrito (Córdoba Niza, Santa María del Lago, Capellanía o Cofradía, Jaboque, Juan Amarillo o Tibabuyes, La Conejera, La Baca, Techo, Tibanica, Torca y Guaymaral, Burro, Meandro del Say, Hyntiba- El Escritorio, El Tunjo, Chiguasuque - La Isla, Salitre y Tingua Azul). Aplica para 901,5 ha.</t>
  </si>
  <si>
    <t xml:space="preserve">Restauración, recuperación y ejecución de medidas de reducción de riesgo en el Sistema Hídrico de Subcuencas del Distrito. Restauración, recuperación y renaturalizacion de cuales cuerpos de agua- quebradas del sistema hidrico. Aplica para las subcuencas de los ríos Chochal, Fucha, Gallo, Los Medios o Blanco, Pilar, Pontezuela, Salitre, San Juan, Santa Rosa, Sumapaz, Teusacá, Torca y Tunjuelo. Aplica para un área de 1936,7 ha </t>
  </si>
  <si>
    <t xml:space="preserve">Intervención y protección del área de Ocupación Público Prioritaria (207 ha). Restauración y  recuperación en el  área de ocupación público prioritaria mediante siembras de árboles y arbustos y mantenimiento (no incluye intervenciones de infraestructura senderos etc) </t>
  </si>
  <si>
    <t>Restauración de ecosistema en los Cerros Orientales. Restauración de 13.021,07 ha de los Cerros Orientales en las UPL  Torca, Toberín, Usaquén, Chapinero, Centro Histórico, San Cristóbal y Entre Nubes mediante la recuperación y restauración de cobertura nativa correspondiente al ecosistema de bosque Alto Andino</t>
  </si>
  <si>
    <t>Restauración y Rehabilitación de Ecosistemas de la EEP en suelo rural. Implementacion de acciones de restauración y rehabilitacion de componentes prioritarioes en los ecosistemas en el suelo rural de Bogotá. Las areas  objeto de restauracion y rehabilitación seran identificados con la SDA</t>
  </si>
  <si>
    <t>Conformación Conector ecosistémico Cerros-Virrey-Neuque. Conformación del Conector ecosistémico Cerros-Virrey-Neuque  con 3.636,18 ha ubicadas en las UPL Barrios Unidos, Centro Histórico, Chapinero, Engativá, Niza, Rincón de Suba, Tabora, Teusaquillo, Tibabuyes, Usaquén mediante la recuperacion y restauración de cobertura nativa en los  componentes del conector</t>
  </si>
  <si>
    <t>Conformación Conector ecosistémico Río Fucha. Conformación del corredor ecosistémico del Río Fucha a lo largo de 328,89 ha a lo largo de las UPL Centro Histórico, Fontibón, Kennedy, Puente Aranda, Restrepo, Salitre, San Cristóbal, Tintal mediante la recperación  y restauración de cobertura en los componentes del conector</t>
  </si>
  <si>
    <t>Conformación Conector ecosistémico Suba - Conejera . Conformación de 338,5 ha del conector ecosistémico Suba - Conejera localizado en las Britalia, Niza, Rincón de Suba, Tibabuyes, Torca con el fin de garantizar la conectividad entre los cerros de Suba mediante la recuperación y restauración de cobertura en los nodos que conforman el conector</t>
  </si>
  <si>
    <t>Conformación Conector Páramos Chingaza Sumapaz. Conformación de una estructura de conectividad en las 17.675,96 ha del Conector Páramos Chingaza Sumapaz ubicado en las UPL Arborizadora, Centro Histórico, Chapinero, Entre Nubes, Lucero, Rafael Uribe, San Cristóbal, Sumapaz, Toberín, Torca, Usaquén, Usme. mediante la recuperación de coberturas de nodos estrategicos  que componentes del conector.</t>
  </si>
  <si>
    <t>Conformación del Conector ecosistémico reserva cuenca alta del Río Bogotá - cuenca Río Tunjuelo - Media Luna del Sur, priorizando la Quebrada Limas. Conformación de las 5.684,05 ha del Conector ecosistémico reserva cuenca alta del Río Bogotá - cuenca Río Tunjuelo - Media Luna del Sur, dando prioridad a la restauración y recuperación der la Quebrada Limas, localizado en las UPL Arborizadora, Bosa, Edén, Entre Nubes, Kennedy, Lucero, Porvenir, Rafael Uribe, Restrepo, San Cristóbal, Tunjuelito, Usme, mediante recuperación y restauración de coberturas en los diferentes componentes del conector</t>
  </si>
  <si>
    <t>Conformación del Parque Distrital Ecológico de montaña Cerro Seco. Restauración, reconformación y recuperación de suelo y cobertura vegeral y construcción de infraestructura conexa, para la conformación del parque distrital de montaña Cerro Seco  con 254,75 ha en la UPL de Arborizadora. (No incluye compra de predios) (Incluye estudios)</t>
  </si>
  <si>
    <t>Consolidación de la Reserva Forestal Tomas Van der Hammen a traves de la implementación del PMA vigente . Consolidación de las 1.396,28 ha de la reserva forestal Tomas Van der Hammen ubicada en la zona rural del norte de Bogotá en la UPL Torca a traves de la implementacion del PMA vigente.</t>
  </si>
  <si>
    <t>Restauración y recuperación de coberturas vegetales en la Red de parques del Río Bogotá. Restauración y recuperación de coberturas vegetales en la red de parques del Río Bogotá en un área de 1.222 ha de zonas paralelas al rio Bogotá ubicadas en las UPL  Engativá, Fontibón, Patio Bonito, Porvenir, Tibabuyes, Tintal, y Torca en el limte con la Reserva Thomas van der Hammen (Sin incluir compra de predios ni infraestructura de senderos)</t>
  </si>
  <si>
    <t>18 parques cualificados y ejecutados</t>
  </si>
  <si>
    <t xml:space="preserve">Consolidación de dos manzanas del cuidado en UPL TINTAL
Manzana 1
Entidad Ancla: : CDC Multifuncional 
Sectores(s) responsable(s):  Secretaria Distrital de educación; y Secretaria Distrital de Salud
Manzana 2
Entidad Ancla: Plan parcial Bavaria 
Sector responsable: por definir </t>
  </si>
  <si>
    <t>Consolidación de una manzana del cuidado en UPL TIBABUYES 
Entidad Ancla:  CFE - Fonatar del Río 
Sector responsable: Secretaria de Cultura Recreación y Deporte</t>
  </si>
  <si>
    <t>2. Subprograma de vivienda de Interés Social y Prioritario</t>
  </si>
  <si>
    <t>3. Subprograma de Mejoramiento Integral del Hábitat</t>
  </si>
  <si>
    <t xml:space="preserve">4. Subprograma de Saneamiento y Titulación </t>
  </si>
  <si>
    <t>5. Subprograma de Monitoreo y Control de Vivienda</t>
  </si>
  <si>
    <t>50% de residuos aprovechables aprovechados</t>
  </si>
  <si>
    <t>1. Subprograma red férrea y de corredores de alta y media capacidad</t>
  </si>
  <si>
    <t>Busca la provisión de suelo, así como la construcción y promoción de vivienda de interés social y prioritario con adecuadas condiciones y garantizando entornos de calidad urbanística, mediante mecanismos que incentiven la oferta habitacional para las familias con menores ingresos. De igual forma, su ubicación será estratégica en polígonos de revitalización y redensificación de áreas urbanas deficitarias ya sean de tratamiento de Mejoramiento Integral o de Consolidación, que cuenten con las condiciones y sistemas urbanos a corto y mediano plazo para ser desarrolladas con proyectos de vivienda de interés social, la gestión del suelo y la estructuración y promoción de intervenciones urbanas integrales. Asimismo, se deberá estructurar, implementar y monitorear el funcionamiento y la aplicación de los instrumentos de financiación de la vivienda propuestos en el presente Plan y, promover estrategias para la vinculación de actores públicos y privados en la financiación de proyectos urbanos para la producción de vivienda social. La Secretaría de Hábitat, en coordinación con entidades competentes, serán las responsables de la ejecución de este subprograma.</t>
  </si>
  <si>
    <t>786.639 soluciones de vivienda entre oferta nueva y otras alternativas (De las cuales 197.457 se producirán en alternativas como el reuso de edificaciones, así como por la generación de oferta pública de vivienda)</t>
  </si>
  <si>
    <t>531.777 viviendas de interés social y prioritario iniciadas (incluye reuso y oferta pública)</t>
  </si>
  <si>
    <t>esta financiado por regalias</t>
  </si>
  <si>
    <t>Avenida las Villas ( carrera 56) desde la Avenida la Sirena ( Cl 153) hasta la Avenida transversal de Suba.</t>
  </si>
  <si>
    <t>Avenida La Sirena (Cl 153) desde Avenida Alberto Lleras Camargo (Cra 7) hasta Avenida Boyacá</t>
  </si>
  <si>
    <t>Britalia
Toberín
Usaquén</t>
  </si>
  <si>
    <t>Financiación 30% distrito y 70% nación</t>
  </si>
  <si>
    <t>Usme
Rafael Uribe
Lucero
Tunjuelito
Kennedy
Tintal
Salitre</t>
  </si>
  <si>
    <t>Tabora
Niza
Britalia
Torca</t>
  </si>
  <si>
    <t xml:space="preserve"> IDU LA TIENE V1</t>
  </si>
  <si>
    <t>Campin
Calle 72</t>
  </si>
  <si>
    <t>upl Usme- entre nubes</t>
  </si>
  <si>
    <t>upl Cuenca del Tunjuelo</t>
  </si>
  <si>
    <t>upl Rafael Uribe</t>
  </si>
  <si>
    <t>upl Lucero</t>
  </si>
  <si>
    <t>upl San Cristobal</t>
  </si>
  <si>
    <t>upl Restrepo</t>
  </si>
  <si>
    <t>upl  Tunjuelito</t>
  </si>
  <si>
    <t>upl Arborizadora</t>
  </si>
  <si>
    <t>upl  Centro Histórico</t>
  </si>
  <si>
    <t>upl  Puente Aranda</t>
  </si>
  <si>
    <t>upl  Kennedy</t>
  </si>
  <si>
    <t>upl  Bosa</t>
  </si>
  <si>
    <t>upl Edén</t>
  </si>
  <si>
    <t>upl  Porvenir</t>
  </si>
  <si>
    <t>upl  Tintal</t>
  </si>
  <si>
    <t>upl  Patio Bonito</t>
  </si>
  <si>
    <t>upl Teusaquillo</t>
  </si>
  <si>
    <t>upl Salitre</t>
  </si>
  <si>
    <t>upl Fontibón</t>
  </si>
  <si>
    <t>upl Chapinero</t>
  </si>
  <si>
    <t>upl Barrios Unidos</t>
  </si>
  <si>
    <t>upl Tabora</t>
  </si>
  <si>
    <t>upl Engativa</t>
  </si>
  <si>
    <t>upl Usaquén</t>
  </si>
  <si>
    <t>upl Niza</t>
  </si>
  <si>
    <t>upl  Rincón de Suba</t>
  </si>
  <si>
    <t>upl  Toberín</t>
  </si>
  <si>
    <t>upl  Britalia</t>
  </si>
  <si>
    <t>upl Suba</t>
  </si>
  <si>
    <t>upl  Tibabuyes</t>
  </si>
  <si>
    <t>upl Torca</t>
  </si>
  <si>
    <t>upl Cerros Orientales</t>
  </si>
  <si>
    <t>Cerros Orientales</t>
  </si>
  <si>
    <t>Cerros orientales</t>
  </si>
  <si>
    <t>upl Sumapaz</t>
  </si>
  <si>
    <t>upl Usme - Entrenubes</t>
  </si>
  <si>
    <t>upl-Lucero</t>
  </si>
  <si>
    <t>upl Tunjuelito</t>
  </si>
  <si>
    <t>upl Centro Histórico</t>
  </si>
  <si>
    <t>upl - Kennedy</t>
  </si>
  <si>
    <t>upl  Teusaquillo</t>
  </si>
  <si>
    <t>upl  Niza</t>
  </si>
  <si>
    <t>upl Toberín</t>
  </si>
  <si>
    <t>upl Tibabuyes</t>
  </si>
  <si>
    <t>Cuenca del Tunjuelo</t>
  </si>
  <si>
    <t>Usme - Entrenubes</t>
  </si>
  <si>
    <t>CUARTA LINEA DE METRO Avenida Boyacá   Fase II desde el cruce de la Avenida  Guaymaral con autopista norte hasta Avenida Chile (Cl 72)</t>
  </si>
  <si>
    <t xml:space="preserve"> Avenida José Celestino Mutis (Cl 63) desde Avenida carrera 13 hasta Avenida Ciudad de cali </t>
  </si>
  <si>
    <t xml:space="preserve">Tabora
</t>
  </si>
  <si>
    <t xml:space="preserve">Corredor verde para la micromovilidad-cicloalameda </t>
  </si>
  <si>
    <t xml:space="preserve">Corredor Férreo del Occidente -entre la Cicloalameda medio Milenio hasta la cicloalameda el porvenir. </t>
  </si>
  <si>
    <t xml:space="preserve">Avenida El Salitre (AC 66A) desde Avenida Norte Quito Sur hasta Avenida del Congreso Eucarístico 
</t>
  </si>
  <si>
    <t xml:space="preserve">Corredor Férreo del Sur entre el corredor férreo de Occidente y la Avenida del sur. </t>
  </si>
  <si>
    <t>Avenida Pedro Leon Trabuchi ( avenida carrera ) desde la Avenida Pablo sexto hasta la Avenida de la Américas</t>
  </si>
  <si>
    <t>Corredor verde para la proximidad</t>
  </si>
  <si>
    <t>Paseo Pie de Monte (Avenida de los Cerros circunvalar) entre la Avenida Comuneros hasta empalmar con el cruce del Inicio del Corredor verde para la proximidad de la Avenida Jiménez</t>
  </si>
  <si>
    <t>VALOR INLCUIDO EN EL CORREDOR DE ALTA CAPACIDAD</t>
  </si>
  <si>
    <t xml:space="preserve">Avenida Mariscal Sucre  Park Way desde el Canal Arsobispo hasta la Alameda medio Milenio. </t>
  </si>
  <si>
    <t xml:space="preserve"> Avenida José Celestino Mutis (Cl 63) desde  Avenida Ciudad de Cali hasta el limite del distrito </t>
  </si>
  <si>
    <t xml:space="preserve"> Canal Arzobispo ( calle 39) desde NQS hasta  Avenida Alberto Lleras Camargo (AK 7 )</t>
  </si>
  <si>
    <t xml:space="preserve">Corredor Férreo del Norte -entre la Avenida el Polo ( calle 200) y la Avenida el Dorado (Calle 26) </t>
  </si>
  <si>
    <r>
      <t xml:space="preserve">3. Subprograma red de corredores verdes </t>
    </r>
    <r>
      <rPr>
        <sz val="14"/>
        <color rgb="FFFF0000"/>
        <rFont val="Calibri"/>
        <family val="2"/>
        <scheme val="minor"/>
      </rPr>
      <t>de proximidad</t>
    </r>
  </si>
  <si>
    <t>Tiene como objetivo la conformación de una red de corredores verdes para consolidar dinámicas de proximidad y entornos vitales. La Secretaría Movilidad en coordinación con entidades competentes, será el responsable de la ejecución de este subprograma.</t>
  </si>
  <si>
    <t>67 km de corredores verdes de proximidad</t>
  </si>
  <si>
    <t>3. Subprograma red de corredores verdes de proximidad</t>
  </si>
  <si>
    <t>362 kilómetros de malla vial de la ciudad consolidados</t>
  </si>
  <si>
    <t>33 Barrios vitales</t>
  </si>
  <si>
    <t xml:space="preserve">33 barrios vitales (10 en corto plazo, 10 mediano plazo y 13 largo plazo)
44 Área de intercambio modal AIM conformadas
6 Complejos de Integración Modal CIM
221,5 kilómetros de red peatonal mejorados </t>
  </si>
  <si>
    <t>Cuenca del Tunjuelo
Rafael Uribe
Lucero
Tunjuelito
Kennedy
Tintal
Salitre</t>
  </si>
  <si>
    <t>Usme- entrenubes</t>
  </si>
  <si>
    <t>Puente Aranda 
Kennedy</t>
  </si>
  <si>
    <t xml:space="preserve">
Engativá
Fontibón
Salitre
Tabora
</t>
  </si>
  <si>
    <t>Britalia
Usaquén</t>
  </si>
  <si>
    <t>Tabora
Engativá</t>
  </si>
  <si>
    <t>Centro Histórico
Cerros Orientales</t>
  </si>
  <si>
    <t>Usaquén
Cerros orientales</t>
  </si>
  <si>
    <t>Toberin
cerros Orientales</t>
  </si>
  <si>
    <t>Chapinero
Usaquén
Cerros Orientales</t>
  </si>
  <si>
    <t>San Cristobal
Centro Histórico
Cerros orientales</t>
  </si>
  <si>
    <t>Usme-Entrenubes</t>
  </si>
  <si>
    <t>Cuenca del Tunjuelo
Rafael Uribe
Lucero</t>
  </si>
  <si>
    <t>Cuenca del Tunjuelo
Lucero</t>
  </si>
  <si>
    <t>Cuenca del Tunjuelo
Rafael Uribe
Tunjuelito</t>
  </si>
  <si>
    <t>Cuenca del Tunjuelo
Rafael Uribe</t>
  </si>
  <si>
    <t xml:space="preserve">
Cuenca del Tunjuelo
Lucero
</t>
  </si>
  <si>
    <t xml:space="preserve">
</t>
  </si>
  <si>
    <t>Usme- Entrenubes
San Cristobal</t>
  </si>
  <si>
    <t>Usme- Entrenubes</t>
  </si>
  <si>
    <t xml:space="preserve">Usme-Entrenubes
Rafael Uribe
</t>
  </si>
  <si>
    <t>A2- intermedia</t>
  </si>
  <si>
    <t>V2- intermedia</t>
  </si>
  <si>
    <t>(obras complementarias verificar costos) incluir la via de paramento  a paramento. Finaciación 50-50%</t>
  </si>
  <si>
    <t>finanaciación 86% nación</t>
  </si>
  <si>
    <t>corredores de media sin financiación nacion</t>
  </si>
  <si>
    <t>financiación 50-50%</t>
  </si>
  <si>
    <t>se asume participación tripartita: Nación 50%, Distrito 25% y departamento 25%</t>
  </si>
  <si>
    <t>no tuvo recursos del distrito</t>
  </si>
  <si>
    <t>Corredor  Férreo  del Sur inicia en Avenida Batallón Caldas (Carrera 50) y finaliza en Avenida del sur</t>
  </si>
  <si>
    <t>Avenida Longitudinal de Occidente ALO desde la Avenida medellin  ( calle 80 hasta el humedal  Juan Amarillo</t>
  </si>
  <si>
    <t>Valor de corredor alta capacidad. Financiación 50-50%. No incluido en APP</t>
  </si>
  <si>
    <t>COSTO DE CARRILES MIXTOS ES APP, EL COSTO DE TRANSPORTE ESTA INCLUIDO EN PROYECTO TRANSPORTE
el costo de plan de desarrollo es de 
1423000 desde calle 13 hasta limite del distrito para adquisición predial</t>
  </si>
  <si>
    <t>ACCENORTE</t>
  </si>
  <si>
    <t>Conformación del Parque de borde Cerro Seco</t>
  </si>
  <si>
    <t xml:space="preserve">Restauración y recuperación ambiental, mejoramiento de hábitat rural y reconversión productiva  de las áreas de borde Rural </t>
  </si>
  <si>
    <t>Borde Quiba, b. Borde Soacha, c. Borde Usme Tres Quebradas; d. Borde La Capilla, Lomita y Serrezuela, e. Borde Parque Ecológico Distrital de Montaña Entrenubes, f. Proyectos asociativos mediante la gestión de pactos de bordes</t>
  </si>
  <si>
    <t>Nodo de equipamiento rural Sumapaz (6,86 ha)</t>
  </si>
  <si>
    <r>
      <t xml:space="preserve">1.500 hectáreas priorizadas con estudios detallados para zonas identificadas en condición de riesgo y/o amenaza (75.000 personas beneficiadas)
150 hectáreas beneficiadas con obras de mitigación
60 hectáreas rehabilitadas por especies invasoras y </t>
    </r>
    <r>
      <rPr>
        <sz val="14"/>
        <color rgb="FFFF0000"/>
        <rFont val="Calibri (Cuerpo)"/>
      </rPr>
      <t>áreas afectadas por incendios forestales</t>
    </r>
    <r>
      <rPr>
        <sz val="14"/>
        <color theme="1"/>
        <rFont val="Calibri"/>
        <family val="2"/>
        <scheme val="minor"/>
      </rPr>
      <t xml:space="preserve">
100 ha de suelos de protección por riesgo (áreas de resiliencia climática) intervenidas y adecuadas 
</t>
    </r>
    <r>
      <rPr>
        <sz val="14"/>
        <color rgb="FFFF0000"/>
        <rFont val="Calibri (Cuerpo)"/>
      </rPr>
      <t>Puesta en marcha de una estación de bomberos en la localidad de: Sumapaz, Usme, Kennedy, Engativa (Las Ferias), estación y Academia Bomberíl (por definir localización)</t>
    </r>
  </si>
  <si>
    <t>58 km de la malla vial rural mejorados</t>
  </si>
  <si>
    <t>Secretaría de Cultura, Recreación y Deporte</t>
  </si>
  <si>
    <t xml:space="preserve">Teatro San jorge </t>
  </si>
  <si>
    <t>Centro Historico</t>
  </si>
  <si>
    <t xml:space="preserve">APP El Campín </t>
  </si>
  <si>
    <t>CEFE San Bernardo</t>
  </si>
  <si>
    <t>CEFE Gibraltar</t>
  </si>
  <si>
    <t>CEFE Cometas</t>
  </si>
  <si>
    <t>Suba Rincón</t>
  </si>
  <si>
    <t>Ejecución</t>
  </si>
  <si>
    <t>Teatro El Ensueño</t>
  </si>
  <si>
    <t>Funcionamiento</t>
  </si>
  <si>
    <t>CEFE Chapinero</t>
  </si>
  <si>
    <t>CEFE El Tunal</t>
  </si>
  <si>
    <t xml:space="preserve">CEFE Fontanar del Rio </t>
  </si>
  <si>
    <t xml:space="preserve">Centro Cultural ubicado en la Pilona 10 </t>
  </si>
  <si>
    <t>El Lucero</t>
  </si>
  <si>
    <t>Centro Cultural Manitas ubicado en la Pilona 20</t>
  </si>
  <si>
    <t>Museo de la Ciudad Autonconstuida y Bibliotecas</t>
  </si>
  <si>
    <t>Centro de Bienvenida al Visitante</t>
  </si>
  <si>
    <t>Equipamiento de Formación Artistica y Cultural Linea 1 Metro</t>
  </si>
  <si>
    <t>Equipamiento de Difusión Artistica Linea 2 Metro</t>
  </si>
  <si>
    <t>Equipamiento de Formación Artistica y Cultural Linea 2 Metro</t>
  </si>
  <si>
    <t>Equipamiento de Fomento a la Lectura Linea 3 Metro</t>
  </si>
  <si>
    <t>Equipamiento Centro Cultural Cable Aéreo Soacha Ciudadela Sucre Sierra Morena fase II</t>
  </si>
  <si>
    <t>Equipamiento Cable aéreo Tres Esquinas - (potosí-sierra morena) Soacha Cazuca sierra morena- fase I</t>
  </si>
  <si>
    <t>Equipamiento Centro Cultural Cable aéreo Usaquén El Codito 1</t>
  </si>
  <si>
    <t>Equipamiento Centro Cultural Cable aéreo Usaquén El Codito 2</t>
  </si>
  <si>
    <t>Equipamiento Centro Cultural Cable aéreo Usaquén El Codito 3</t>
  </si>
  <si>
    <t>Equipamiento Centro Cultural Cable aéreo Usaquén - San Rafael - La Calera-Calle 134</t>
  </si>
  <si>
    <t xml:space="preserve">Usaquén </t>
  </si>
  <si>
    <t>Equipamiento Centro Cultura Corredor férreo de Occidente - tramo paloquemado hasta la Estación de la Sabana calle 13 Corredor férreo de occidente (Regiotram) (urbanismo del corredor verde)</t>
  </si>
  <si>
    <t>Incluido en el equipamiento ancla</t>
  </si>
  <si>
    <t>Sistema del Cuidado y Servicios Sociales</t>
  </si>
  <si>
    <t>Generación de parque REVERDECER DEL SUR</t>
  </si>
  <si>
    <t>Tunjuelo
Lucero
Rafael Uribe Uribe</t>
  </si>
  <si>
    <t>Generación de parque PARQUE LINEAL DE LA CONEJERA</t>
  </si>
  <si>
    <t>Suba
Torca
Tibabuyes</t>
  </si>
  <si>
    <t>Conformación del Parque de borde Cerro Seco. Restauración, recuperación y habilitación de las coberturas en las zonas de conservación y restauración y de uso, goce y disfrute. El área de parque de borde donde se ejecutará el proyecto es de 57,94 ha.</t>
  </si>
  <si>
    <t>Restauración y recuperación ambiental, mejoramiento de hábitat rural y reconversión productiva  de las áreas de borde Rural. Borde Quiba, b. Borde Soacha, c. Borde Usme Tres Quebradas; d. Borde La Capilla, Lomita y Serrezuela, e. Borde Parque Ecológico Distrital de Montaña Entrenubes, f. Proyectos asociativos mediante la gestión de pactos de bordes</t>
  </si>
  <si>
    <t xml:space="preserve">Saneamiento del Río Bogotá y sus afluentes, mediante el sistema de interceptores y de la construcción y optimización de las Plantas de Tratamiento de Aguas Residuales. Saneamiento del Río Bogotá y sus afluentes, mediante el sistema de interceptores y de la construcción y optimización de las Plantas de Tratamiento de Aguas Residuales. </t>
  </si>
  <si>
    <t>Avenida tujuelito Inicia Avenida Boyaca hasta la Av San Francisco</t>
  </si>
  <si>
    <t xml:space="preserve">Equipamiento Fenicia </t>
  </si>
  <si>
    <t>33 Barrios Vitales</t>
  </si>
  <si>
    <t>Promoción de Vivienda de interés social y prioritario en zonas revitalización y redensificación (nueva, en alquiler, colectiva, lotes con servicios, reuso edificaciones, vivienda de interés cultural, progresiva y productiva, etc) y en desarrollo</t>
  </si>
  <si>
    <r>
      <rPr>
        <sz val="14"/>
        <color rgb="FFFF0000"/>
        <rFont val="Calibri"/>
        <family val="2"/>
        <scheme val="minor"/>
      </rPr>
      <t xml:space="preserve">Islas de calor </t>
    </r>
    <r>
      <rPr>
        <sz val="14"/>
        <color theme="1"/>
        <rFont val="Calibri"/>
        <family val="2"/>
        <scheme val="minor"/>
      </rPr>
      <t xml:space="preserve">
Indicador de conectividad sostenible
</t>
    </r>
    <r>
      <rPr>
        <sz val="14"/>
        <color rgb="FFFF0000"/>
        <rFont val="Calibri"/>
        <family val="2"/>
        <scheme val="minor"/>
      </rPr>
      <t xml:space="preserve">Tiempo promedio de viaje </t>
    </r>
  </si>
  <si>
    <t>Indicadores de producto (Suprograma)</t>
  </si>
  <si>
    <t>Meta del indicador de producto (Subprograma)</t>
  </si>
  <si>
    <t>Corto (PDD)</t>
  </si>
  <si>
    <t>Hospital Santa Clara</t>
  </si>
  <si>
    <t>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t>
  </si>
  <si>
    <t>5 Líneas de metro  (97 km), 3 regiotram (37,09), 17 corredores verdes de alta capacidad (101 km) y 4 corredores verdes de media capacidad (19 km)</t>
  </si>
  <si>
    <t>416 km de red de ciclo infraestructura en las 33 UPL, 11 corredores verdes para la micromovilidad - cicloalameda (84 km)</t>
  </si>
  <si>
    <t xml:space="preserve">QUINTA LINEA DE METRO Avenida Boyacá  Fase I desde  Avenida Chile (Cl 72)  hasta autopista al llano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</si>
</sst>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3" formatCode="_-* #,##0.00_-;\-* #,##0.00_-;_-* &quot;-&quot;??_-;_-@_-"/>
    <numFmt numFmtId="164" formatCode="&quot;$&quot;#,##0"/>
    <numFmt numFmtId="168" formatCode="&quot;$&quot;\ #,##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sz val="8"/>
      <color theme="1"/>
      <name val="Calibri"/>
      <family val="2"/>
      <scheme val="minor"/>
    </font>
    <font>
      <b/>
      <sz val="9"/>
      <color rgb="FF000000"/>
      <name val="Tahoma"/>
      <family val="2"/>
    </font>
    <font>
      <sz val="9"/>
      <color rgb="FF000000"/>
      <name val="Tahoma"/>
      <family val="2"/>
    </font>
    <font>
      <sz val="10"/>
      <color theme="1"/>
      <name val="Calibri (Cuerpo)"/>
    </font>
    <font>
      <sz val="14"/>
      <color theme="1"/>
      <name val="Calibri"/>
      <family val="2"/>
      <scheme val="minor"/>
    </font>
    <font>
      <sz val="11"/>
      <color theme="1"/>
      <name val="Calibri (Cuerpo)"/>
    </font>
    <font>
      <b/>
      <sz val="11"/>
      <color theme="1"/>
      <name val="Calibri (Cuerpo)"/>
    </font>
    <font>
      <sz val="11"/>
      <color theme="1"/>
      <name val="Calibri"/>
      <family val="2"/>
    </font>
    <font>
      <b/>
      <sz val="14"/>
      <color theme="1"/>
      <name val="Calibri"/>
      <family val="2"/>
      <scheme val="minor"/>
    </font>
    <font>
      <b/>
      <sz val="9"/>
      <color theme="1"/>
      <name val="Calibri"/>
      <family val="2"/>
      <scheme val="minor"/>
    </font>
    <font>
      <sz val="14"/>
      <color theme="1"/>
      <name val="Calibri (Cuerpo)"/>
    </font>
    <font>
      <u/>
      <sz val="12"/>
      <color theme="10"/>
      <name val="Calibri"/>
      <family val="2"/>
      <scheme val="minor"/>
    </font>
    <font>
      <u/>
      <sz val="12"/>
      <color theme="11"/>
      <name val="Calibri"/>
      <family val="2"/>
      <scheme val="minor"/>
    </font>
    <font>
      <sz val="14"/>
      <color rgb="FFFF0000"/>
      <name val="Calibri (Cuerpo)"/>
    </font>
    <font>
      <sz val="14"/>
      <color rgb="FFFF0000"/>
      <name val="Calibri"/>
      <family val="2"/>
      <scheme val="minor"/>
    </font>
    <font>
      <sz val="14"/>
      <name val="Calibri"/>
      <family val="2"/>
      <scheme val="minor"/>
    </font>
    <font>
      <sz val="12"/>
      <color rgb="FFFF0000"/>
      <name val="Calibri"/>
      <family val="2"/>
      <scheme val="minor"/>
    </font>
    <font>
      <sz val="8"/>
      <color theme="1"/>
      <name val="Calibri"/>
      <family val="2"/>
    </font>
    <font>
      <sz val="10"/>
      <color theme="1"/>
      <name val="Calibri"/>
      <family val="2"/>
    </font>
    <font>
      <b/>
      <sz val="11"/>
      <color theme="1"/>
      <name val="Calibri"/>
      <family val="2"/>
      <scheme val="minor"/>
    </font>
    <font>
      <sz val="10"/>
      <color theme="1"/>
      <name val="Calibri"/>
      <family val="2"/>
      <scheme val="minor"/>
    </font>
    <font>
      <sz val="10"/>
      <color rgb="FF000000"/>
      <name val="Calibri"/>
      <family val="2"/>
      <scheme val="minor"/>
    </font>
    <font>
      <sz val="10"/>
      <color theme="1"/>
      <name val="Calibri"/>
      <family val="2"/>
      <scheme val="minor"/>
    </font>
    <font>
      <sz val="10"/>
      <color rgb="FFFF0000"/>
      <name val="Calibri"/>
      <family val="2"/>
      <scheme val="minor"/>
    </font>
    <font>
      <b/>
      <sz val="12"/>
      <color rgb="FF000000"/>
      <name val="Calibri"/>
      <family val="2"/>
      <scheme val="minor"/>
    </font>
    <font>
      <sz val="12"/>
      <color rgb="FF000000"/>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rgb="FFFF66FF"/>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66FFFF"/>
        <bgColor indexed="64"/>
      </patternFill>
    </fill>
    <fill>
      <patternFill patternType="solid">
        <fgColor rgb="FF66FFFF"/>
        <bgColor theme="4" tint="-0.249977111117893"/>
      </patternFill>
    </fill>
  </fills>
  <borders count="4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style="thin">
        <color theme="4" tint="0.39997558519241921"/>
      </top>
      <bottom style="thin">
        <color theme="4" tint="0.39997558519241921"/>
      </bottom>
      <diagonal/>
    </border>
    <border>
      <left/>
      <right/>
      <top style="thin">
        <color theme="4" tint="0.79998168889431442"/>
      </top>
      <bottom style="thin">
        <color theme="4" tint="0.79998168889431442"/>
      </bottom>
      <diagonal/>
    </border>
    <border>
      <left style="thin">
        <color auto="1"/>
      </left>
      <right style="thin">
        <color auto="1"/>
      </right>
      <top style="thin">
        <color auto="1"/>
      </top>
      <bottom style="thin">
        <color auto="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style="thin">
        <color rgb="FF8EA9DB"/>
      </top>
      <bottom style="thin">
        <color rgb="FF8EA9DB"/>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diagonal/>
    </border>
    <border>
      <left/>
      <right style="thin">
        <color theme="4" tint="-0.24994659260841701"/>
      </right>
      <top/>
      <bottom style="thin">
        <color theme="4" tint="-0.24994659260841701"/>
      </bottom>
      <diagonal/>
    </border>
    <border>
      <left/>
      <right style="thin">
        <color theme="4" tint="-0.24994659260841701"/>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style="thin">
        <color theme="4" tint="-0.24994659260841701"/>
      </right>
      <top style="thin">
        <color theme="4" tint="-0.24994659260841701"/>
      </top>
      <bottom/>
      <diagonal/>
    </border>
    <border>
      <left style="thin">
        <color theme="0" tint="-0.499984740745262"/>
      </left>
      <right style="thin">
        <color theme="4" tint="-0.24994659260841701"/>
      </right>
      <top/>
      <bottom style="thin">
        <color theme="4" tint="-0.24994659260841701"/>
      </bottom>
      <diagonal/>
    </border>
    <border>
      <left style="thin">
        <color theme="0" tint="-0.499984740745262"/>
      </left>
      <right style="thin">
        <color theme="4" tint="-0.2499465926084170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style="thin">
        <color auto="1"/>
      </left>
      <right style="thin">
        <color theme="4" tint="-0.24994659260841701"/>
      </right>
      <top style="thin">
        <color theme="4" tint="-0.24994659260841701"/>
      </top>
      <bottom/>
      <diagonal/>
    </border>
    <border>
      <left style="thin">
        <color auto="1"/>
      </left>
      <right style="thin">
        <color theme="4" tint="-0.24994659260841701"/>
      </right>
      <top/>
      <bottom style="thin">
        <color theme="4" tint="-0.24994659260841701"/>
      </bottom>
      <diagonal/>
    </border>
    <border>
      <left/>
      <right/>
      <top style="thin">
        <color rgb="FF8EA9DB"/>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theme="4" tint="0.39997558519241921"/>
      </top>
      <bottom/>
      <diagonal/>
    </border>
    <border>
      <left style="thin">
        <color theme="0" tint="-0.499984740745262"/>
      </left>
      <right/>
      <top style="thin">
        <color theme="0" tint="-0.499984740745262"/>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4" tint="0.39997558519241921"/>
      </bottom>
      <diagonal/>
    </border>
    <border>
      <left/>
      <right/>
      <top/>
      <bottom style="thin">
        <color rgb="FF8EA9DB"/>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499984740745262"/>
      </right>
      <top style="thin">
        <color theme="0" tint="-0.499984740745262"/>
      </top>
      <bottom style="thin">
        <color theme="0" tint="-0.499984740745262"/>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231">
    <xf numFmtId="0" fontId="0" fillId="0" borderId="0"/>
    <xf numFmtId="0" fontId="2" fillId="0" borderId="0"/>
    <xf numFmtId="0" fontId="1" fillId="0" borderId="0"/>
    <xf numFmtId="41" fontId="6" fillId="0" borderId="0" applyFont="0" applyFill="0" applyBorder="0" applyAlignment="0" applyProtection="0"/>
    <xf numFmtId="0" fontId="1" fillId="0" borderId="0"/>
    <xf numFmtId="43" fontId="6"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2" fontId="6"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318">
    <xf numFmtId="0" fontId="0" fillId="0" borderId="0" xfId="0"/>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4" fontId="3" fillId="0" borderId="0" xfId="0" applyNumberFormat="1" applyFont="1" applyFill="1" applyAlignment="1">
      <alignment vertical="center" wrapText="1"/>
    </xf>
    <xf numFmtId="0" fontId="3" fillId="0" borderId="2" xfId="0" applyFont="1" applyFill="1" applyBorder="1" applyAlignment="1">
      <alignment horizontal="left" vertical="center" wrapText="1"/>
    </xf>
    <xf numFmtId="0" fontId="3" fillId="0" borderId="0" xfId="0" applyFont="1" applyFill="1" applyAlignment="1">
      <alignment horizontal="left" vertical="center"/>
    </xf>
    <xf numFmtId="0" fontId="3" fillId="0" borderId="1" xfId="0" applyFont="1" applyFill="1" applyBorder="1" applyAlignment="1">
      <alignment vertical="center" wrapText="1"/>
    </xf>
    <xf numFmtId="0" fontId="3" fillId="0" borderId="2" xfId="0" applyFont="1" applyFill="1" applyBorder="1" applyAlignment="1">
      <alignment horizontal="left" vertical="center"/>
    </xf>
    <xf numFmtId="164" fontId="3" fillId="0" borderId="0" xfId="0" applyNumberFormat="1" applyFont="1" applyFill="1" applyAlignment="1">
      <alignment horizontal="righ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13" fillId="0" borderId="8" xfId="0" applyFont="1" applyFill="1" applyBorder="1" applyAlignment="1">
      <alignment vertical="center" wrapText="1"/>
    </xf>
    <xf numFmtId="0" fontId="13" fillId="0" borderId="9" xfId="0" applyFont="1" applyFill="1" applyBorder="1" applyAlignment="1">
      <alignment vertical="center" wrapText="1"/>
    </xf>
    <xf numFmtId="164" fontId="3" fillId="0" borderId="0" xfId="0" applyNumberFormat="1" applyFont="1" applyFill="1" applyAlignment="1">
      <alignment horizontal="left" vertical="center" wrapText="1"/>
    </xf>
    <xf numFmtId="0" fontId="13" fillId="0" borderId="8" xfId="0" applyFont="1" applyFill="1" applyBorder="1" applyAlignment="1">
      <alignment horizontal="center" vertical="center" wrapText="1"/>
    </xf>
    <xf numFmtId="0" fontId="7" fillId="0" borderId="0" xfId="0" applyFont="1"/>
    <xf numFmtId="0" fontId="14" fillId="0" borderId="0" xfId="0" applyFont="1"/>
    <xf numFmtId="0" fontId="15" fillId="0" borderId="5" xfId="0" applyFont="1" applyBorder="1" applyAlignment="1">
      <alignment horizontal="justify" vertical="center" wrapText="1"/>
    </xf>
    <xf numFmtId="0" fontId="14" fillId="0" borderId="0" xfId="0" applyFont="1" applyAlignment="1">
      <alignment horizontal="left"/>
    </xf>
    <xf numFmtId="0" fontId="4" fillId="0" borderId="0" xfId="0" applyFont="1" applyAlignment="1">
      <alignment horizontal="left" vertical="center" wrapText="1"/>
    </xf>
    <xf numFmtId="0" fontId="14" fillId="0" borderId="0" xfId="0" applyFont="1" applyAlignment="1">
      <alignment wrapText="1"/>
    </xf>
    <xf numFmtId="0" fontId="16" fillId="0" borderId="0" xfId="0" applyFont="1" applyAlignment="1">
      <alignment horizontal="justify" vertical="center"/>
    </xf>
    <xf numFmtId="0" fontId="15" fillId="0" borderId="5" xfId="0" applyFont="1" applyBorder="1"/>
    <xf numFmtId="0" fontId="15" fillId="0" borderId="0" xfId="0" applyFont="1" applyBorder="1" applyAlignment="1">
      <alignment horizontal="justify" vertical="center" wrapText="1"/>
    </xf>
    <xf numFmtId="0" fontId="15" fillId="0" borderId="25" xfId="0" applyFont="1" applyBorder="1"/>
    <xf numFmtId="0" fontId="14" fillId="0" borderId="0" xfId="0" applyFont="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Alignment="1">
      <alignment horizontal="left" vertical="center" wrapText="1"/>
    </xf>
    <xf numFmtId="164" fontId="5"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0" fontId="3" fillId="0" borderId="0" xfId="0" applyNumberFormat="1" applyFont="1" applyFill="1" applyBorder="1" applyAlignment="1">
      <alignment horizontal="left" vertical="center" wrapText="1"/>
    </xf>
    <xf numFmtId="168" fontId="3" fillId="0" borderId="0" xfId="3"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Font="1" applyFill="1" applyBorder="1" applyAlignment="1">
      <alignment horizontal="left" vertical="center" wrapText="1"/>
    </xf>
    <xf numFmtId="164" fontId="3" fillId="0" borderId="0" xfId="0" applyNumberFormat="1" applyFont="1" applyFill="1" applyBorder="1" applyAlignment="1">
      <alignment horizontal="left" vertical="center" wrapText="1"/>
    </xf>
    <xf numFmtId="164" fontId="3" fillId="0" borderId="0" xfId="0" applyNumberFormat="1" applyFont="1" applyFill="1" applyAlignment="1">
      <alignment horizontal="left" vertical="center"/>
    </xf>
    <xf numFmtId="0" fontId="4" fillId="0" borderId="0" xfId="0" applyFont="1" applyFill="1" applyAlignment="1">
      <alignment vertical="center" wrapText="1"/>
    </xf>
    <xf numFmtId="0" fontId="3" fillId="0" borderId="0" xfId="0" applyFont="1" applyFill="1" applyAlignment="1">
      <alignment horizontal="right" vertical="center" wrapText="1"/>
    </xf>
    <xf numFmtId="43" fontId="3" fillId="0" borderId="0" xfId="5" applyFont="1" applyFill="1" applyAlignment="1">
      <alignment horizontal="right" vertical="center" wrapText="1"/>
    </xf>
    <xf numFmtId="164" fontId="3" fillId="0" borderId="0" xfId="0" applyNumberFormat="1" applyFont="1" applyFill="1" applyBorder="1" applyAlignment="1">
      <alignment horizontal="right" vertical="center" wrapText="1"/>
    </xf>
    <xf numFmtId="164" fontId="3" fillId="0" borderId="0" xfId="0" applyNumberFormat="1" applyFont="1" applyFill="1" applyAlignment="1">
      <alignment horizontal="right" vertical="center"/>
    </xf>
    <xf numFmtId="164" fontId="3" fillId="0" borderId="7" xfId="0" applyNumberFormat="1" applyFont="1" applyFill="1" applyBorder="1" applyAlignment="1">
      <alignment horizontal="right" vertical="center" wrapText="1"/>
    </xf>
    <xf numFmtId="0" fontId="3" fillId="0" borderId="0" xfId="0" applyFont="1" applyFill="1" applyAlignment="1">
      <alignment horizontal="right" vertical="center"/>
    </xf>
    <xf numFmtId="0" fontId="9" fillId="0" borderId="0" xfId="0" applyFont="1" applyFill="1" applyAlignment="1">
      <alignment horizontal="left" vertical="center" wrapText="1"/>
    </xf>
    <xf numFmtId="168" fontId="3" fillId="0" borderId="0" xfId="0" applyNumberFormat="1" applyFont="1" applyFill="1" applyAlignment="1">
      <alignment horizontal="left" vertical="center" wrapText="1"/>
    </xf>
    <xf numFmtId="0" fontId="0" fillId="0" borderId="6"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horizontal="left"/>
    </xf>
    <xf numFmtId="0" fontId="3" fillId="0" borderId="0" xfId="4" applyFont="1" applyFill="1" applyAlignment="1">
      <alignment vertical="center" wrapText="1"/>
    </xf>
    <xf numFmtId="0" fontId="3" fillId="0" borderId="0" xfId="4" applyFont="1" applyFill="1" applyAlignment="1">
      <alignment wrapText="1"/>
    </xf>
    <xf numFmtId="0" fontId="0" fillId="0" borderId="0" xfId="0" applyFont="1" applyFill="1" applyAlignment="1">
      <alignment horizontal="left" vertical="center" wrapText="1"/>
    </xf>
    <xf numFmtId="0" fontId="0" fillId="0" borderId="4" xfId="0" applyFont="1" applyFill="1" applyBorder="1" applyAlignment="1">
      <alignment horizontal="left" vertical="center" wrapText="1"/>
    </xf>
    <xf numFmtId="0" fontId="9" fillId="0" borderId="0" xfId="0" applyFont="1" applyFill="1" applyAlignment="1">
      <alignment horizontal="left" vertical="top" wrapText="1"/>
    </xf>
    <xf numFmtId="0" fontId="3" fillId="0" borderId="7" xfId="0" applyFont="1" applyFill="1" applyBorder="1" applyAlignment="1">
      <alignment horizontal="left" vertical="center" wrapText="1"/>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4" fillId="0" borderId="8" xfId="0" applyFont="1" applyFill="1" applyBorder="1" applyAlignment="1">
      <alignment horizontal="left" vertical="center" wrapText="1"/>
    </xf>
    <xf numFmtId="0" fontId="13" fillId="0" borderId="8" xfId="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13" fillId="0" borderId="8" xfId="0" applyNumberFormat="1" applyFont="1" applyFill="1" applyBorder="1" applyAlignment="1">
      <alignment vertical="center" wrapText="1"/>
    </xf>
    <xf numFmtId="0" fontId="17" fillId="0" borderId="8" xfId="0" applyFont="1" applyFill="1" applyBorder="1"/>
    <xf numFmtId="0" fontId="18" fillId="0" borderId="8" xfId="0" applyFont="1" applyFill="1" applyBorder="1" applyAlignment="1">
      <alignment horizontal="center"/>
    </xf>
    <xf numFmtId="0" fontId="17" fillId="0" borderId="8" xfId="0" applyFont="1" applyFill="1" applyBorder="1" applyAlignment="1">
      <alignment horizontal="center"/>
    </xf>
    <xf numFmtId="0" fontId="17" fillId="0" borderId="8" xfId="0" applyFont="1" applyFill="1" applyBorder="1" applyAlignment="1">
      <alignment horizontal="left"/>
    </xf>
    <xf numFmtId="0" fontId="17" fillId="0" borderId="8" xfId="0" applyFont="1" applyFill="1" applyBorder="1" applyAlignment="1"/>
    <xf numFmtId="0" fontId="3" fillId="0" borderId="3" xfId="0" applyFont="1" applyFill="1" applyBorder="1" applyAlignment="1">
      <alignment vertical="center" wrapText="1"/>
    </xf>
    <xf numFmtId="0" fontId="13" fillId="0" borderId="9"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13" fillId="0" borderId="10" xfId="0" applyFont="1" applyFill="1" applyBorder="1" applyAlignment="1">
      <alignment vertical="center" wrapText="1"/>
    </xf>
    <xf numFmtId="0" fontId="0" fillId="0" borderId="22" xfId="0" applyFont="1" applyFill="1" applyBorder="1" applyAlignment="1">
      <alignment horizontal="center" vertical="center" wrapText="1"/>
    </xf>
    <xf numFmtId="0" fontId="13" fillId="0" borderId="9" xfId="0" applyFont="1" applyBorder="1" applyAlignment="1">
      <alignment horizontal="left" vertical="center" wrapText="1"/>
    </xf>
    <xf numFmtId="0" fontId="0" fillId="0" borderId="5" xfId="0" applyBorder="1" applyAlignment="1">
      <alignment horizontal="center" vertical="center" wrapText="1"/>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0" fontId="23" fillId="0" borderId="9" xfId="0" applyFont="1" applyBorder="1" applyAlignment="1">
      <alignment horizontal="left" vertical="center" wrapText="1"/>
    </xf>
    <xf numFmtId="0" fontId="23" fillId="0" borderId="9" xfId="0" applyFont="1" applyFill="1" applyBorder="1" applyAlignment="1">
      <alignment vertical="center" wrapText="1"/>
    </xf>
    <xf numFmtId="0" fontId="3" fillId="0" borderId="31" xfId="0" applyFont="1" applyFill="1" applyBorder="1" applyAlignment="1">
      <alignment horizontal="left" vertical="center" wrapText="1"/>
    </xf>
    <xf numFmtId="0" fontId="3" fillId="0" borderId="0" xfId="0" applyFont="1" applyFill="1" applyBorder="1" applyAlignment="1">
      <alignment horizontal="right" vertical="center"/>
    </xf>
    <xf numFmtId="0" fontId="5" fillId="0" borderId="0" xfId="0" applyFont="1" applyFill="1" applyAlignment="1">
      <alignment horizontal="right" vertical="center" wrapText="1"/>
    </xf>
    <xf numFmtId="0" fontId="13" fillId="4" borderId="9" xfId="0" applyFont="1" applyFill="1" applyBorder="1" applyAlignment="1">
      <alignment horizontal="left" vertical="center" wrapText="1"/>
    </xf>
    <xf numFmtId="0" fontId="13" fillId="0" borderId="8" xfId="0" applyFont="1" applyFill="1" applyBorder="1" applyAlignment="1">
      <alignment vertical="center" wrapText="1"/>
    </xf>
    <xf numFmtId="0" fontId="13" fillId="0" borderId="8" xfId="0" applyFont="1" applyFill="1" applyBorder="1" applyAlignment="1">
      <alignment horizontal="center" vertical="center" wrapText="1"/>
    </xf>
    <xf numFmtId="0" fontId="13" fillId="0" borderId="36" xfId="0" applyFont="1" applyFill="1" applyBorder="1" applyAlignment="1">
      <alignment vertical="center" wrapText="1"/>
    </xf>
    <xf numFmtId="0" fontId="13" fillId="0" borderId="16" xfId="0" applyFont="1" applyFill="1" applyBorder="1" applyAlignment="1">
      <alignment vertical="center" wrapText="1"/>
    </xf>
    <xf numFmtId="0" fontId="13" fillId="0" borderId="5" xfId="0" applyFont="1" applyBorder="1" applyAlignment="1">
      <alignment vertical="center" wrapText="1"/>
    </xf>
    <xf numFmtId="0" fontId="13" fillId="0" borderId="5" xfId="0" applyFont="1" applyFill="1" applyBorder="1" applyAlignment="1">
      <alignment vertical="center" wrapText="1"/>
    </xf>
    <xf numFmtId="0" fontId="13" fillId="0" borderId="36" xfId="0" applyFont="1" applyFill="1" applyBorder="1"/>
    <xf numFmtId="0" fontId="13" fillId="0" borderId="17" xfId="0" applyFont="1" applyFill="1" applyBorder="1" applyAlignment="1">
      <alignment vertical="center" wrapText="1"/>
    </xf>
    <xf numFmtId="0" fontId="13" fillId="0" borderId="22" xfId="0" applyFont="1" applyBorder="1" applyAlignment="1">
      <alignment vertical="center" wrapText="1"/>
    </xf>
    <xf numFmtId="0" fontId="13" fillId="0" borderId="5" xfId="0" applyFont="1" applyFill="1" applyBorder="1" applyAlignment="1"/>
    <xf numFmtId="0" fontId="13" fillId="0" borderId="8" xfId="0" applyFont="1" applyFill="1" applyBorder="1" applyAlignment="1">
      <alignment vertical="center" wrapText="1"/>
    </xf>
    <xf numFmtId="0" fontId="13" fillId="4"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5" fillId="2" borderId="5"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8" xfId="0" applyFont="1" applyFill="1" applyBorder="1" applyAlignment="1">
      <alignment vertical="center" wrapText="1"/>
    </xf>
    <xf numFmtId="0" fontId="13" fillId="0" borderId="8" xfId="0" applyFont="1" applyFill="1" applyBorder="1" applyAlignment="1">
      <alignment horizontal="center" vertical="center" wrapText="1"/>
    </xf>
    <xf numFmtId="0" fontId="13" fillId="2" borderId="9" xfId="0" applyFont="1" applyFill="1" applyBorder="1" applyAlignment="1">
      <alignment horizontal="left" vertical="center" wrapText="1"/>
    </xf>
    <xf numFmtId="0" fontId="3" fillId="0" borderId="0" xfId="0" applyNumberFormat="1" applyFont="1" applyFill="1" applyAlignment="1">
      <alignment horizontal="right" vertical="center" wrapText="1"/>
    </xf>
    <xf numFmtId="0" fontId="13" fillId="4" borderId="10" xfId="0" applyFont="1" applyFill="1" applyBorder="1" applyAlignment="1">
      <alignment vertical="center" wrapText="1"/>
    </xf>
    <xf numFmtId="0" fontId="3" fillId="0" borderId="37" xfId="0" applyFont="1" applyFill="1" applyBorder="1" applyAlignment="1">
      <alignment horizontal="left" vertical="center" wrapText="1"/>
    </xf>
    <xf numFmtId="164" fontId="3" fillId="0" borderId="3" xfId="0" applyNumberFormat="1" applyFont="1" applyFill="1" applyBorder="1" applyAlignment="1">
      <alignment horizontal="right" vertical="center" wrapText="1"/>
    </xf>
    <xf numFmtId="0" fontId="3" fillId="0" borderId="35"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 fillId="0" borderId="0" xfId="0" applyFont="1" applyFill="1" applyAlignment="1">
      <alignment horizontal="left" vertical="center" wrapText="1"/>
    </xf>
    <xf numFmtId="43" fontId="3" fillId="0" borderId="0" xfId="5" applyFont="1" applyFill="1" applyAlignment="1">
      <alignment horizontal="left" vertical="center" wrapText="1"/>
    </xf>
    <xf numFmtId="164" fontId="3" fillId="0" borderId="41" xfId="0" applyNumberFormat="1" applyFont="1" applyFill="1" applyBorder="1" applyAlignment="1">
      <alignment horizontal="right" vertical="center" wrapText="1"/>
    </xf>
    <xf numFmtId="164" fontId="3" fillId="0" borderId="41" xfId="0" applyNumberFormat="1" applyFont="1" applyFill="1" applyBorder="1" applyAlignment="1">
      <alignment horizontal="left" vertical="center" wrapText="1"/>
    </xf>
    <xf numFmtId="0" fontId="3" fillId="0" borderId="41" xfId="0" applyFont="1" applyFill="1" applyBorder="1" applyAlignment="1">
      <alignment horizontal="left" vertical="center" wrapText="1"/>
    </xf>
    <xf numFmtId="43" fontId="3" fillId="0" borderId="41" xfId="5" applyFont="1" applyFill="1" applyBorder="1" applyAlignment="1">
      <alignment horizontal="right" vertical="center" wrapText="1"/>
    </xf>
    <xf numFmtId="0" fontId="3" fillId="0" borderId="42"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2" xfId="0" applyFont="1" applyFill="1" applyBorder="1" applyAlignment="1">
      <alignment vertical="center" wrapText="1"/>
    </xf>
    <xf numFmtId="0" fontId="3" fillId="0" borderId="42" xfId="0" applyFont="1" applyFill="1" applyBorder="1" applyAlignment="1">
      <alignment horizontal="center" vertical="center" wrapText="1"/>
    </xf>
    <xf numFmtId="164" fontId="3" fillId="0" borderId="42" xfId="0" applyNumberFormat="1" applyFont="1" applyFill="1" applyBorder="1" applyAlignment="1">
      <alignment horizontal="right" vertical="center" wrapText="1"/>
    </xf>
    <xf numFmtId="164" fontId="3" fillId="0" borderId="42" xfId="0" applyNumberFormat="1" applyFont="1" applyFill="1" applyBorder="1" applyAlignment="1">
      <alignment horizontal="left" vertical="center" wrapText="1"/>
    </xf>
    <xf numFmtId="43" fontId="3" fillId="0" borderId="42" xfId="5" applyFont="1" applyFill="1" applyBorder="1" applyAlignment="1">
      <alignment horizontal="right" vertical="center" wrapText="1"/>
    </xf>
    <xf numFmtId="164" fontId="3" fillId="0" borderId="7" xfId="0" applyNumberFormat="1" applyFont="1" applyFill="1" applyBorder="1" applyAlignment="1">
      <alignment horizontal="left" vertical="center" wrapText="1"/>
    </xf>
    <xf numFmtId="0" fontId="26" fillId="0" borderId="39" xfId="0" applyFont="1" applyFill="1" applyBorder="1" applyAlignment="1">
      <alignment vertical="center"/>
    </xf>
    <xf numFmtId="0" fontId="26" fillId="0" borderId="40" xfId="0" applyFont="1" applyFill="1" applyBorder="1" applyAlignment="1">
      <alignment vertical="center"/>
    </xf>
    <xf numFmtId="0" fontId="16" fillId="0" borderId="0" xfId="0" applyFont="1" applyFill="1" applyAlignment="1">
      <alignment horizontal="left" vertical="center"/>
    </xf>
    <xf numFmtId="0" fontId="13" fillId="0" borderId="5" xfId="0" applyFont="1" applyBorder="1" applyAlignment="1">
      <alignment horizontal="left" vertical="center" wrapText="1"/>
    </xf>
    <xf numFmtId="0" fontId="13" fillId="0" borderId="5" xfId="0" applyFont="1" applyFill="1" applyBorder="1" applyAlignment="1">
      <alignment horizontal="left" vertical="center" wrapText="1"/>
    </xf>
    <xf numFmtId="0" fontId="13" fillId="0" borderId="5" xfId="0" applyFont="1" applyFill="1" applyBorder="1" applyAlignment="1">
      <alignment horizontal="left"/>
    </xf>
    <xf numFmtId="0" fontId="13" fillId="10" borderId="13" xfId="0" applyFont="1" applyFill="1" applyBorder="1" applyAlignment="1">
      <alignment vertical="center" wrapText="1"/>
    </xf>
    <xf numFmtId="0" fontId="13" fillId="0" borderId="43" xfId="0" applyFont="1" applyFill="1" applyBorder="1" applyAlignment="1">
      <alignment vertical="center" wrapText="1"/>
    </xf>
    <xf numFmtId="0" fontId="13" fillId="11" borderId="5" xfId="0" applyFont="1" applyFill="1" applyBorder="1" applyAlignment="1">
      <alignment vertical="center" wrapText="1"/>
    </xf>
    <xf numFmtId="0" fontId="13" fillId="0" borderId="36" xfId="0" applyNumberFormat="1" applyFont="1" applyFill="1" applyBorder="1" applyAlignment="1">
      <alignment horizontal="center" vertical="center" wrapText="1"/>
    </xf>
    <xf numFmtId="0" fontId="13" fillId="0" borderId="13" xfId="0" applyFont="1" applyFill="1" applyBorder="1" applyAlignment="1">
      <alignment vertical="center" wrapText="1"/>
    </xf>
    <xf numFmtId="0" fontId="23" fillId="0" borderId="9" xfId="0" applyFont="1" applyFill="1" applyBorder="1" applyAlignment="1">
      <alignment horizontal="left" vertical="center" wrapText="1"/>
    </xf>
    <xf numFmtId="0" fontId="13" fillId="8" borderId="5" xfId="0" applyFont="1" applyFill="1" applyBorder="1" applyAlignment="1">
      <alignment vertical="center" wrapText="1"/>
    </xf>
    <xf numFmtId="0" fontId="13" fillId="5" borderId="5" xfId="0"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28" fillId="0" borderId="5" xfId="0" applyFont="1" applyBorder="1" applyAlignment="1">
      <alignment horizontal="left" vertical="center" wrapText="1"/>
    </xf>
    <xf numFmtId="0" fontId="1" fillId="0" borderId="5" xfId="0" applyFont="1" applyBorder="1" applyAlignment="1">
      <alignment vertical="center" wrapText="1"/>
    </xf>
    <xf numFmtId="0" fontId="1" fillId="0" borderId="0" xfId="0" applyFont="1"/>
    <xf numFmtId="0" fontId="28" fillId="0" borderId="0" xfId="0" applyFont="1" applyBorder="1" applyAlignment="1">
      <alignment horizontal="left" vertical="center" wrapText="1"/>
    </xf>
    <xf numFmtId="0" fontId="28" fillId="0" borderId="0" xfId="0" applyFont="1" applyAlignment="1">
      <alignment horizontal="left" vertical="center" wrapText="1"/>
    </xf>
    <xf numFmtId="0" fontId="28" fillId="0" borderId="5" xfId="0" applyFont="1" applyBorder="1" applyAlignment="1">
      <alignment vertical="center" wrapText="1"/>
    </xf>
    <xf numFmtId="0" fontId="7" fillId="0" borderId="5" xfId="0" applyFont="1" applyBorder="1"/>
    <xf numFmtId="0" fontId="1" fillId="0" borderId="0" xfId="0" applyFont="1" applyBorder="1" applyAlignment="1">
      <alignment vertical="center" wrapText="1"/>
    </xf>
    <xf numFmtId="0" fontId="29" fillId="0" borderId="0" xfId="0" applyFont="1" applyFill="1" applyAlignment="1">
      <alignment horizontal="left" vertical="center" wrapText="1"/>
    </xf>
    <xf numFmtId="0" fontId="29" fillId="0" borderId="0" xfId="0" applyNumberFormat="1" applyFont="1" applyFill="1" applyAlignment="1">
      <alignment horizontal="left" vertical="center" wrapText="1"/>
    </xf>
    <xf numFmtId="0" fontId="3" fillId="0" borderId="0" xfId="0" applyFont="1" applyAlignment="1">
      <alignment horizontal="left"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4" borderId="2" xfId="0" applyFont="1" applyFill="1" applyBorder="1" applyAlignment="1">
      <alignment horizontal="left" vertical="center" wrapText="1"/>
    </xf>
    <xf numFmtId="0" fontId="3" fillId="4" borderId="1" xfId="0" applyFont="1" applyFill="1" applyBorder="1" applyAlignment="1">
      <alignment horizontal="left" vertical="center"/>
    </xf>
    <xf numFmtId="0" fontId="3" fillId="4" borderId="0" xfId="0" applyFont="1" applyFill="1" applyAlignment="1">
      <alignment horizontal="center" vertical="center" wrapText="1"/>
    </xf>
    <xf numFmtId="164" fontId="3" fillId="4" borderId="0" xfId="0" applyNumberFormat="1" applyFont="1" applyFill="1" applyAlignment="1">
      <alignment horizontal="right" vertical="center" wrapText="1"/>
    </xf>
    <xf numFmtId="164" fontId="3" fillId="4" borderId="0" xfId="0" applyNumberFormat="1" applyFont="1" applyFill="1" applyAlignment="1">
      <alignment horizontal="left" vertical="center" wrapText="1"/>
    </xf>
    <xf numFmtId="0" fontId="3" fillId="4" borderId="0" xfId="0" applyFont="1" applyFill="1" applyAlignment="1">
      <alignment horizontal="right" vertical="center" wrapText="1"/>
    </xf>
    <xf numFmtId="0" fontId="3" fillId="4" borderId="0" xfId="0" applyNumberFormat="1" applyFont="1" applyFill="1" applyAlignment="1">
      <alignment horizontal="left" vertical="center" wrapText="1"/>
    </xf>
    <xf numFmtId="0" fontId="29" fillId="4" borderId="0" xfId="0" applyNumberFormat="1" applyFont="1" applyFill="1" applyAlignment="1">
      <alignment horizontal="left" vertical="center" wrapText="1"/>
    </xf>
    <xf numFmtId="0" fontId="29" fillId="4" borderId="0" xfId="0" applyFont="1" applyFill="1" applyAlignment="1">
      <alignment horizontal="left" vertical="center" wrapText="1"/>
    </xf>
    <xf numFmtId="164" fontId="29" fillId="4" borderId="0" xfId="0" applyNumberFormat="1" applyFont="1" applyFill="1" applyAlignment="1">
      <alignment horizontal="right" vertical="center" wrapText="1"/>
    </xf>
    <xf numFmtId="164" fontId="29" fillId="4" borderId="0" xfId="0" applyNumberFormat="1" applyFont="1" applyFill="1" applyAlignment="1">
      <alignment horizontal="left" vertical="center" wrapText="1"/>
    </xf>
    <xf numFmtId="0" fontId="29" fillId="4" borderId="0" xfId="0" applyFont="1" applyFill="1" applyAlignment="1">
      <alignment horizontal="left" vertical="center"/>
    </xf>
    <xf numFmtId="0" fontId="3" fillId="12" borderId="1" xfId="0" applyFont="1" applyFill="1" applyBorder="1" applyAlignment="1">
      <alignment horizontal="left" vertical="center"/>
    </xf>
    <xf numFmtId="0" fontId="29" fillId="4" borderId="0" xfId="0" applyFont="1" applyFill="1" applyAlignment="1">
      <alignment horizontal="center" vertical="center" wrapText="1"/>
    </xf>
    <xf numFmtId="0" fontId="29" fillId="4" borderId="0" xfId="0" applyNumberFormat="1" applyFont="1" applyFill="1" applyAlignment="1">
      <alignment horizontal="right" vertical="center" wrapText="1"/>
    </xf>
    <xf numFmtId="0" fontId="3" fillId="4" borderId="0" xfId="0" applyFont="1" applyFill="1" applyAlignment="1">
      <alignment horizontal="left" vertical="center"/>
    </xf>
    <xf numFmtId="0" fontId="3" fillId="4" borderId="7"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9" fillId="4" borderId="0" xfId="0" applyFont="1" applyFill="1" applyAlignment="1">
      <alignment horizontal="right" vertical="center"/>
    </xf>
    <xf numFmtId="0" fontId="3" fillId="0" borderId="0" xfId="0" applyFont="1" applyAlignment="1">
      <alignment horizontal="center" vertical="center" wrapText="1"/>
    </xf>
    <xf numFmtId="0" fontId="3" fillId="13" borderId="0" xfId="0" applyFont="1" applyFill="1" applyAlignment="1">
      <alignment horizontal="center" vertical="center" wrapText="1"/>
    </xf>
    <xf numFmtId="0" fontId="3" fillId="14" borderId="2" xfId="0" applyFont="1" applyFill="1" applyBorder="1" applyAlignment="1">
      <alignment horizontal="left" vertical="center" wrapText="1"/>
    </xf>
    <xf numFmtId="0" fontId="3" fillId="15" borderId="2" xfId="0" applyFont="1" applyFill="1" applyBorder="1" applyAlignment="1">
      <alignment horizontal="left" vertical="center" wrapText="1"/>
    </xf>
    <xf numFmtId="0" fontId="3" fillId="8" borderId="0" xfId="0" applyFont="1" applyFill="1" applyAlignment="1">
      <alignment vertical="center" wrapText="1"/>
    </xf>
    <xf numFmtId="0" fontId="3" fillId="15" borderId="0" xfId="0" applyFont="1" applyFill="1" applyAlignment="1">
      <alignment horizontal="left" vertical="center" wrapText="1"/>
    </xf>
    <xf numFmtId="0" fontId="3" fillId="15" borderId="0" xfId="0" applyFont="1" applyFill="1" applyAlignment="1">
      <alignment vertical="center" wrapText="1"/>
    </xf>
    <xf numFmtId="0" fontId="3" fillId="15" borderId="0" xfId="0" applyFont="1" applyFill="1" applyAlignment="1">
      <alignment horizontal="left" vertical="center"/>
    </xf>
    <xf numFmtId="0" fontId="3" fillId="15" borderId="7" xfId="0" applyFont="1" applyFill="1" applyBorder="1" applyAlignment="1">
      <alignment horizontal="left" vertical="center" wrapText="1"/>
    </xf>
    <xf numFmtId="0" fontId="3" fillId="15" borderId="1" xfId="0" applyFont="1" applyFill="1" applyBorder="1" applyAlignment="1">
      <alignment horizontal="left" vertical="center"/>
    </xf>
    <xf numFmtId="0" fontId="3" fillId="15" borderId="0" xfId="0" applyFont="1" applyFill="1" applyAlignment="1">
      <alignment horizontal="center" vertical="center" wrapText="1"/>
    </xf>
    <xf numFmtId="164" fontId="3" fillId="15" borderId="0" xfId="0" applyNumberFormat="1" applyFont="1" applyFill="1" applyAlignment="1">
      <alignment horizontal="right" vertical="center" wrapText="1"/>
    </xf>
    <xf numFmtId="1" fontId="3" fillId="0" borderId="0" xfId="0" applyNumberFormat="1" applyFont="1" applyFill="1" applyAlignment="1">
      <alignment horizontal="center" vertical="center" wrapText="1"/>
    </xf>
    <xf numFmtId="164" fontId="3" fillId="5" borderId="0" xfId="0" applyNumberFormat="1" applyFont="1" applyFill="1" applyAlignment="1">
      <alignment horizontal="right" vertical="center" wrapText="1"/>
    </xf>
    <xf numFmtId="164" fontId="30" fillId="4" borderId="31" xfId="0" applyNumberFormat="1" applyFont="1" applyFill="1" applyBorder="1" applyAlignment="1">
      <alignment horizontal="right" vertical="center" wrapText="1"/>
    </xf>
    <xf numFmtId="0" fontId="28" fillId="0" borderId="5" xfId="0" applyFont="1" applyBorder="1" applyAlignment="1">
      <alignment horizontal="left" vertical="center" wrapText="1"/>
    </xf>
    <xf numFmtId="9" fontId="5" fillId="0" borderId="0" xfId="0" applyNumberFormat="1" applyFont="1" applyFill="1" applyAlignment="1">
      <alignment horizontal="center" vertical="center" wrapText="1"/>
    </xf>
    <xf numFmtId="0" fontId="5" fillId="4" borderId="0" xfId="0" applyFont="1" applyFill="1" applyAlignment="1">
      <alignment horizontal="left" vertical="center" wrapText="1"/>
    </xf>
    <xf numFmtId="0" fontId="31" fillId="0" borderId="0" xfId="0" applyFont="1" applyFill="1" applyAlignment="1">
      <alignment horizontal="left" vertical="center"/>
    </xf>
    <xf numFmtId="0" fontId="31" fillId="0" borderId="0" xfId="0" applyFont="1" applyFill="1" applyAlignment="1">
      <alignment horizontal="left"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left" vertical="center"/>
    </xf>
    <xf numFmtId="0" fontId="31" fillId="0" borderId="0" xfId="0" applyFont="1" applyFill="1" applyAlignment="1">
      <alignment horizontal="center" vertical="center" wrapText="1"/>
    </xf>
    <xf numFmtId="0" fontId="31" fillId="0" borderId="0" xfId="0" applyNumberFormat="1" applyFont="1" applyFill="1" applyAlignment="1">
      <alignment horizontal="left" vertical="center" wrapText="1"/>
    </xf>
    <xf numFmtId="164" fontId="31" fillId="0" borderId="0" xfId="0" applyNumberFormat="1" applyFont="1" applyFill="1" applyAlignment="1">
      <alignment horizontal="left" vertical="center" wrapText="1"/>
    </xf>
    <xf numFmtId="0" fontId="31" fillId="0" borderId="0" xfId="0" applyNumberFormat="1" applyFont="1" applyFill="1" applyAlignment="1">
      <alignment horizontal="right" vertical="center" wrapText="1"/>
    </xf>
    <xf numFmtId="0" fontId="3" fillId="0" borderId="0" xfId="0" applyFont="1" applyAlignment="1">
      <alignment vertical="center" wrapText="1"/>
    </xf>
    <xf numFmtId="0" fontId="3" fillId="0" borderId="1" xfId="0" applyFont="1" applyBorder="1" applyAlignment="1">
      <alignment horizontal="left" vertical="center" wrapText="1"/>
    </xf>
    <xf numFmtId="0" fontId="3" fillId="0" borderId="0" xfId="0" applyFont="1" applyAlignment="1">
      <alignment horizontal="left" vertical="center"/>
    </xf>
    <xf numFmtId="0" fontId="3" fillId="0" borderId="2" xfId="0" applyFont="1" applyBorder="1" applyAlignment="1">
      <alignment horizontal="left" vertical="center"/>
    </xf>
    <xf numFmtId="164" fontId="3" fillId="0" borderId="0" xfId="0" applyNumberFormat="1" applyFont="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vertical="center" wrapText="1"/>
    </xf>
    <xf numFmtId="164" fontId="32" fillId="0" borderId="0" xfId="0" applyNumberFormat="1" applyFont="1" applyAlignment="1">
      <alignment horizontal="center" vertical="center" wrapText="1"/>
    </xf>
    <xf numFmtId="164" fontId="3" fillId="0" borderId="0" xfId="0" applyNumberFormat="1" applyFont="1" applyAlignment="1">
      <alignment horizontal="left" vertical="center" wrapText="1"/>
    </xf>
    <xf numFmtId="0" fontId="3" fillId="0" borderId="0" xfId="0" applyFont="1" applyAlignment="1">
      <alignment horizontal="right" vertical="center" wrapText="1"/>
    </xf>
    <xf numFmtId="0" fontId="3" fillId="0" borderId="2" xfId="0" applyFont="1" applyBorder="1" applyAlignment="1">
      <alignment horizontal="left" vertical="center" wrapText="1"/>
    </xf>
    <xf numFmtId="164" fontId="29" fillId="0" borderId="0" xfId="0" applyNumberFormat="1" applyFont="1" applyFill="1" applyAlignment="1">
      <alignment horizontal="center" vertical="center" wrapText="1"/>
    </xf>
    <xf numFmtId="164" fontId="3" fillId="0" borderId="0" xfId="0" applyNumberFormat="1" applyFont="1" applyFill="1" applyAlignment="1">
      <alignment horizontal="center" vertical="center" wrapText="1"/>
    </xf>
    <xf numFmtId="42" fontId="3" fillId="0" borderId="2" xfId="168" applyFont="1" applyFill="1" applyBorder="1" applyAlignment="1">
      <alignment horizontal="center" vertical="center" wrapText="1"/>
    </xf>
    <xf numFmtId="0" fontId="27" fillId="0" borderId="7" xfId="0" applyFont="1" applyFill="1" applyBorder="1" applyAlignment="1">
      <alignment horizontal="center" wrapText="1"/>
    </xf>
    <xf numFmtId="0" fontId="0" fillId="0" borderId="5" xfId="0" applyBorder="1"/>
    <xf numFmtId="0" fontId="33" fillId="0" borderId="0" xfId="0" applyFont="1"/>
    <xf numFmtId="0" fontId="34" fillId="0" borderId="0" xfId="0" applyFont="1"/>
    <xf numFmtId="0" fontId="23" fillId="17" borderId="8" xfId="0" applyFont="1" applyFill="1" applyBorder="1" applyAlignment="1">
      <alignment horizontal="left"/>
    </xf>
    <xf numFmtId="0" fontId="23" fillId="17" borderId="9" xfId="0" applyFont="1" applyFill="1" applyBorder="1" applyAlignment="1">
      <alignment horizontal="left"/>
    </xf>
    <xf numFmtId="0" fontId="3" fillId="8" borderId="0" xfId="0" applyFont="1" applyFill="1" applyAlignment="1">
      <alignment horizontal="left" vertical="center" wrapText="1"/>
    </xf>
    <xf numFmtId="0" fontId="28" fillId="0" borderId="5" xfId="0" applyFont="1" applyBorder="1" applyAlignment="1">
      <alignment horizontal="left" vertical="center" wrapText="1"/>
    </xf>
    <xf numFmtId="0" fontId="13" fillId="4" borderId="9" xfId="0" applyFont="1" applyFill="1" applyBorder="1" applyAlignment="1">
      <alignment horizontal="left" vertical="center" wrapText="1"/>
    </xf>
    <xf numFmtId="0" fontId="1" fillId="4" borderId="5" xfId="0" applyFont="1" applyFill="1" applyBorder="1" applyAlignment="1">
      <alignment vertical="center" wrapText="1"/>
    </xf>
    <xf numFmtId="0" fontId="13" fillId="2" borderId="29"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3" fillId="0" borderId="29"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0" borderId="8" xfId="0" applyFont="1" applyFill="1" applyBorder="1" applyAlignment="1">
      <alignment vertical="center" wrapText="1"/>
    </xf>
    <xf numFmtId="0" fontId="13" fillId="0" borderId="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16" borderId="8"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8" xfId="0" applyNumberFormat="1" applyFont="1" applyFill="1" applyBorder="1" applyAlignment="1">
      <alignment horizontal="center" vertical="center" wrapText="1"/>
    </xf>
    <xf numFmtId="0" fontId="24" fillId="4" borderId="9"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4" borderId="9" xfId="0" applyFont="1" applyFill="1" applyBorder="1" applyAlignment="1">
      <alignment horizontal="left" vertical="center" wrapText="1"/>
    </xf>
    <xf numFmtId="0" fontId="13" fillId="8" borderId="13"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5" xfId="0" applyFont="1" applyFill="1" applyBorder="1" applyAlignment="1">
      <alignment horizontal="center" vertical="center" wrapText="1"/>
    </xf>
    <xf numFmtId="0" fontId="13" fillId="10" borderId="13"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5" xfId="0" applyFont="1" applyBorder="1" applyAlignment="1">
      <alignment horizontal="left" vertical="center" wrapText="1"/>
    </xf>
    <xf numFmtId="0" fontId="13" fillId="0" borderId="5" xfId="0" applyFont="1" applyBorder="1" applyAlignment="1">
      <alignment horizontal="left" vertical="center"/>
    </xf>
    <xf numFmtId="0" fontId="28" fillId="0" borderId="5" xfId="0" applyFont="1" applyBorder="1" applyAlignment="1">
      <alignment horizontal="center" vertical="center" wrapText="1"/>
    </xf>
    <xf numFmtId="0" fontId="28" fillId="0" borderId="5" xfId="0" applyFont="1" applyBorder="1" applyAlignment="1">
      <alignment horizontal="left" vertical="center" wrapText="1"/>
    </xf>
    <xf numFmtId="0" fontId="28" fillId="0" borderId="21" xfId="0" applyFont="1" applyBorder="1" applyAlignment="1">
      <alignment horizontal="left" vertical="center" wrapText="1"/>
    </xf>
    <xf numFmtId="0" fontId="28"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5" xfId="0" applyFont="1" applyBorder="1" applyAlignment="1">
      <alignment horizontal="left" vertical="center" wrapText="1"/>
    </xf>
    <xf numFmtId="0" fontId="28" fillId="0" borderId="24" xfId="0" applyFont="1" applyBorder="1" applyAlignment="1">
      <alignment horizontal="left" vertical="center" wrapText="1"/>
    </xf>
    <xf numFmtId="0" fontId="28" fillId="0" borderId="28" xfId="0" applyFont="1" applyBorder="1" applyAlignment="1">
      <alignment horizontal="left" vertical="center" wrapText="1"/>
    </xf>
    <xf numFmtId="0" fontId="28" fillId="0" borderId="25" xfId="0" applyFont="1" applyBorder="1" applyAlignment="1">
      <alignment horizontal="left" vertical="center" wrapText="1"/>
    </xf>
    <xf numFmtId="0" fontId="28" fillId="3" borderId="0" xfId="0" applyFont="1" applyFill="1" applyBorder="1" applyAlignment="1">
      <alignment horizontal="left" vertical="center" wrapText="1"/>
    </xf>
    <xf numFmtId="0" fontId="28" fillId="0" borderId="44"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7" fillId="0" borderId="5" xfId="0" applyFont="1" applyBorder="1" applyAlignment="1">
      <alignment horizontal="center" vertical="center"/>
    </xf>
    <xf numFmtId="0" fontId="14" fillId="0" borderId="5" xfId="0" applyFont="1" applyBorder="1" applyAlignment="1">
      <alignment horizontal="left" vertical="center" wrapText="1"/>
    </xf>
    <xf numFmtId="0" fontId="15" fillId="0" borderId="5" xfId="0" applyFont="1" applyBorder="1" applyAlignment="1">
      <alignment horizontal="left"/>
    </xf>
    <xf numFmtId="0" fontId="15" fillId="0" borderId="5"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5" xfId="0" applyFont="1" applyBorder="1" applyAlignment="1">
      <alignment horizontal="justify" vertical="center" wrapText="1"/>
    </xf>
    <xf numFmtId="0" fontId="15" fillId="0" borderId="21" xfId="0" applyFont="1" applyBorder="1" applyAlignment="1">
      <alignment horizontal="left" vertical="center" wrapText="1"/>
    </xf>
    <xf numFmtId="0" fontId="15" fillId="0" borderId="23" xfId="0" applyFont="1" applyBorder="1" applyAlignment="1">
      <alignment horizontal="left" vertical="center" wrapText="1"/>
    </xf>
    <xf numFmtId="0" fontId="15" fillId="0" borderId="22" xfId="0" applyFont="1" applyBorder="1" applyAlignment="1">
      <alignment horizontal="left" vertical="center" wrapText="1"/>
    </xf>
    <xf numFmtId="0" fontId="15" fillId="0" borderId="28" xfId="0" applyFont="1" applyBorder="1" applyAlignment="1">
      <alignment horizontal="left"/>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5" xfId="0" applyFont="1" applyBorder="1" applyAlignment="1">
      <alignment horizontal="left"/>
    </xf>
    <xf numFmtId="0" fontId="15" fillId="0" borderId="3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7" fillId="0" borderId="0" xfId="0" applyFont="1" applyAlignment="1">
      <alignment horizontal="left"/>
    </xf>
    <xf numFmtId="0" fontId="7" fillId="0" borderId="25" xfId="0" applyFont="1" applyBorder="1" applyAlignment="1">
      <alignment horizontal="left"/>
    </xf>
    <xf numFmtId="0" fontId="7" fillId="0" borderId="5" xfId="0" applyFont="1" applyBorder="1" applyAlignment="1">
      <alignment horizontal="left"/>
    </xf>
    <xf numFmtId="0" fontId="15" fillId="0" borderId="5" xfId="0" applyFont="1" applyBorder="1" applyAlignment="1">
      <alignment horizontal="left" wrapText="1"/>
    </xf>
  </cellXfs>
  <cellStyles count="23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Millares" xfId="5" builtinId="3"/>
    <cellStyle name="Millares [0]" xfId="3" builtinId="6"/>
    <cellStyle name="Moneda [0]" xfId="168" builtinId="7"/>
    <cellStyle name="Normal" xfId="0" builtinId="0"/>
    <cellStyle name="Normal 2" xfId="1" xr:uid="{00000000-0005-0000-0000-0000E4000000}"/>
    <cellStyle name="Normal 2 2" xfId="2" xr:uid="{00000000-0005-0000-0000-0000E5000000}"/>
    <cellStyle name="Normal 4" xfId="4" xr:uid="{00000000-0005-0000-0000-0000E6000000}"/>
  </cellStyles>
  <dxfs count="61">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numFmt numFmtId="0" formatCode="General"/>
      <fill>
        <patternFill patternType="none">
          <fgColor indexed="64"/>
          <bgColor auto="1"/>
        </patternFill>
      </fill>
      <alignment horizontal="righ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numFmt numFmtId="164" formatCode="&quot;$&quot;#,##0"/>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numFmt numFmtId="164" formatCode="&quot;$&quot;#,##0"/>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numFmt numFmtId="164" formatCode="&quot;$&quot;#,##0"/>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164" formatCode="&quot;$&quot;#,##0"/>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numFmt numFmtId="164" formatCode="&quot;$&quot;#,##0"/>
      <fill>
        <patternFill patternType="none">
          <fgColor indexed="64"/>
          <bgColor auto="1"/>
        </patternFill>
      </fill>
      <alignment horizontal="right" vertical="center" textRotation="0" wrapText="1" indent="0" justifyLastLine="0" shrinkToFit="0" readingOrder="0"/>
    </dxf>
    <dxf>
      <font>
        <strike val="0"/>
        <outline val="0"/>
        <shadow val="0"/>
        <u val="none"/>
        <vertAlign val="baseline"/>
        <sz val="10"/>
        <color theme="1"/>
        <name val="Calibri"/>
        <scheme val="minor"/>
      </font>
      <numFmt numFmtId="164" formatCode="&quot;$&quot;#,##0"/>
      <fill>
        <patternFill patternType="none">
          <fgColor indexed="64"/>
          <bgColor auto="1"/>
        </patternFill>
      </fill>
      <alignment horizontal="righ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auto="1"/>
        </patternFill>
      </fill>
      <alignment horizontal="left"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ocuments/POT%20Bogota%20-%202021/Proyectos/20210422%20Matriz%20de%20proyecto%20IDIGER%20y%20CC_ajustada%20x%20art%20y%20apuestas%20fina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2" displayName="Tabla12" ref="A1:BD869" totalsRowShown="0" headerRowDxfId="57" dataDxfId="56">
  <autoFilter ref="A1:BD869" xr:uid="{00000000-0009-0000-0100-000001000000}">
    <filterColumn colId="2">
      <filters>
        <filter val="Movilidad"/>
      </filters>
    </filterColumn>
    <filterColumn colId="5">
      <filters>
        <filter val="Corredor verde de alta capacidad"/>
      </filters>
    </filterColumn>
  </autoFilter>
  <tableColumns count="56">
    <tableColumn id="57" xr3:uid="{00000000-0010-0000-0000-000039000000}" name="id Inicial" dataDxfId="55"/>
    <tableColumn id="39" xr3:uid="{00000000-0010-0000-0000-000027000000}" name="ID" dataDxfId="54"/>
    <tableColumn id="1" xr3:uid="{00000000-0010-0000-0000-000001000000}" name="Sector" dataDxfId="53"/>
    <tableColumn id="2" xr3:uid="{00000000-0010-0000-0000-000002000000}" name="Entidad_x000a_Líder" dataDxfId="52"/>
    <tableColumn id="26" xr3:uid="{00000000-0010-0000-0000-00001A000000}" name="Intersectorial?_x000a_Si, No" dataDxfId="51"/>
    <tableColumn id="24" xr3:uid="{00000000-0010-0000-0000-000018000000}" name="Nombre del proyecto/intervención POT" dataDxfId="50"/>
    <tableColumn id="25" xr3:uid="{00000000-0010-0000-0000-000019000000}" name="Tipo de intervención_x000a_Proyecto_x000a_Intervención" dataDxfId="49"/>
    <tableColumn id="3" xr3:uid="{00000000-0010-0000-0000-000003000000}" name="Descripción de la inversión de la entidad" dataDxfId="48"/>
    <tableColumn id="23" xr3:uid="{00000000-0010-0000-0000-000017000000}" name="Unidad de medida" dataDxfId="47"/>
    <tableColumn id="4" xr3:uid="{00000000-0010-0000-0000-000004000000}" name="Objetivo estratégico POT" dataDxfId="46"/>
    <tableColumn id="22" xr3:uid="{00000000-0010-0000-0000-000016000000}" name="Estrategia" dataDxfId="45"/>
    <tableColumn id="36" xr3:uid="{00000000-0010-0000-0000-000024000000}" name="Estructura " dataDxfId="44"/>
    <tableColumn id="5" xr3:uid="{00000000-0010-0000-0000-000005000000}" name="Estructura Ecológica Principal" dataDxfId="43"/>
    <tableColumn id="14" xr3:uid="{00000000-0010-0000-0000-00000E000000}" name="Estructura Funcional y del cuidado" dataDxfId="42"/>
    <tableColumn id="16" xr3:uid="{00000000-0010-0000-0000-000010000000}" name="Estructura socio económica y cultural" dataDxfId="41"/>
    <tableColumn id="20" xr3:uid="{00000000-0010-0000-0000-000014000000}" name="Estructura Integradora de Patrimonios" dataDxfId="40"/>
    <tableColumn id="6" xr3:uid="{00000000-0010-0000-0000-000006000000}" name="Escala" dataDxfId="39"/>
    <tableColumn id="62" xr3:uid="{00000000-0010-0000-0000-00003E000000}" name="Programa" dataDxfId="38"/>
    <tableColumn id="49" xr3:uid="{00000000-0010-0000-0000-000031000000}" name="Programa (reclasificación)" dataDxfId="37">
      <calculatedColumnFormula>+VLOOKUP(Tabla12[[#This Row],[Programa]],Objetivos_Programas!$B$2:$C$16,2,FALSE)</calculatedColumnFormula>
    </tableColumn>
    <tableColumn id="61" xr3:uid="{00000000-0010-0000-0000-00003D000000}" name="Subprograma" dataDxfId="36"/>
    <tableColumn id="50" xr3:uid="{00000000-0010-0000-0000-000032000000}" name="Subprograma (reclasificación)" dataDxfId="35"/>
    <tableColumn id="19" xr3:uid="{00000000-0010-0000-0000-000013000000}" name="Meta Subprograma" dataDxfId="34">
      <calculatedColumnFormula>+VLOOKUP(Tabla12[[#This Row],[Subprograma (reclasificación)]],OB_Prop_Estru_Prog_SubPr_meta!$K$2:$N$59,4,FALSE)</calculatedColumnFormula>
    </tableColumn>
    <tableColumn id="60" xr3:uid="{00000000-0010-0000-0000-00003C000000}" name="Sistema" dataDxfId="33"/>
    <tableColumn id="15" xr3:uid="{00000000-0010-0000-0000-00000F000000}" name="Unidades de planeamiento Local" dataDxfId="32"/>
    <tableColumn id="27" xr3:uid="{00000000-0010-0000-0000-00001B000000}" name="En caso de más de una UPL" dataDxfId="31"/>
    <tableColumn id="38" xr3:uid="{00000000-0010-0000-0000-000026000000}" name="Ambito de confluencia de proyectos" dataDxfId="30"/>
    <tableColumn id="37" xr3:uid="{00000000-0010-0000-0000-000025000000}" name="Actuación Estratégica" dataDxfId="29"/>
    <tableColumn id="13" xr3:uid="{00000000-0010-0000-0000-00000D000000}" name="Ubicación" dataDxfId="28"/>
    <tableColumn id="9" xr3:uid="{00000000-0010-0000-0000-000009000000}" name="Etapa" dataDxfId="27"/>
    <tableColumn id="10" xr3:uid="{00000000-0010-0000-0000-00000A000000}" name="Costo estimado _x000a_(millones de $)" dataDxfId="26"/>
    <tableColumn id="11" xr3:uid="{00000000-0010-0000-0000-00000B000000}" name="Fuente Distrital" dataDxfId="25"/>
    <tableColumn id="35" xr3:uid="{00000000-0010-0000-0000-000023000000}" name="Recursos PDD" dataDxfId="24"/>
    <tableColumn id="21" xr3:uid="{00000000-0010-0000-0000-000015000000}" name="Recursos Propios" dataDxfId="23"/>
    <tableColumn id="18" xr3:uid="{00000000-0010-0000-0000-000012000000}" name="Nación (SGR)" dataDxfId="22"/>
    <tableColumn id="17" xr3:uid="{00000000-0010-0000-0000-000011000000}" name="Otros (¿Cuál?)" dataDxfId="21"/>
    <tableColumn id="41" xr3:uid="{00000000-0010-0000-0000-000029000000}" name="financiación CONPES 4034 DE 2021" dataDxfId="20"/>
    <tableColumn id="7" xr3:uid="{00000000-0010-0000-0000-000007000000}" name="Horizonte POT" dataDxfId="19"/>
    <tableColumn id="12" xr3:uid="{00000000-0010-0000-0000-00000C000000}" name="Priorizacion PDD" dataDxfId="18"/>
    <tableColumn id="8" xr3:uid="{00000000-0010-0000-0000-000008000000}" name="Observaciones" dataDxfId="17"/>
    <tableColumn id="29" xr3:uid="{00000000-0010-0000-0000-00001D000000}" name="Priorizacion Movilidad" dataDxfId="16"/>
    <tableColumn id="30" xr3:uid="{00000000-0010-0000-0000-00001E000000}" name="observaciones para movilidad" dataDxfId="15"/>
    <tableColumn id="31" xr3:uid="{00000000-0010-0000-0000-00001F000000}" name="PERFIL_x000a_POT 190" dataDxfId="14"/>
    <tableColumn id="32" xr3:uid="{00000000-0010-0000-0000-000020000000}" name="PERFIL PROPUESTO" dataDxfId="13"/>
    <tableColumn id="33" xr3:uid="{00000000-0010-0000-0000-000021000000}" name="LONGITUD" dataDxfId="12"/>
    <tableColumn id="28" xr3:uid="{00000000-0010-0000-0000-00001C000000}" name="Codigo Parque" dataDxfId="11"/>
    <tableColumn id="34" xr3:uid="{00000000-0010-0000-0000-000022000000}" name="Área Parque" dataDxfId="10"/>
    <tableColumn id="43" xr3:uid="{00000000-0010-0000-0000-00002B000000}" name="Priorización: Incluido Conpes Movilidad" dataDxfId="9"/>
    <tableColumn id="40" xr3:uid="{00000000-0010-0000-0000-000028000000}" name="Priorizacion: Incluido AE (Transformacionales)" dataDxfId="8"/>
    <tableColumn id="42" xr3:uid="{00000000-0010-0000-0000-00002A000000}" name="CONTRATADO" dataDxfId="7"/>
    <tableColumn id="44" xr3:uid="{00000000-0010-0000-0000-00002C000000}" name="control1" dataDxfId="6">
      <calculatedColumnFormula>Tabla12[[#This Row],[Costo estimado 
(millones de $)]]-Tabla12[[#This Row],[Recursos PDD]]</calculatedColumnFormula>
    </tableColumn>
    <tableColumn id="45" xr3:uid="{00000000-0010-0000-0000-00002D000000}" name="control2" dataDxfId="5"/>
    <tableColumn id="46" xr3:uid="{00000000-0010-0000-0000-00002E000000}" name="Priorización 1 (60%)" dataDxfId="4"/>
    <tableColumn id="47" xr3:uid="{00000000-0010-0000-0000-00002F000000}" name="Priorización 2 (40%)" dataDxfId="3"/>
    <tableColumn id="48" xr3:uid="{00000000-0010-0000-0000-000030000000}" name="Priorizacion Final" dataDxfId="2">
      <calculatedColumnFormula>+(Tabla12[[#This Row],[Priorización 1 (60%)]]*60%)+(Tabla12[[#This Row],[Priorización 2 (40%)]]*40%)</calculatedColumnFormula>
    </tableColumn>
    <tableColumn id="51" xr3:uid="{00000000-0010-0000-0000-000033000000}" name="Entrada en operación" dataDxfId="1"/>
    <tableColumn id="52" xr3:uid="{00000000-0010-0000-0000-000034000000}" name="Inicio de ejecución (Estudios, Diseño, Operación)"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E869"/>
  <sheetViews>
    <sheetView zoomScaleNormal="100" zoomScalePageLayoutView="200" workbookViewId="0">
      <selection activeCell="C376" sqref="C376"/>
    </sheetView>
  </sheetViews>
  <sheetFormatPr baseColWidth="10" defaultColWidth="40.6640625" defaultRowHeight="169" customHeight="1" x14ac:dyDescent="0.2"/>
  <cols>
    <col min="1" max="2" width="6.1640625" style="7" customWidth="1"/>
    <col min="3" max="3" width="17.5" style="32" customWidth="1"/>
    <col min="4" max="4" width="24.5" style="7" customWidth="1"/>
    <col min="5" max="5" width="15.6640625" style="32" customWidth="1"/>
    <col min="6" max="6" width="32.5" style="32" customWidth="1"/>
    <col min="7" max="7" width="21.1640625" style="32" customWidth="1"/>
    <col min="8" max="8" width="47.33203125" style="32" customWidth="1"/>
    <col min="9" max="9" width="12.33203125" style="4" customWidth="1"/>
    <col min="10" max="10" width="40.6640625" style="7" customWidth="1"/>
    <col min="11" max="11" width="54.6640625" style="32" customWidth="1"/>
    <col min="12" max="12" width="13.1640625" style="32" customWidth="1"/>
    <col min="13" max="13" width="18.83203125" style="58" customWidth="1"/>
    <col min="14" max="14" width="18" style="58" customWidth="1"/>
    <col min="15" max="15" width="20.5" style="58" customWidth="1"/>
    <col min="16" max="16" width="17.83203125" style="32" customWidth="1"/>
    <col min="17" max="17" width="18.1640625" style="32" customWidth="1"/>
    <col min="18" max="19" width="40" style="32" customWidth="1"/>
    <col min="20" max="20" width="40.6640625" style="32" customWidth="1"/>
    <col min="21" max="21" width="67.6640625" style="32" customWidth="1"/>
    <col min="22" max="22" width="40.6640625" style="32" customWidth="1"/>
    <col min="23" max="23" width="20.6640625" style="32" customWidth="1"/>
    <col min="24" max="24" width="23" style="32" customWidth="1"/>
    <col min="25" max="25" width="40.83203125" style="32" customWidth="1"/>
    <col min="26" max="26" width="22.83203125" style="32" customWidth="1"/>
    <col min="27" max="27" width="37.1640625" style="32" customWidth="1"/>
    <col min="28" max="28" width="59.6640625" style="32" customWidth="1"/>
    <col min="29" max="29" width="17.83203125" style="16" customWidth="1"/>
    <col min="30" max="30" width="14.1640625" style="16" customWidth="1"/>
    <col min="31" max="31" width="16.33203125" style="16" customWidth="1"/>
    <col min="32" max="32" width="10.33203125" style="16" customWidth="1"/>
    <col min="33" max="33" width="13.5" style="16" customWidth="1"/>
    <col min="34" max="34" width="10.1640625" style="16" customWidth="1"/>
    <col min="35" max="35" width="11.6640625" style="32" customWidth="1"/>
    <col min="36" max="36" width="9.1640625" style="30" customWidth="1"/>
    <col min="37" max="37" width="7.6640625" style="32" customWidth="1"/>
    <col min="38" max="38" width="9.1640625" style="32" customWidth="1"/>
    <col min="39" max="39" width="69.5" style="32" customWidth="1"/>
    <col min="40" max="40" width="17.5" style="32" customWidth="1"/>
    <col min="41" max="41" width="71.83203125" style="32" customWidth="1"/>
    <col min="42" max="42" width="11.83203125" style="60" customWidth="1"/>
    <col min="43" max="43" width="19.83203125" style="60" customWidth="1"/>
    <col min="44" max="44" width="13.6640625" style="60" customWidth="1"/>
    <col min="45" max="49" width="40.6640625" style="7" customWidth="1"/>
    <col min="50" max="53" width="40.6640625" style="7"/>
    <col min="54" max="54" width="40.6640625" style="45"/>
    <col min="55" max="16384" width="40.6640625" style="7"/>
  </cols>
  <sheetData>
    <row r="1" spans="1:56" s="32" customFormat="1" ht="38" customHeight="1" x14ac:dyDescent="0.2">
      <c r="A1" s="7" t="s">
        <v>1491</v>
      </c>
      <c r="B1" s="7" t="s">
        <v>1492</v>
      </c>
      <c r="C1" s="30" t="s">
        <v>35</v>
      </c>
      <c r="D1" s="30" t="s">
        <v>36</v>
      </c>
      <c r="E1" s="30" t="s">
        <v>37</v>
      </c>
      <c r="F1" s="30" t="s">
        <v>38</v>
      </c>
      <c r="G1" s="30" t="s">
        <v>39</v>
      </c>
      <c r="H1" s="30" t="s">
        <v>40</v>
      </c>
      <c r="I1" s="30" t="s">
        <v>41</v>
      </c>
      <c r="J1" s="30" t="s">
        <v>42</v>
      </c>
      <c r="K1" s="30" t="s">
        <v>640</v>
      </c>
      <c r="L1" s="30" t="s">
        <v>628</v>
      </c>
      <c r="M1" s="57" t="s">
        <v>43</v>
      </c>
      <c r="N1" s="57" t="s">
        <v>44</v>
      </c>
      <c r="O1" s="57" t="s">
        <v>45</v>
      </c>
      <c r="P1" s="30" t="s">
        <v>1385</v>
      </c>
      <c r="Q1" s="30" t="s">
        <v>46</v>
      </c>
      <c r="R1" s="30" t="s">
        <v>3</v>
      </c>
      <c r="S1" s="30" t="s">
        <v>1657</v>
      </c>
      <c r="T1" s="30" t="s">
        <v>0</v>
      </c>
      <c r="U1" s="30" t="s">
        <v>1882</v>
      </c>
      <c r="V1" s="30" t="s">
        <v>490</v>
      </c>
      <c r="W1" s="30" t="s">
        <v>1</v>
      </c>
      <c r="X1" s="30" t="s">
        <v>630</v>
      </c>
      <c r="Y1" s="30" t="s">
        <v>629</v>
      </c>
      <c r="Z1" s="30" t="s">
        <v>856</v>
      </c>
      <c r="AA1" s="30" t="s">
        <v>1394</v>
      </c>
      <c r="AB1" s="30" t="s">
        <v>47</v>
      </c>
      <c r="AC1" s="30" t="s">
        <v>48</v>
      </c>
      <c r="AD1" s="31" t="s">
        <v>49</v>
      </c>
      <c r="AE1" s="31" t="s">
        <v>50</v>
      </c>
      <c r="AF1" s="31" t="s">
        <v>618</v>
      </c>
      <c r="AG1" s="31" t="s">
        <v>51</v>
      </c>
      <c r="AH1" s="31" t="s">
        <v>52</v>
      </c>
      <c r="AI1" s="30" t="s">
        <v>53</v>
      </c>
      <c r="AJ1" s="30" t="s">
        <v>1592</v>
      </c>
      <c r="AK1" s="30" t="s">
        <v>54</v>
      </c>
      <c r="AL1" s="30" t="s">
        <v>1641</v>
      </c>
      <c r="AM1" s="30" t="s">
        <v>55</v>
      </c>
      <c r="AN1" s="30" t="s">
        <v>1635</v>
      </c>
      <c r="AO1" s="30" t="s">
        <v>610</v>
      </c>
      <c r="AP1" s="57" t="s">
        <v>611</v>
      </c>
      <c r="AQ1" s="57" t="s">
        <v>612</v>
      </c>
      <c r="AR1" s="57" t="s">
        <v>613</v>
      </c>
      <c r="AS1" s="30" t="s">
        <v>1372</v>
      </c>
      <c r="AT1" s="30" t="s">
        <v>1373</v>
      </c>
      <c r="AU1" s="30" t="s">
        <v>1636</v>
      </c>
      <c r="AV1" s="30" t="s">
        <v>1637</v>
      </c>
      <c r="AW1" s="30" t="s">
        <v>1643</v>
      </c>
      <c r="AX1" s="30" t="s">
        <v>1645</v>
      </c>
      <c r="AY1" s="30" t="s">
        <v>1647</v>
      </c>
      <c r="AZ1" s="30" t="s">
        <v>1648</v>
      </c>
      <c r="BA1" s="30" t="s">
        <v>1650</v>
      </c>
      <c r="BB1" s="84" t="s">
        <v>1649</v>
      </c>
      <c r="BC1" s="30" t="s">
        <v>1675</v>
      </c>
      <c r="BD1" s="30" t="s">
        <v>1676</v>
      </c>
    </row>
    <row r="2" spans="1:56" ht="169" hidden="1" customHeight="1" x14ac:dyDescent="0.2">
      <c r="A2" s="7">
        <v>1</v>
      </c>
      <c r="B2" s="7">
        <v>1</v>
      </c>
      <c r="C2" s="32" t="s">
        <v>61</v>
      </c>
      <c r="D2" s="32" t="s">
        <v>62</v>
      </c>
      <c r="E2" s="32" t="s">
        <v>112</v>
      </c>
      <c r="F2" s="8" t="s">
        <v>96</v>
      </c>
      <c r="G2" s="32" t="s">
        <v>690</v>
      </c>
      <c r="H2" s="3" t="s">
        <v>2102</v>
      </c>
      <c r="I2" s="32" t="s">
        <v>77</v>
      </c>
      <c r="J2" s="32" t="s">
        <v>896</v>
      </c>
      <c r="K2" s="32" t="s">
        <v>88</v>
      </c>
      <c r="L2" s="32" t="s">
        <v>614</v>
      </c>
      <c r="M2" s="58" t="s">
        <v>56</v>
      </c>
      <c r="Q2" s="32" t="s">
        <v>4</v>
      </c>
      <c r="R2" s="32" t="s">
        <v>878</v>
      </c>
      <c r="S2" s="32" t="str">
        <f>+VLOOKUP(Tabla12[[#This Row],[Programa]],Objetivos_Programas!$B$2:$C$16,2,FALSE)</f>
        <v>1. Programa conectividad ecosistémica, reverdecimiento y atención de la emergencia climática</v>
      </c>
      <c r="T2" s="32" t="s">
        <v>396</v>
      </c>
      <c r="U2" s="32" t="s">
        <v>396</v>
      </c>
      <c r="V2" s="33" t="str">
        <f>+VLOOKUP(Tabla12[[#This Row],[Subprograma (reclasificación)]],OB_Prop_Estru_Prog_SubPr_meta!$K$2:$N$59,4,FALSE)</f>
        <v>2.838.2 hectáreas en ronda hídrica y cauces recuperadas, restauradas y renaturalizadas en humedales, ríos y quebradas</v>
      </c>
      <c r="Y2" s="32" t="s">
        <v>801</v>
      </c>
      <c r="AA2" s="32" t="s">
        <v>1396</v>
      </c>
      <c r="AB2" s="32" t="s">
        <v>801</v>
      </c>
      <c r="AC2" s="58" t="s">
        <v>317</v>
      </c>
      <c r="AD2" s="10">
        <v>561000</v>
      </c>
      <c r="AE2" s="10">
        <f>+Tabla12[[#This Row],[Costo estimado 
(millones de $)]]</f>
        <v>561000</v>
      </c>
      <c r="AF2" s="16">
        <v>357000</v>
      </c>
      <c r="AI2" s="32" t="s">
        <v>1054</v>
      </c>
      <c r="AJ2" s="32"/>
      <c r="AK2" s="32" t="s">
        <v>57</v>
      </c>
      <c r="AL2" s="32" t="s">
        <v>1642</v>
      </c>
      <c r="AM2" s="46" t="s">
        <v>619</v>
      </c>
      <c r="AP2" s="32"/>
      <c r="AQ2" s="32"/>
      <c r="AR2" s="32"/>
      <c r="AS2" s="32"/>
      <c r="AT2" s="40"/>
      <c r="AU2" s="40">
        <v>0</v>
      </c>
      <c r="AV2" s="40">
        <v>1</v>
      </c>
      <c r="AW2" s="32"/>
      <c r="AX2" s="16">
        <f>Tabla12[[#This Row],[Costo estimado 
(millones de $)]]-Tabla12[[#This Row],[Recursos PDD]]</f>
        <v>204000</v>
      </c>
      <c r="AY2" s="32"/>
      <c r="AZ2" s="40">
        <v>3</v>
      </c>
      <c r="BA2" s="40">
        <v>0</v>
      </c>
      <c r="BB2" s="40">
        <f>+(Tabla12[[#This Row],[Priorización 1 (60%)]]*60%)+(Tabla12[[#This Row],[Priorización 2 (40%)]]*40%)</f>
        <v>1.7999999999999998</v>
      </c>
      <c r="BC2" s="32"/>
      <c r="BD2" s="32"/>
    </row>
    <row r="3" spans="1:56" ht="169" hidden="1" customHeight="1" x14ac:dyDescent="0.2">
      <c r="A3" s="7">
        <v>2</v>
      </c>
      <c r="B3" s="7">
        <v>2</v>
      </c>
      <c r="C3" s="32" t="s">
        <v>61</v>
      </c>
      <c r="D3" s="32" t="s">
        <v>62</v>
      </c>
      <c r="E3" s="32" t="s">
        <v>112</v>
      </c>
      <c r="F3" s="1" t="s">
        <v>1242</v>
      </c>
      <c r="G3" s="32" t="s">
        <v>690</v>
      </c>
      <c r="H3" s="3" t="s">
        <v>2101</v>
      </c>
      <c r="I3" s="32" t="s">
        <v>77</v>
      </c>
      <c r="J3" s="32" t="s">
        <v>896</v>
      </c>
      <c r="K3" s="32" t="s">
        <v>88</v>
      </c>
      <c r="L3" s="32" t="s">
        <v>614</v>
      </c>
      <c r="M3" s="58" t="s">
        <v>56</v>
      </c>
      <c r="Q3" s="32" t="s">
        <v>4</v>
      </c>
      <c r="R3" s="32" t="s">
        <v>878</v>
      </c>
      <c r="S3" s="32" t="str">
        <f>+VLOOKUP(Tabla12[[#This Row],[Programa]],Objetivos_Programas!$B$2:$C$16,2,FALSE)</f>
        <v>1. Programa conectividad ecosistémica, reverdecimiento y atención de la emergencia climática</v>
      </c>
      <c r="T3" s="32" t="s">
        <v>396</v>
      </c>
      <c r="U3" s="32" t="s">
        <v>396</v>
      </c>
      <c r="V3" s="33" t="str">
        <f>+VLOOKUP(Tabla12[[#This Row],[Subprograma (reclasificación)]],OB_Prop_Estru_Prog_SubPr_meta!$K$2:$N$59,4,FALSE)</f>
        <v>2.838.2 hectáreas en ronda hídrica y cauces recuperadas, restauradas y renaturalizadas en humedales, ríos y quebradas</v>
      </c>
      <c r="Y3" s="32" t="s">
        <v>802</v>
      </c>
      <c r="AA3" s="32" t="s">
        <v>1397</v>
      </c>
      <c r="AB3" s="32" t="s">
        <v>802</v>
      </c>
      <c r="AC3" s="58" t="s">
        <v>317</v>
      </c>
      <c r="AD3" s="10">
        <v>775000</v>
      </c>
      <c r="AE3" s="10">
        <f>+Tabla12[[#This Row],[Costo estimado 
(millones de $)]]</f>
        <v>775000</v>
      </c>
      <c r="AF3" s="16">
        <v>132983.4</v>
      </c>
      <c r="AJ3" s="32"/>
      <c r="AK3" s="32" t="s">
        <v>57</v>
      </c>
      <c r="AL3" s="32" t="s">
        <v>1642</v>
      </c>
      <c r="AM3" s="46" t="s">
        <v>1388</v>
      </c>
      <c r="AP3" s="32"/>
      <c r="AQ3" s="32"/>
      <c r="AR3" s="32"/>
      <c r="AS3" s="32"/>
      <c r="AT3" s="40"/>
      <c r="AU3" s="40">
        <v>0</v>
      </c>
      <c r="AV3" s="40">
        <v>2</v>
      </c>
      <c r="AW3" s="32"/>
      <c r="AX3" s="16">
        <f>Tabla12[[#This Row],[Costo estimado 
(millones de $)]]-Tabla12[[#This Row],[Recursos PDD]]</f>
        <v>642016.6</v>
      </c>
      <c r="AY3" s="32"/>
      <c r="AZ3" s="40">
        <v>2</v>
      </c>
      <c r="BA3" s="40">
        <v>0</v>
      </c>
      <c r="BB3" s="40">
        <f>+(Tabla12[[#This Row],[Priorización 1 (60%)]]*60%)+(Tabla12[[#This Row],[Priorización 2 (40%)]]*40%)</f>
        <v>1.2</v>
      </c>
      <c r="BC3" s="32"/>
      <c r="BD3" s="32"/>
    </row>
    <row r="4" spans="1:56" ht="169" hidden="1" customHeight="1" x14ac:dyDescent="0.2">
      <c r="A4" s="7">
        <v>3</v>
      </c>
      <c r="B4" s="7">
        <v>3</v>
      </c>
      <c r="C4" s="32" t="s">
        <v>59</v>
      </c>
      <c r="D4" s="32" t="s">
        <v>60</v>
      </c>
      <c r="E4" s="32" t="s">
        <v>112</v>
      </c>
      <c r="F4" s="200" t="s">
        <v>2244</v>
      </c>
      <c r="G4" s="152" t="s">
        <v>2</v>
      </c>
      <c r="H4" s="201" t="s">
        <v>2104</v>
      </c>
      <c r="I4" s="4" t="s">
        <v>77</v>
      </c>
      <c r="J4" s="32" t="s">
        <v>896</v>
      </c>
      <c r="K4" s="32" t="s">
        <v>492</v>
      </c>
      <c r="L4" s="32" t="s">
        <v>614</v>
      </c>
      <c r="M4" s="58" t="s">
        <v>56</v>
      </c>
      <c r="Q4" s="32" t="s">
        <v>4</v>
      </c>
      <c r="R4" s="32" t="s">
        <v>878</v>
      </c>
      <c r="S4" s="32" t="str">
        <f>+VLOOKUP(Tabla12[[#This Row],[Programa]],Objetivos_Programas!$B$2:$C$16,2,FALSE)</f>
        <v>1. Programa conectividad ecosistémica, reverdecimiento y atención de la emergencia climática</v>
      </c>
      <c r="T4" s="32" t="s">
        <v>397</v>
      </c>
      <c r="U4" s="32" t="s">
        <v>397</v>
      </c>
      <c r="V4" s="33" t="str">
        <f>+VLOOKUP(Tabla12[[#This Row],[Subprograma (reclasificación)]],OB_Prop_Estru_Prog_SubPr_meta!$K$2:$N$59,4,FALSE)</f>
        <v xml:space="preserve">585 Hectáreas intervenidas con procesos de restauración y recuperación en zonas protegidas en el borde rural- urbano
1304 Hectáreas de bordes rurales con procesos de restauración, recuperación, y proyectos de reconversión productiva y gestión integral de hábitat 
</v>
      </c>
      <c r="X4" s="32" t="s">
        <v>195</v>
      </c>
      <c r="AA4" s="32" t="s">
        <v>908</v>
      </c>
      <c r="AC4" s="58" t="s">
        <v>71</v>
      </c>
      <c r="AD4" s="10">
        <v>6000</v>
      </c>
      <c r="AE4" s="10">
        <f>+Tabla12[[#This Row],[Costo estimado 
(millones de $)]]</f>
        <v>6000</v>
      </c>
      <c r="AI4" s="32" t="s">
        <v>315</v>
      </c>
      <c r="AJ4" s="32"/>
      <c r="AK4" s="32" t="s">
        <v>73</v>
      </c>
      <c r="AL4" s="40"/>
      <c r="AP4" s="32"/>
      <c r="AQ4" s="32"/>
      <c r="AR4" s="32"/>
      <c r="AS4" s="32"/>
      <c r="AT4" s="40"/>
      <c r="AU4" s="40">
        <v>0</v>
      </c>
      <c r="AV4" s="40">
        <v>0</v>
      </c>
      <c r="AW4" s="32"/>
      <c r="AX4" s="16"/>
      <c r="AY4" s="32"/>
      <c r="AZ4" s="40">
        <v>0</v>
      </c>
      <c r="BA4" s="40">
        <v>0</v>
      </c>
      <c r="BB4" s="40">
        <f>+(Tabla12[[#This Row],[Priorización 1 (60%)]]*60%)+(Tabla12[[#This Row],[Priorización 2 (40%)]]*40%)</f>
        <v>0</v>
      </c>
      <c r="BC4" s="32"/>
      <c r="BD4" s="32"/>
    </row>
    <row r="5" spans="1:56" ht="169" hidden="1" customHeight="1" x14ac:dyDescent="0.2">
      <c r="A5" s="7">
        <v>4</v>
      </c>
      <c r="B5" s="7">
        <v>4</v>
      </c>
      <c r="C5" s="32" t="s">
        <v>313</v>
      </c>
      <c r="D5" s="32" t="s">
        <v>314</v>
      </c>
      <c r="E5" s="32" t="s">
        <v>112</v>
      </c>
      <c r="F5" s="1" t="s">
        <v>2103</v>
      </c>
      <c r="G5" s="32" t="s">
        <v>2</v>
      </c>
      <c r="H5" s="3" t="s">
        <v>1243</v>
      </c>
      <c r="I5" s="4" t="s">
        <v>77</v>
      </c>
      <c r="J5" s="32" t="s">
        <v>896</v>
      </c>
      <c r="K5" s="32" t="s">
        <v>492</v>
      </c>
      <c r="L5" s="32" t="s">
        <v>614</v>
      </c>
      <c r="M5" s="58" t="s">
        <v>56</v>
      </c>
      <c r="Q5" s="32" t="s">
        <v>4</v>
      </c>
      <c r="R5" s="32" t="s">
        <v>878</v>
      </c>
      <c r="S5" s="32" t="str">
        <f>+VLOOKUP(Tabla12[[#This Row],[Programa]],Objetivos_Programas!$B$2:$C$16,2,FALSE)</f>
        <v>1. Programa conectividad ecosistémica, reverdecimiento y atención de la emergencia climática</v>
      </c>
      <c r="T5" s="32" t="s">
        <v>397</v>
      </c>
      <c r="U5" s="32" t="s">
        <v>397</v>
      </c>
      <c r="V5" s="33" t="str">
        <f>+VLOOKUP(Tabla12[[#This Row],[Subprograma (reclasificación)]],OB_Prop_Estru_Prog_SubPr_meta!$K$2:$N$59,4,FALSE)</f>
        <v xml:space="preserve">585 Hectáreas intervenidas con procesos de restauración y recuperación en zonas protegidas en el borde rural- urbano
1304 Hectáreas de bordes rurales con procesos de restauración, recuperación, y proyectos de reconversión productiva y gestión integral de hábitat 
</v>
      </c>
      <c r="W5" s="34"/>
      <c r="AA5" s="32" t="s">
        <v>908</v>
      </c>
      <c r="AC5" s="58" t="s">
        <v>71</v>
      </c>
      <c r="AD5" s="10">
        <v>22900</v>
      </c>
      <c r="AE5" s="10">
        <f>+Tabla12[[#This Row],[Costo estimado 
(millones de $)]]</f>
        <v>22900</v>
      </c>
      <c r="AJ5" s="32"/>
      <c r="AK5" s="32" t="s">
        <v>73</v>
      </c>
      <c r="AL5" s="40"/>
      <c r="AP5" s="32"/>
      <c r="AQ5" s="32"/>
      <c r="AR5" s="32"/>
      <c r="AS5" s="32"/>
      <c r="AT5" s="40"/>
      <c r="AU5" s="40">
        <v>0</v>
      </c>
      <c r="AV5" s="40">
        <v>0</v>
      </c>
      <c r="AW5" s="32"/>
      <c r="AX5" s="16"/>
      <c r="AY5" s="32"/>
      <c r="AZ5" s="40">
        <v>0</v>
      </c>
      <c r="BA5" s="40">
        <v>0</v>
      </c>
      <c r="BB5" s="40">
        <f>+(Tabla12[[#This Row],[Priorización 1 (60%)]]*60%)+(Tabla12[[#This Row],[Priorización 2 (40%)]]*40%)</f>
        <v>0</v>
      </c>
      <c r="BC5" s="32"/>
      <c r="BD5" s="32"/>
    </row>
    <row r="6" spans="1:56" ht="169" hidden="1" customHeight="1" x14ac:dyDescent="0.2">
      <c r="A6" s="7">
        <v>5</v>
      </c>
      <c r="B6" s="7">
        <v>5</v>
      </c>
      <c r="C6" s="32" t="s">
        <v>59</v>
      </c>
      <c r="D6" s="32" t="s">
        <v>60</v>
      </c>
      <c r="E6" s="32" t="s">
        <v>676</v>
      </c>
      <c r="F6" s="200" t="s">
        <v>2245</v>
      </c>
      <c r="G6" s="152" t="s">
        <v>2</v>
      </c>
      <c r="H6" s="201" t="s">
        <v>2246</v>
      </c>
      <c r="I6" s="7" t="s">
        <v>77</v>
      </c>
      <c r="J6" s="32" t="s">
        <v>896</v>
      </c>
      <c r="K6" s="32" t="s">
        <v>1058</v>
      </c>
      <c r="L6" s="32" t="s">
        <v>614</v>
      </c>
      <c r="M6" s="58" t="s">
        <v>56</v>
      </c>
      <c r="Q6" s="32" t="s">
        <v>4</v>
      </c>
      <c r="R6" s="32" t="s">
        <v>878</v>
      </c>
      <c r="S6" s="32" t="str">
        <f>+VLOOKUP(Tabla12[[#This Row],[Programa]],Objetivos_Programas!$B$2:$C$16,2,FALSE)</f>
        <v>1. Programa conectividad ecosistémica, reverdecimiento y atención de la emergencia climática</v>
      </c>
      <c r="T6" s="32" t="s">
        <v>397</v>
      </c>
      <c r="U6" s="32" t="s">
        <v>397</v>
      </c>
      <c r="V6" s="33" t="str">
        <f>+VLOOKUP(Tabla12[[#This Row],[Subprograma (reclasificación)]],OB_Prop_Estru_Prog_SubPr_meta!$K$2:$N$59,4,FALSE)</f>
        <v xml:space="preserve">585 Hectáreas intervenidas con procesos de restauración y recuperación en zonas protegidas en el borde rural- urbano
1304 Hectáreas de bordes rurales con procesos de restauración, recuperación, y proyectos de reconversión productiva y gestión integral de hábitat 
</v>
      </c>
      <c r="W6" s="47"/>
      <c r="X6" s="1"/>
      <c r="AA6" s="32" t="s">
        <v>133</v>
      </c>
      <c r="AC6" s="58" t="s">
        <v>71</v>
      </c>
      <c r="AD6" s="10">
        <v>780000</v>
      </c>
      <c r="AE6" s="10">
        <f>+Tabla12[[#This Row],[Costo estimado 
(millones de $)]]</f>
        <v>780000</v>
      </c>
      <c r="AJ6" s="32"/>
      <c r="AK6" s="32" t="s">
        <v>73</v>
      </c>
      <c r="AL6" s="40"/>
      <c r="AM6" s="7"/>
      <c r="AN6" s="7"/>
      <c r="AP6" s="32"/>
      <c r="AQ6" s="32"/>
      <c r="AR6" s="32"/>
      <c r="AS6" s="32"/>
      <c r="AT6" s="32"/>
      <c r="AU6" s="40">
        <v>0</v>
      </c>
      <c r="AV6" s="40">
        <v>1</v>
      </c>
      <c r="AW6" s="32"/>
      <c r="AX6" s="16"/>
      <c r="AY6" s="32"/>
      <c r="AZ6" s="40">
        <v>3</v>
      </c>
      <c r="BA6" s="40">
        <v>0</v>
      </c>
      <c r="BB6" s="40">
        <f>+(Tabla12[[#This Row],[Priorización 1 (60%)]]*60%)+(Tabla12[[#This Row],[Priorización 2 (40%)]]*40%)</f>
        <v>1.7999999999999998</v>
      </c>
      <c r="BC6" s="32"/>
      <c r="BD6" s="32"/>
    </row>
    <row r="7" spans="1:56" ht="169" hidden="1" customHeight="1" x14ac:dyDescent="0.2">
      <c r="A7" s="7">
        <v>6</v>
      </c>
      <c r="B7" s="7">
        <v>6</v>
      </c>
      <c r="C7" s="32" t="s">
        <v>59</v>
      </c>
      <c r="D7" s="32" t="s">
        <v>60</v>
      </c>
      <c r="E7" s="32" t="s">
        <v>112</v>
      </c>
      <c r="F7" s="1" t="s">
        <v>1059</v>
      </c>
      <c r="G7" s="32" t="s">
        <v>2</v>
      </c>
      <c r="H7" s="3" t="s">
        <v>1060</v>
      </c>
      <c r="I7" s="32" t="s">
        <v>78</v>
      </c>
      <c r="J7" s="32" t="s">
        <v>896</v>
      </c>
      <c r="K7" s="32" t="s">
        <v>87</v>
      </c>
      <c r="L7" s="32" t="s">
        <v>614</v>
      </c>
      <c r="M7" s="58" t="s">
        <v>56</v>
      </c>
      <c r="Q7" s="32" t="s">
        <v>4</v>
      </c>
      <c r="R7" s="32" t="s">
        <v>383</v>
      </c>
      <c r="S7" s="32" t="str">
        <f>+VLOOKUP(Tabla12[[#This Row],[Programa]],Objetivos_Programas!$B$2:$C$16,2,FALSE)</f>
        <v>1. Programa conectividad ecosistémica, reverdecimiento y atención de la emergencia climática</v>
      </c>
      <c r="T7" s="32" t="s">
        <v>398</v>
      </c>
      <c r="U7" s="32" t="s">
        <v>1875</v>
      </c>
      <c r="V7" s="33" t="str">
        <f>+VLOOKUP(Tabla12[[#This Row],[Subprograma (reclasificación)]],OB_Prop_Estru_Prog_SubPr_meta!$K$2:$N$59,4,FALSE)</f>
        <v>4000 hectáreas recuperadas, rehabilitadas o restauradas de elementos de importancia ambiental</v>
      </c>
      <c r="X7" s="32" t="s">
        <v>195</v>
      </c>
      <c r="Y7" s="32" t="s">
        <v>195</v>
      </c>
      <c r="AA7" s="32" t="s">
        <v>908</v>
      </c>
      <c r="AC7" s="58" t="s">
        <v>71</v>
      </c>
      <c r="AD7" s="10">
        <v>68350</v>
      </c>
      <c r="AE7" s="10">
        <f>+Tabla12[[#This Row],[Costo estimado 
(millones de $)]]</f>
        <v>68350</v>
      </c>
      <c r="AJ7" s="32"/>
      <c r="AK7" s="32" t="s">
        <v>73</v>
      </c>
      <c r="AL7" s="40"/>
      <c r="AP7" s="32"/>
      <c r="AQ7" s="32"/>
      <c r="AR7" s="32"/>
      <c r="AT7" s="40"/>
      <c r="AU7" s="40">
        <v>0</v>
      </c>
      <c r="AV7" s="40">
        <v>0</v>
      </c>
      <c r="AW7" s="32"/>
      <c r="AX7" s="16"/>
      <c r="AY7" s="32"/>
      <c r="AZ7" s="40">
        <v>0</v>
      </c>
      <c r="BA7" s="40">
        <v>0</v>
      </c>
      <c r="BB7" s="40">
        <f>+(Tabla12[[#This Row],[Priorización 1 (60%)]]*60%)+(Tabla12[[#This Row],[Priorización 2 (40%)]]*40%)</f>
        <v>0</v>
      </c>
      <c r="BC7" s="32"/>
      <c r="BD7" s="32"/>
    </row>
    <row r="8" spans="1:56" ht="169" hidden="1" customHeight="1" x14ac:dyDescent="0.2">
      <c r="A8" s="7">
        <v>7</v>
      </c>
      <c r="B8" s="7">
        <v>7</v>
      </c>
      <c r="C8" s="32" t="s">
        <v>59</v>
      </c>
      <c r="D8" s="32" t="s">
        <v>60</v>
      </c>
      <c r="E8" s="32" t="s">
        <v>112</v>
      </c>
      <c r="F8" s="200" t="s">
        <v>1061</v>
      </c>
      <c r="G8" s="152" t="s">
        <v>2</v>
      </c>
      <c r="H8" s="201" t="s">
        <v>1062</v>
      </c>
      <c r="I8" s="32" t="s">
        <v>78</v>
      </c>
      <c r="J8" s="32" t="s">
        <v>896</v>
      </c>
      <c r="K8" s="32" t="s">
        <v>89</v>
      </c>
      <c r="L8" s="32" t="s">
        <v>614</v>
      </c>
      <c r="M8" s="58" t="s">
        <v>56</v>
      </c>
      <c r="Q8" s="32" t="s">
        <v>4</v>
      </c>
      <c r="R8" s="32" t="s">
        <v>383</v>
      </c>
      <c r="S8" s="32" t="str">
        <f>+VLOOKUP(Tabla12[[#This Row],[Programa]],Objetivos_Programas!$B$2:$C$16,2,FALSE)</f>
        <v>1. Programa conectividad ecosistémica, reverdecimiento y atención de la emergencia climática</v>
      </c>
      <c r="T8" s="32" t="s">
        <v>399</v>
      </c>
      <c r="U8" s="32" t="s">
        <v>1876</v>
      </c>
      <c r="V8" s="33" t="str">
        <f>+VLOOKUP(Tabla12[[#This Row],[Subprograma (reclasificación)]],OB_Prop_Estru_Prog_SubPr_meta!$K$2:$N$59,4,FALSE)</f>
        <v>493 hectáreas en proceso de restauración de cobertura vegetal en la red de parques del Río Bogotá
100% de las aguas servidas tratadas.</v>
      </c>
      <c r="Y8" s="3" t="s">
        <v>803</v>
      </c>
      <c r="AA8" s="32" t="s">
        <v>908</v>
      </c>
      <c r="AB8" s="32" t="s">
        <v>65</v>
      </c>
      <c r="AC8" s="58" t="s">
        <v>71</v>
      </c>
      <c r="AD8" s="10">
        <v>35100</v>
      </c>
      <c r="AE8" s="10">
        <f>+Tabla12[[#This Row],[Costo estimado 
(millones de $)]]</f>
        <v>35100</v>
      </c>
      <c r="AJ8" s="32"/>
      <c r="AK8" s="32" t="s">
        <v>400</v>
      </c>
      <c r="AL8" s="40"/>
      <c r="AP8" s="32"/>
      <c r="AQ8" s="32"/>
      <c r="AR8" s="32"/>
      <c r="AT8" s="40"/>
      <c r="AU8" s="40">
        <v>0</v>
      </c>
      <c r="AV8" s="40">
        <v>0</v>
      </c>
      <c r="AW8" s="32"/>
      <c r="AX8" s="16"/>
      <c r="AY8" s="32"/>
      <c r="AZ8" s="40">
        <v>0</v>
      </c>
      <c r="BA8" s="40">
        <v>0</v>
      </c>
      <c r="BB8" s="40">
        <f>+(Tabla12[[#This Row],[Priorización 1 (60%)]]*60%)+(Tabla12[[#This Row],[Priorización 2 (40%)]]*40%)</f>
        <v>0</v>
      </c>
      <c r="BC8" s="32"/>
      <c r="BD8" s="32"/>
    </row>
    <row r="9" spans="1:56" ht="169" hidden="1" customHeight="1" x14ac:dyDescent="0.2">
      <c r="A9" s="7">
        <v>8</v>
      </c>
      <c r="B9" s="7">
        <v>8</v>
      </c>
      <c r="C9" s="32" t="s">
        <v>59</v>
      </c>
      <c r="D9" s="32" t="s">
        <v>60</v>
      </c>
      <c r="E9" s="32" t="s">
        <v>112</v>
      </c>
      <c r="F9" s="200" t="s">
        <v>1063</v>
      </c>
      <c r="G9" s="152" t="s">
        <v>2</v>
      </c>
      <c r="H9" s="201" t="s">
        <v>1064</v>
      </c>
      <c r="I9" s="32" t="s">
        <v>78</v>
      </c>
      <c r="J9" s="32" t="s">
        <v>896</v>
      </c>
      <c r="K9" s="32" t="s">
        <v>87</v>
      </c>
      <c r="L9" s="32" t="s">
        <v>614</v>
      </c>
      <c r="M9" s="58" t="s">
        <v>56</v>
      </c>
      <c r="Q9" s="32" t="s">
        <v>4</v>
      </c>
      <c r="R9" s="32" t="s">
        <v>383</v>
      </c>
      <c r="S9" s="32" t="str">
        <f>+VLOOKUP(Tabla12[[#This Row],[Programa]],Objetivos_Programas!$B$2:$C$16,2,FALSE)</f>
        <v>1. Programa conectividad ecosistémica, reverdecimiento y atención de la emergencia climática</v>
      </c>
      <c r="T9" s="32" t="s">
        <v>398</v>
      </c>
      <c r="U9" s="32" t="s">
        <v>1875</v>
      </c>
      <c r="V9" s="33" t="str">
        <f>+VLOOKUP(Tabla12[[#This Row],[Subprograma (reclasificación)]],OB_Prop_Estru_Prog_SubPr_meta!$K$2:$N$59,4,FALSE)</f>
        <v>4000 hectáreas recuperadas, rehabilitadas o restauradas de elementos de importancia ambiental</v>
      </c>
      <c r="X9" s="3" t="s">
        <v>115</v>
      </c>
      <c r="Y9" s="3"/>
      <c r="AA9" s="32" t="s">
        <v>908</v>
      </c>
      <c r="AC9" s="58" t="s">
        <v>317</v>
      </c>
      <c r="AD9" s="10">
        <v>53889</v>
      </c>
      <c r="AE9" s="10">
        <f>+Tabla12[[#This Row],[Costo estimado 
(millones de $)]]</f>
        <v>53889</v>
      </c>
      <c r="AF9" s="16">
        <v>53889</v>
      </c>
      <c r="AI9" s="32" t="s">
        <v>1065</v>
      </c>
      <c r="AJ9" s="32"/>
      <c r="AK9" s="32" t="s">
        <v>57</v>
      </c>
      <c r="AL9" s="32" t="s">
        <v>1642</v>
      </c>
      <c r="AM9" s="32" t="s">
        <v>620</v>
      </c>
      <c r="AP9" s="32"/>
      <c r="AQ9" s="32"/>
      <c r="AR9" s="32"/>
      <c r="AT9" s="40"/>
      <c r="AU9" s="40">
        <v>0</v>
      </c>
      <c r="AV9" s="40">
        <v>0</v>
      </c>
      <c r="AW9" s="32"/>
      <c r="AX9" s="16">
        <f>Tabla12[[#This Row],[Costo estimado 
(millones de $)]]-Tabla12[[#This Row],[Recursos PDD]]</f>
        <v>0</v>
      </c>
      <c r="AY9" s="32" t="s">
        <v>108</v>
      </c>
      <c r="AZ9" s="40">
        <v>0</v>
      </c>
      <c r="BA9" s="40">
        <v>0</v>
      </c>
      <c r="BB9" s="40">
        <f>+(Tabla12[[#This Row],[Priorización 1 (60%)]]*60%)+(Tabla12[[#This Row],[Priorización 2 (40%)]]*40%)</f>
        <v>0</v>
      </c>
      <c r="BC9" s="32"/>
      <c r="BD9" s="32"/>
    </row>
    <row r="10" spans="1:56" ht="169" hidden="1" customHeight="1" x14ac:dyDescent="0.2">
      <c r="A10" s="7">
        <v>9</v>
      </c>
      <c r="B10" s="7">
        <v>9</v>
      </c>
      <c r="C10" s="32" t="s">
        <v>59</v>
      </c>
      <c r="D10" s="32" t="s">
        <v>60</v>
      </c>
      <c r="E10" s="32" t="s">
        <v>112</v>
      </c>
      <c r="F10" s="200" t="s">
        <v>97</v>
      </c>
      <c r="G10" s="152" t="s">
        <v>2</v>
      </c>
      <c r="H10" s="201" t="s">
        <v>1066</v>
      </c>
      <c r="I10" s="32" t="s">
        <v>78</v>
      </c>
      <c r="J10" s="32" t="s">
        <v>896</v>
      </c>
      <c r="K10" s="32" t="s">
        <v>87</v>
      </c>
      <c r="L10" s="32" t="s">
        <v>614</v>
      </c>
      <c r="M10" s="58" t="s">
        <v>56</v>
      </c>
      <c r="Q10" s="32" t="s">
        <v>4</v>
      </c>
      <c r="R10" s="32" t="s">
        <v>383</v>
      </c>
      <c r="S10" s="32" t="str">
        <f>+VLOOKUP(Tabla12[[#This Row],[Programa]],Objetivos_Programas!$B$2:$C$16,2,FALSE)</f>
        <v>1. Programa conectividad ecosistémica, reverdecimiento y atención de la emergencia climática</v>
      </c>
      <c r="T10" s="32" t="s">
        <v>398</v>
      </c>
      <c r="U10" s="32" t="s">
        <v>1875</v>
      </c>
      <c r="V10" s="33" t="str">
        <f>+VLOOKUP(Tabla12[[#This Row],[Subprograma (reclasificación)]],OB_Prop_Estru_Prog_SubPr_meta!$K$2:$N$59,4,FALSE)</f>
        <v>4000 hectáreas recuperadas, rehabilitadas o restauradas de elementos de importancia ambiental</v>
      </c>
      <c r="Y10" s="3" t="s">
        <v>804</v>
      </c>
      <c r="AA10" s="32" t="s">
        <v>908</v>
      </c>
      <c r="AC10" s="58" t="s">
        <v>71</v>
      </c>
      <c r="AD10" s="10">
        <v>80000</v>
      </c>
      <c r="AE10" s="10">
        <f>+Tabla12[[#This Row],[Costo estimado 
(millones de $)]]</f>
        <v>80000</v>
      </c>
      <c r="AJ10" s="32"/>
      <c r="AK10" s="32" t="s">
        <v>73</v>
      </c>
      <c r="AL10" s="40"/>
      <c r="AP10" s="32"/>
      <c r="AQ10" s="32"/>
      <c r="AR10" s="32"/>
      <c r="AT10" s="40"/>
      <c r="AU10" s="40">
        <v>0</v>
      </c>
      <c r="AV10" s="40">
        <v>0</v>
      </c>
      <c r="AW10" s="32"/>
      <c r="AX10" s="16"/>
      <c r="AY10" s="32"/>
      <c r="AZ10" s="40">
        <v>0</v>
      </c>
      <c r="BA10" s="40">
        <v>0</v>
      </c>
      <c r="BB10" s="40">
        <f>+(Tabla12[[#This Row],[Priorización 1 (60%)]]*60%)+(Tabla12[[#This Row],[Priorización 2 (40%)]]*40%)</f>
        <v>0</v>
      </c>
      <c r="BC10" s="32"/>
      <c r="BD10" s="32"/>
    </row>
    <row r="11" spans="1:56" ht="169" hidden="1" customHeight="1" x14ac:dyDescent="0.2">
      <c r="A11" s="7">
        <v>10</v>
      </c>
      <c r="B11" s="7">
        <v>10</v>
      </c>
      <c r="C11" s="32" t="s">
        <v>59</v>
      </c>
      <c r="D11" s="32" t="s">
        <v>60</v>
      </c>
      <c r="E11" s="32" t="s">
        <v>112</v>
      </c>
      <c r="F11" s="200" t="s">
        <v>1156</v>
      </c>
      <c r="G11" s="152" t="s">
        <v>2</v>
      </c>
      <c r="H11" s="201" t="s">
        <v>1157</v>
      </c>
      <c r="I11" s="32" t="s">
        <v>78</v>
      </c>
      <c r="J11" s="32" t="s">
        <v>896</v>
      </c>
      <c r="K11" s="32" t="s">
        <v>87</v>
      </c>
      <c r="L11" s="32" t="s">
        <v>614</v>
      </c>
      <c r="M11" s="58" t="s">
        <v>56</v>
      </c>
      <c r="Q11" s="32" t="s">
        <v>4</v>
      </c>
      <c r="R11" s="32" t="s">
        <v>383</v>
      </c>
      <c r="S11" s="32" t="str">
        <f>+VLOOKUP(Tabla12[[#This Row],[Programa]],Objetivos_Programas!$B$2:$C$16,2,FALSE)</f>
        <v>1. Programa conectividad ecosistémica, reverdecimiento y atención de la emergencia climática</v>
      </c>
      <c r="T11" s="32" t="s">
        <v>398</v>
      </c>
      <c r="U11" s="32" t="s">
        <v>1875</v>
      </c>
      <c r="V11" s="33" t="str">
        <f>+VLOOKUP(Tabla12[[#This Row],[Subprograma (reclasificación)]],OB_Prop_Estru_Prog_SubPr_meta!$K$2:$N$59,4,FALSE)</f>
        <v>4000 hectáreas recuperadas, rehabilitadas o restauradas de elementos de importancia ambiental</v>
      </c>
      <c r="Y11" s="3" t="s">
        <v>805</v>
      </c>
      <c r="AA11" s="32" t="s">
        <v>908</v>
      </c>
      <c r="AC11" s="58" t="s">
        <v>71</v>
      </c>
      <c r="AD11" s="10">
        <v>10000</v>
      </c>
      <c r="AE11" s="10">
        <v>10000</v>
      </c>
      <c r="AF11" s="16">
        <v>10000</v>
      </c>
      <c r="AJ11" s="32"/>
      <c r="AK11" s="32" t="s">
        <v>57</v>
      </c>
      <c r="AL11" s="32" t="s">
        <v>1642</v>
      </c>
      <c r="AM11" s="32" t="s">
        <v>621</v>
      </c>
      <c r="AP11" s="32"/>
      <c r="AQ11" s="32"/>
      <c r="AR11" s="32"/>
      <c r="AT11" s="40"/>
      <c r="AU11" s="40">
        <v>0</v>
      </c>
      <c r="AV11" s="40">
        <v>0</v>
      </c>
      <c r="AW11" s="32"/>
      <c r="AX11" s="16">
        <f>Tabla12[[#This Row],[Costo estimado 
(millones de $)]]-Tabla12[[#This Row],[Recursos PDD]]</f>
        <v>0</v>
      </c>
      <c r="AY11" s="32" t="s">
        <v>108</v>
      </c>
      <c r="AZ11" s="40">
        <v>0</v>
      </c>
      <c r="BA11" s="40">
        <v>0</v>
      </c>
      <c r="BB11" s="40">
        <f>+(Tabla12[[#This Row],[Priorización 1 (60%)]]*60%)+(Tabla12[[#This Row],[Priorización 2 (40%)]]*40%)</f>
        <v>0</v>
      </c>
      <c r="BC11" s="32"/>
      <c r="BD11" s="32"/>
    </row>
    <row r="12" spans="1:56" ht="169" hidden="1" customHeight="1" x14ac:dyDescent="0.2">
      <c r="A12" s="7">
        <v>11</v>
      </c>
      <c r="B12" s="7">
        <v>11</v>
      </c>
      <c r="C12" s="32" t="s">
        <v>59</v>
      </c>
      <c r="D12" s="32" t="s">
        <v>60</v>
      </c>
      <c r="E12" s="32" t="s">
        <v>72</v>
      </c>
      <c r="F12" s="200" t="s">
        <v>1389</v>
      </c>
      <c r="G12" s="152" t="s">
        <v>2</v>
      </c>
      <c r="H12" s="201" t="s">
        <v>1067</v>
      </c>
      <c r="I12" s="32" t="s">
        <v>78</v>
      </c>
      <c r="J12" s="32" t="s">
        <v>896</v>
      </c>
      <c r="K12" s="32" t="s">
        <v>87</v>
      </c>
      <c r="L12" s="32" t="s">
        <v>614</v>
      </c>
      <c r="M12" s="58" t="s">
        <v>56</v>
      </c>
      <c r="Q12" s="32" t="s">
        <v>4</v>
      </c>
      <c r="R12" s="32" t="s">
        <v>383</v>
      </c>
      <c r="S12" s="32" t="str">
        <f>+VLOOKUP(Tabla12[[#This Row],[Programa]],Objetivos_Programas!$B$2:$C$16,2,FALSE)</f>
        <v>1. Programa conectividad ecosistémica, reverdecimiento y atención de la emergencia climática</v>
      </c>
      <c r="T12" s="32" t="s">
        <v>398</v>
      </c>
      <c r="U12" s="32" t="s">
        <v>1875</v>
      </c>
      <c r="V12" s="33" t="str">
        <f>+VLOOKUP(Tabla12[[#This Row],[Subprograma (reclasificación)]],OB_Prop_Estru_Prog_SubPr_meta!$K$2:$N$59,4,FALSE)</f>
        <v>4000 hectáreas recuperadas, rehabilitadas o restauradas de elementos de importancia ambiental</v>
      </c>
      <c r="X12" s="3" t="s">
        <v>115</v>
      </c>
      <c r="Y12" s="3"/>
      <c r="AA12" s="32" t="s">
        <v>957</v>
      </c>
      <c r="AC12" s="58" t="s">
        <v>71</v>
      </c>
      <c r="AD12" s="10">
        <v>225000</v>
      </c>
      <c r="AE12" s="10">
        <f>+Tabla12[[#This Row],[Costo estimado 
(millones de $)]]</f>
        <v>225000</v>
      </c>
      <c r="AJ12" s="32"/>
      <c r="AK12" s="32" t="s">
        <v>73</v>
      </c>
      <c r="AL12" s="40"/>
      <c r="AP12" s="32"/>
      <c r="AQ12" s="32"/>
      <c r="AR12" s="32"/>
      <c r="AT12" s="40"/>
      <c r="AU12" s="40">
        <v>0</v>
      </c>
      <c r="AV12" s="40">
        <v>1</v>
      </c>
      <c r="AW12" s="32"/>
      <c r="AX12" s="16"/>
      <c r="AY12" s="32"/>
      <c r="AZ12" s="40">
        <v>3</v>
      </c>
      <c r="BA12" s="40">
        <v>0</v>
      </c>
      <c r="BB12" s="40">
        <f>+(Tabla12[[#This Row],[Priorización 1 (60%)]]*60%)+(Tabla12[[#This Row],[Priorización 2 (40%)]]*40%)</f>
        <v>1.7999999999999998</v>
      </c>
      <c r="BC12" s="32"/>
      <c r="BD12" s="32"/>
    </row>
    <row r="13" spans="1:56" ht="169" hidden="1" customHeight="1" x14ac:dyDescent="0.2">
      <c r="A13" s="7">
        <v>12</v>
      </c>
      <c r="B13" s="7">
        <v>12</v>
      </c>
      <c r="C13" s="32" t="s">
        <v>59</v>
      </c>
      <c r="D13" s="32" t="s">
        <v>60</v>
      </c>
      <c r="E13" s="32" t="s">
        <v>112</v>
      </c>
      <c r="F13" s="200" t="s">
        <v>1068</v>
      </c>
      <c r="G13" s="152" t="s">
        <v>690</v>
      </c>
      <c r="H13" s="201" t="s">
        <v>1069</v>
      </c>
      <c r="I13" s="32" t="s">
        <v>78</v>
      </c>
      <c r="J13" s="32" t="s">
        <v>896</v>
      </c>
      <c r="K13" s="32" t="s">
        <v>87</v>
      </c>
      <c r="L13" s="32" t="s">
        <v>614</v>
      </c>
      <c r="M13" s="58" t="s">
        <v>56</v>
      </c>
      <c r="Q13" s="32" t="s">
        <v>4</v>
      </c>
      <c r="R13" s="32" t="s">
        <v>383</v>
      </c>
      <c r="S13" s="32" t="str">
        <f>+VLOOKUP(Tabla12[[#This Row],[Programa]],Objetivos_Programas!$B$2:$C$16,2,FALSE)</f>
        <v>1. Programa conectividad ecosistémica, reverdecimiento y atención de la emergencia climática</v>
      </c>
      <c r="T13" s="32" t="s">
        <v>398</v>
      </c>
      <c r="U13" s="32" t="s">
        <v>1875</v>
      </c>
      <c r="V13" s="33" t="str">
        <f>+VLOOKUP(Tabla12[[#This Row],[Subprograma (reclasificación)]],OB_Prop_Estru_Prog_SubPr_meta!$K$2:$N$59,4,FALSE)</f>
        <v>4000 hectáreas recuperadas, rehabilitadas o restauradas de elementos de importancia ambiental</v>
      </c>
      <c r="Y13" s="3" t="s">
        <v>806</v>
      </c>
      <c r="AA13" s="32" t="s">
        <v>908</v>
      </c>
      <c r="AC13" s="58" t="s">
        <v>71</v>
      </c>
      <c r="AD13" s="10">
        <v>35000</v>
      </c>
      <c r="AE13" s="10">
        <v>35000</v>
      </c>
      <c r="AF13" s="16">
        <v>35000</v>
      </c>
      <c r="AJ13" s="32"/>
      <c r="AK13" s="32" t="s">
        <v>57</v>
      </c>
      <c r="AL13" s="32" t="s">
        <v>1642</v>
      </c>
      <c r="AM13" s="32" t="s">
        <v>622</v>
      </c>
      <c r="AP13" s="32"/>
      <c r="AQ13" s="32"/>
      <c r="AR13" s="32"/>
      <c r="AT13" s="40"/>
      <c r="AU13" s="40">
        <v>0</v>
      </c>
      <c r="AV13" s="40">
        <v>0</v>
      </c>
      <c r="AW13" s="32"/>
      <c r="AX13" s="16">
        <f>Tabla12[[#This Row],[Costo estimado 
(millones de $)]]-Tabla12[[#This Row],[Recursos PDD]]</f>
        <v>0</v>
      </c>
      <c r="AY13" s="32" t="s">
        <v>108</v>
      </c>
      <c r="AZ13" s="40">
        <v>0</v>
      </c>
      <c r="BA13" s="40">
        <v>0</v>
      </c>
      <c r="BB13" s="40">
        <f>+(Tabla12[[#This Row],[Priorización 1 (60%)]]*60%)+(Tabla12[[#This Row],[Priorización 2 (40%)]]*40%)</f>
        <v>0</v>
      </c>
      <c r="BC13" s="32"/>
      <c r="BD13" s="32"/>
    </row>
    <row r="14" spans="1:56" ht="169" hidden="1" customHeight="1" x14ac:dyDescent="0.2">
      <c r="A14" s="7">
        <v>13</v>
      </c>
      <c r="B14" s="7">
        <v>13</v>
      </c>
      <c r="C14" s="32" t="s">
        <v>59</v>
      </c>
      <c r="D14" s="32" t="s">
        <v>60</v>
      </c>
      <c r="E14" s="32" t="s">
        <v>72</v>
      </c>
      <c r="F14" s="200" t="s">
        <v>99</v>
      </c>
      <c r="G14" s="152" t="s">
        <v>2</v>
      </c>
      <c r="H14" s="201" t="s">
        <v>1070</v>
      </c>
      <c r="I14" s="32" t="s">
        <v>78</v>
      </c>
      <c r="J14" s="32" t="s">
        <v>896</v>
      </c>
      <c r="K14" s="32" t="s">
        <v>87</v>
      </c>
      <c r="L14" s="32" t="s">
        <v>614</v>
      </c>
      <c r="M14" s="58" t="s">
        <v>56</v>
      </c>
      <c r="Q14" s="32" t="s">
        <v>4</v>
      </c>
      <c r="R14" s="32" t="s">
        <v>383</v>
      </c>
      <c r="S14" s="32" t="str">
        <f>+VLOOKUP(Tabla12[[#This Row],[Programa]],Objetivos_Programas!$B$2:$C$16,2,FALSE)</f>
        <v>1. Programa conectividad ecosistémica, reverdecimiento y atención de la emergencia climática</v>
      </c>
      <c r="T14" s="32" t="s">
        <v>398</v>
      </c>
      <c r="U14" s="32" t="s">
        <v>1875</v>
      </c>
      <c r="V14" s="33" t="str">
        <f>+VLOOKUP(Tabla12[[#This Row],[Subprograma (reclasificación)]],OB_Prop_Estru_Prog_SubPr_meta!$K$2:$N$59,4,FALSE)</f>
        <v>4000 hectáreas recuperadas, rehabilitadas o restauradas de elementos de importancia ambiental</v>
      </c>
      <c r="Y14" s="3" t="s">
        <v>807</v>
      </c>
      <c r="AA14" s="32" t="s">
        <v>908</v>
      </c>
      <c r="AC14" s="58" t="s">
        <v>71</v>
      </c>
      <c r="AD14" s="10">
        <v>120000</v>
      </c>
      <c r="AE14" s="10">
        <f>+Tabla12[[#This Row],[Costo estimado 
(millones de $)]]</f>
        <v>120000</v>
      </c>
      <c r="AJ14" s="32"/>
      <c r="AK14" s="32" t="s">
        <v>73</v>
      </c>
      <c r="AL14" s="40"/>
      <c r="AP14" s="32"/>
      <c r="AQ14" s="32"/>
      <c r="AR14" s="32"/>
      <c r="AT14" s="40"/>
      <c r="AU14" s="40">
        <v>0</v>
      </c>
      <c r="AV14" s="40">
        <v>0</v>
      </c>
      <c r="AW14" s="32"/>
      <c r="AX14" s="16"/>
      <c r="AY14" s="32"/>
      <c r="AZ14" s="40">
        <v>0</v>
      </c>
      <c r="BA14" s="40">
        <v>0</v>
      </c>
      <c r="BB14" s="40">
        <f>+(Tabla12[[#This Row],[Priorización 1 (60%)]]*60%)+(Tabla12[[#This Row],[Priorización 2 (40%)]]*40%)</f>
        <v>0</v>
      </c>
      <c r="BC14" s="32"/>
      <c r="BD14" s="32"/>
    </row>
    <row r="15" spans="1:56" ht="169" hidden="1" customHeight="1" x14ac:dyDescent="0.2">
      <c r="A15" s="7">
        <v>14</v>
      </c>
      <c r="B15" s="7">
        <v>14</v>
      </c>
      <c r="C15" s="32" t="s">
        <v>59</v>
      </c>
      <c r="D15" s="32" t="s">
        <v>60</v>
      </c>
      <c r="E15" s="32" t="s">
        <v>72</v>
      </c>
      <c r="F15" s="200" t="s">
        <v>100</v>
      </c>
      <c r="G15" s="152" t="s">
        <v>2</v>
      </c>
      <c r="H15" s="201" t="s">
        <v>1071</v>
      </c>
      <c r="I15" s="32" t="s">
        <v>78</v>
      </c>
      <c r="J15" s="32" t="s">
        <v>896</v>
      </c>
      <c r="K15" s="32" t="s">
        <v>87</v>
      </c>
      <c r="L15" s="32" t="s">
        <v>614</v>
      </c>
      <c r="M15" s="58" t="s">
        <v>56</v>
      </c>
      <c r="Q15" s="32" t="s">
        <v>4</v>
      </c>
      <c r="R15" s="32" t="s">
        <v>383</v>
      </c>
      <c r="S15" s="32" t="str">
        <f>+VLOOKUP(Tabla12[[#This Row],[Programa]],Objetivos_Programas!$B$2:$C$16,2,FALSE)</f>
        <v>1. Programa conectividad ecosistémica, reverdecimiento y atención de la emergencia climática</v>
      </c>
      <c r="T15" s="32" t="s">
        <v>398</v>
      </c>
      <c r="U15" s="32" t="s">
        <v>1875</v>
      </c>
      <c r="V15" s="33" t="str">
        <f>+VLOOKUP(Tabla12[[#This Row],[Subprograma (reclasificación)]],OB_Prop_Estru_Prog_SubPr_meta!$K$2:$N$59,4,FALSE)</f>
        <v>4000 hectáreas recuperadas, rehabilitadas o restauradas de elementos de importancia ambiental</v>
      </c>
      <c r="Y15" s="3" t="s">
        <v>808</v>
      </c>
      <c r="AA15" s="32" t="s">
        <v>908</v>
      </c>
      <c r="AC15" s="58" t="s">
        <v>71</v>
      </c>
      <c r="AD15" s="10">
        <v>160000</v>
      </c>
      <c r="AE15" s="10">
        <f>+Tabla12[[#This Row],[Costo estimado 
(millones de $)]]</f>
        <v>160000</v>
      </c>
      <c r="AJ15" s="32"/>
      <c r="AK15" s="32" t="s">
        <v>73</v>
      </c>
      <c r="AL15" s="40"/>
      <c r="AP15" s="32"/>
      <c r="AQ15" s="32"/>
      <c r="AR15" s="32"/>
      <c r="AT15" s="40"/>
      <c r="AU15" s="40">
        <v>0</v>
      </c>
      <c r="AV15" s="40">
        <v>0</v>
      </c>
      <c r="AW15" s="32"/>
      <c r="AX15" s="16"/>
      <c r="AY15" s="32"/>
      <c r="AZ15" s="40">
        <v>0</v>
      </c>
      <c r="BA15" s="40">
        <v>0</v>
      </c>
      <c r="BB15" s="40">
        <f>+(Tabla12[[#This Row],[Priorización 1 (60%)]]*60%)+(Tabla12[[#This Row],[Priorización 2 (40%)]]*40%)</f>
        <v>0</v>
      </c>
      <c r="BC15" s="32"/>
      <c r="BD15" s="32"/>
    </row>
    <row r="16" spans="1:56" ht="169" hidden="1" customHeight="1" x14ac:dyDescent="0.2">
      <c r="A16" s="7">
        <v>15</v>
      </c>
      <c r="B16" s="7">
        <v>15</v>
      </c>
      <c r="C16" s="32" t="s">
        <v>59</v>
      </c>
      <c r="D16" s="32" t="s">
        <v>60</v>
      </c>
      <c r="E16" s="32" t="s">
        <v>72</v>
      </c>
      <c r="F16" s="200" t="s">
        <v>101</v>
      </c>
      <c r="G16" s="152" t="s">
        <v>2</v>
      </c>
      <c r="H16" s="201" t="s">
        <v>1072</v>
      </c>
      <c r="I16" s="32" t="s">
        <v>78</v>
      </c>
      <c r="J16" s="32" t="s">
        <v>896</v>
      </c>
      <c r="K16" s="32" t="s">
        <v>87</v>
      </c>
      <c r="L16" s="32" t="s">
        <v>614</v>
      </c>
      <c r="M16" s="58" t="s">
        <v>56</v>
      </c>
      <c r="Q16" s="32" t="s">
        <v>4</v>
      </c>
      <c r="R16" s="32" t="s">
        <v>383</v>
      </c>
      <c r="S16" s="32" t="str">
        <f>+VLOOKUP(Tabla12[[#This Row],[Programa]],Objetivos_Programas!$B$2:$C$16,2,FALSE)</f>
        <v>1. Programa conectividad ecosistémica, reverdecimiento y atención de la emergencia climática</v>
      </c>
      <c r="T16" s="32" t="s">
        <v>398</v>
      </c>
      <c r="U16" s="32" t="s">
        <v>1875</v>
      </c>
      <c r="V16" s="33" t="str">
        <f>+VLOOKUP(Tabla12[[#This Row],[Subprograma (reclasificación)]],OB_Prop_Estru_Prog_SubPr_meta!$K$2:$N$59,4,FALSE)</f>
        <v>4000 hectáreas recuperadas, rehabilitadas o restauradas de elementos de importancia ambiental</v>
      </c>
      <c r="Y16" s="3" t="s">
        <v>809</v>
      </c>
      <c r="AA16" s="32" t="s">
        <v>908</v>
      </c>
      <c r="AC16" s="58" t="s">
        <v>2</v>
      </c>
      <c r="AD16" s="10">
        <v>160000</v>
      </c>
      <c r="AE16" s="10">
        <f>+Tabla12[[#This Row],[Costo estimado 
(millones de $)]]</f>
        <v>160000</v>
      </c>
      <c r="AJ16" s="32"/>
      <c r="AK16" s="32" t="s">
        <v>73</v>
      </c>
      <c r="AL16" s="40"/>
      <c r="AP16" s="32"/>
      <c r="AQ16" s="32"/>
      <c r="AR16" s="32"/>
      <c r="AT16" s="40"/>
      <c r="AU16" s="40">
        <v>0</v>
      </c>
      <c r="AV16" s="40">
        <v>0</v>
      </c>
      <c r="AW16" s="32"/>
      <c r="AX16" s="16"/>
      <c r="AY16" s="32"/>
      <c r="AZ16" s="40">
        <v>0</v>
      </c>
      <c r="BA16" s="40">
        <v>0</v>
      </c>
      <c r="BB16" s="40">
        <f>+(Tabla12[[#This Row],[Priorización 1 (60%)]]*60%)+(Tabla12[[#This Row],[Priorización 2 (40%)]]*40%)</f>
        <v>0</v>
      </c>
      <c r="BC16" s="32"/>
      <c r="BD16" s="32"/>
    </row>
    <row r="17" spans="1:56" ht="169" hidden="1" customHeight="1" x14ac:dyDescent="0.2">
      <c r="A17" s="7">
        <v>16</v>
      </c>
      <c r="B17" s="7">
        <v>16</v>
      </c>
      <c r="C17" s="32" t="s">
        <v>59</v>
      </c>
      <c r="D17" s="32" t="s">
        <v>60</v>
      </c>
      <c r="E17" s="32" t="s">
        <v>112</v>
      </c>
      <c r="F17" s="200" t="s">
        <v>1390</v>
      </c>
      <c r="G17" s="152" t="s">
        <v>690</v>
      </c>
      <c r="H17" s="201" t="s">
        <v>1155</v>
      </c>
      <c r="I17" s="32"/>
      <c r="J17" s="32" t="s">
        <v>896</v>
      </c>
      <c r="K17" s="32" t="s">
        <v>492</v>
      </c>
      <c r="L17" s="32" t="s">
        <v>614</v>
      </c>
      <c r="M17" s="58" t="s">
        <v>56</v>
      </c>
      <c r="Q17" s="32" t="s">
        <v>4</v>
      </c>
      <c r="R17" s="32" t="s">
        <v>383</v>
      </c>
      <c r="S17" s="32" t="str">
        <f>+VLOOKUP(Tabla12[[#This Row],[Programa]],Objetivos_Programas!$B$2:$C$16,2,FALSE)</f>
        <v>1. Programa conectividad ecosistémica, reverdecimiento y atención de la emergencia climática</v>
      </c>
      <c r="T17" s="32" t="s">
        <v>398</v>
      </c>
      <c r="U17" s="32" t="s">
        <v>1875</v>
      </c>
      <c r="V17" s="33" t="str">
        <f>+VLOOKUP(Tabla12[[#This Row],[Subprograma (reclasificación)]],OB_Prop_Estru_Prog_SubPr_meta!$K$2:$N$59,4,FALSE)</f>
        <v>4000 hectáreas recuperadas, rehabilitadas o restauradas de elementos de importancia ambiental</v>
      </c>
      <c r="AA17" s="32" t="s">
        <v>908</v>
      </c>
      <c r="AC17" s="58" t="s">
        <v>71</v>
      </c>
      <c r="AD17" s="10">
        <v>150000</v>
      </c>
      <c r="AE17" s="10">
        <f>+Tabla12[[#This Row],[Costo estimado 
(millones de $)]]</f>
        <v>150000</v>
      </c>
      <c r="AJ17" s="32"/>
      <c r="AK17" s="32" t="s">
        <v>66</v>
      </c>
      <c r="AL17" s="40"/>
      <c r="AP17" s="32"/>
      <c r="AQ17" s="32"/>
      <c r="AR17" s="32"/>
      <c r="AT17" s="40"/>
      <c r="AU17" s="40">
        <v>0</v>
      </c>
      <c r="AV17" s="40">
        <v>0</v>
      </c>
      <c r="AW17" s="32"/>
      <c r="AX17" s="16"/>
      <c r="AY17" s="32"/>
      <c r="AZ17" s="40">
        <v>0</v>
      </c>
      <c r="BA17" s="40">
        <v>0</v>
      </c>
      <c r="BB17" s="40">
        <f>+(Tabla12[[#This Row],[Priorización 1 (60%)]]*60%)+(Tabla12[[#This Row],[Priorización 2 (40%)]]*40%)</f>
        <v>0</v>
      </c>
      <c r="BC17" s="32"/>
      <c r="BD17" s="32"/>
    </row>
    <row r="18" spans="1:56" ht="169" hidden="1" customHeight="1" x14ac:dyDescent="0.2">
      <c r="A18" s="7">
        <v>17</v>
      </c>
      <c r="B18" s="7">
        <v>17</v>
      </c>
      <c r="C18" s="32" t="s">
        <v>59</v>
      </c>
      <c r="D18" s="32" t="s">
        <v>74</v>
      </c>
      <c r="E18" s="32" t="s">
        <v>112</v>
      </c>
      <c r="F18" s="1" t="s">
        <v>401</v>
      </c>
      <c r="G18" s="32" t="s">
        <v>2</v>
      </c>
      <c r="H18" s="32" t="s">
        <v>641</v>
      </c>
      <c r="I18" s="32" t="s">
        <v>78</v>
      </c>
      <c r="J18" s="32" t="s">
        <v>726</v>
      </c>
      <c r="K18" s="32" t="s">
        <v>493</v>
      </c>
      <c r="L18" s="32" t="s">
        <v>614</v>
      </c>
      <c r="M18" s="58" t="s">
        <v>56</v>
      </c>
      <c r="Q18" s="32" t="s">
        <v>4</v>
      </c>
      <c r="R18" s="32" t="s">
        <v>384</v>
      </c>
      <c r="S18" s="32" t="str">
        <f>+VLOOKUP(Tabla12[[#This Row],[Programa]],Objetivos_Programas!$B$2:$C$16,2,FALSE)</f>
        <v>1. Programa conectividad ecosistémica, reverdecimiento y atención de la emergencia climática</v>
      </c>
      <c r="T18" s="32" t="s">
        <v>827</v>
      </c>
      <c r="U18" s="32" t="s">
        <v>1877</v>
      </c>
      <c r="V18"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Y18" s="32" t="s">
        <v>642</v>
      </c>
      <c r="AA18" s="32" t="s">
        <v>1398</v>
      </c>
      <c r="AB18" s="32" t="s">
        <v>642</v>
      </c>
      <c r="AC18" s="58" t="s">
        <v>71</v>
      </c>
      <c r="AD18" s="10">
        <v>75000</v>
      </c>
      <c r="AE18" s="10">
        <f>+Tabla12[[#This Row],[Costo estimado 
(millones de $)]]</f>
        <v>75000</v>
      </c>
      <c r="AJ18" s="32"/>
      <c r="AK18" s="32" t="s">
        <v>66</v>
      </c>
      <c r="AL18" s="40"/>
      <c r="AM18" s="32" t="s">
        <v>643</v>
      </c>
      <c r="AP18" s="32"/>
      <c r="AQ18" s="32"/>
      <c r="AR18" s="32"/>
      <c r="AS18" s="32"/>
      <c r="AT18" s="40"/>
      <c r="AU18" s="40">
        <v>0</v>
      </c>
      <c r="AV18" s="40">
        <v>1</v>
      </c>
      <c r="AW18" s="32"/>
      <c r="AX18" s="16"/>
      <c r="AY18" s="32"/>
      <c r="AZ18" s="40">
        <v>3</v>
      </c>
      <c r="BA18" s="40">
        <v>0</v>
      </c>
      <c r="BB18" s="40">
        <f>+(Tabla12[[#This Row],[Priorización 1 (60%)]]*60%)+(Tabla12[[#This Row],[Priorización 2 (40%)]]*40%)</f>
        <v>1.7999999999999998</v>
      </c>
      <c r="BC18" s="32"/>
      <c r="BD18" s="32"/>
    </row>
    <row r="19" spans="1:56" ht="169" hidden="1" customHeight="1" x14ac:dyDescent="0.2">
      <c r="A19" s="7">
        <v>18</v>
      </c>
      <c r="B19" s="7">
        <v>18</v>
      </c>
      <c r="C19" s="32" t="s">
        <v>59</v>
      </c>
      <c r="D19" s="32" t="s">
        <v>74</v>
      </c>
      <c r="E19" s="32" t="s">
        <v>72</v>
      </c>
      <c r="F19" s="1" t="s">
        <v>851</v>
      </c>
      <c r="G19" s="32" t="s">
        <v>690</v>
      </c>
      <c r="H19" s="3" t="s">
        <v>644</v>
      </c>
      <c r="I19" s="7" t="s">
        <v>79</v>
      </c>
      <c r="J19" s="32" t="s">
        <v>726</v>
      </c>
      <c r="K19" s="32" t="s">
        <v>493</v>
      </c>
      <c r="L19" s="32" t="s">
        <v>614</v>
      </c>
      <c r="M19" s="58" t="s">
        <v>56</v>
      </c>
      <c r="Q19" s="32" t="s">
        <v>4</v>
      </c>
      <c r="R19" s="32" t="s">
        <v>384</v>
      </c>
      <c r="S19" s="32" t="str">
        <f>+VLOOKUP(Tabla12[[#This Row],[Programa]],Objetivos_Programas!$B$2:$C$16,2,FALSE)</f>
        <v>1. Programa conectividad ecosistémica, reverdecimiento y atención de la emergencia climática</v>
      </c>
      <c r="T19" s="32" t="s">
        <v>827</v>
      </c>
      <c r="U19" s="32" t="s">
        <v>1877</v>
      </c>
      <c r="V19"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W19" s="35"/>
      <c r="Y19" s="32" t="s">
        <v>645</v>
      </c>
      <c r="AA19" s="32" t="s">
        <v>1399</v>
      </c>
      <c r="AB19" s="32" t="s">
        <v>645</v>
      </c>
      <c r="AC19" s="58" t="s">
        <v>71</v>
      </c>
      <c r="AD19" s="10">
        <v>40000</v>
      </c>
      <c r="AE19" s="10">
        <f>+Tabla12[[#This Row],[Costo estimado 
(millones de $)]]</f>
        <v>40000</v>
      </c>
      <c r="AJ19" s="32"/>
      <c r="AK19" s="32" t="s">
        <v>66</v>
      </c>
      <c r="AL19" s="40"/>
      <c r="AM19" s="32" t="s">
        <v>646</v>
      </c>
      <c r="AP19" s="32"/>
      <c r="AQ19" s="32"/>
      <c r="AR19" s="32"/>
      <c r="AS19" s="32"/>
      <c r="AT19" s="40"/>
      <c r="AU19" s="40">
        <v>0</v>
      </c>
      <c r="AV19" s="40">
        <v>2</v>
      </c>
      <c r="AW19" s="32"/>
      <c r="AX19" s="16"/>
      <c r="AY19" s="32"/>
      <c r="AZ19" s="40">
        <v>2</v>
      </c>
      <c r="BA19" s="40">
        <v>0</v>
      </c>
      <c r="BB19" s="40">
        <f>+(Tabla12[[#This Row],[Priorización 1 (60%)]]*60%)+(Tabla12[[#This Row],[Priorización 2 (40%)]]*40%)</f>
        <v>1.2</v>
      </c>
      <c r="BC19" s="32"/>
      <c r="BD19" s="32"/>
    </row>
    <row r="20" spans="1:56" ht="169" hidden="1" customHeight="1" x14ac:dyDescent="0.2">
      <c r="A20" s="7">
        <v>19</v>
      </c>
      <c r="B20" s="7">
        <v>19</v>
      </c>
      <c r="C20" s="32" t="s">
        <v>59</v>
      </c>
      <c r="D20" s="32" t="s">
        <v>60</v>
      </c>
      <c r="E20" s="32" t="s">
        <v>112</v>
      </c>
      <c r="F20" s="1" t="s">
        <v>8</v>
      </c>
      <c r="G20" s="32" t="s">
        <v>690</v>
      </c>
      <c r="H20" s="3" t="s">
        <v>81</v>
      </c>
      <c r="I20" s="32" t="s">
        <v>78</v>
      </c>
      <c r="J20" s="32" t="s">
        <v>726</v>
      </c>
      <c r="K20" s="32" t="s">
        <v>493</v>
      </c>
      <c r="L20" s="32" t="s">
        <v>614</v>
      </c>
      <c r="M20" s="58" t="s">
        <v>56</v>
      </c>
      <c r="Q20" s="32" t="s">
        <v>4</v>
      </c>
      <c r="R20" s="32" t="s">
        <v>384</v>
      </c>
      <c r="S20" s="32" t="str">
        <f>+VLOOKUP(Tabla12[[#This Row],[Programa]],Objetivos_Programas!$B$2:$C$16,2,FALSE)</f>
        <v>1. Programa conectividad ecosistémica, reverdecimiento y atención de la emergencia climática</v>
      </c>
      <c r="T20" s="32" t="s">
        <v>827</v>
      </c>
      <c r="U20" s="32" t="s">
        <v>1877</v>
      </c>
      <c r="V20"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Y20" s="32" t="s">
        <v>647</v>
      </c>
      <c r="AA20" s="32" t="s">
        <v>908</v>
      </c>
      <c r="AB20" s="32" t="s">
        <v>647</v>
      </c>
      <c r="AC20" s="58" t="s">
        <v>71</v>
      </c>
      <c r="AD20" s="10">
        <v>1200</v>
      </c>
      <c r="AE20" s="10">
        <f>+Tabla12[[#This Row],[Costo estimado 
(millones de $)]]</f>
        <v>1200</v>
      </c>
      <c r="AJ20" s="32"/>
      <c r="AK20" s="32" t="s">
        <v>73</v>
      </c>
      <c r="AL20" s="40"/>
      <c r="AM20" s="32" t="s">
        <v>82</v>
      </c>
      <c r="AP20" s="32"/>
      <c r="AQ20" s="32"/>
      <c r="AR20" s="32"/>
      <c r="AS20" s="32"/>
      <c r="AT20" s="40"/>
      <c r="AU20" s="40">
        <v>0</v>
      </c>
      <c r="AV20" s="40">
        <v>0</v>
      </c>
      <c r="AW20" s="32"/>
      <c r="AX20" s="16"/>
      <c r="AY20" s="32"/>
      <c r="AZ20" s="40">
        <v>0</v>
      </c>
      <c r="BA20" s="40">
        <v>0</v>
      </c>
      <c r="BB20" s="40">
        <f>+(Tabla12[[#This Row],[Priorización 1 (60%)]]*60%)+(Tabla12[[#This Row],[Priorización 2 (40%)]]*40%)</f>
        <v>0</v>
      </c>
      <c r="BC20" s="32"/>
      <c r="BD20" s="32"/>
    </row>
    <row r="21" spans="1:56" ht="169" hidden="1" customHeight="1" x14ac:dyDescent="0.2">
      <c r="A21" s="7">
        <v>20</v>
      </c>
      <c r="B21" s="7">
        <v>20</v>
      </c>
      <c r="C21" s="32" t="s">
        <v>61</v>
      </c>
      <c r="D21" s="32" t="s">
        <v>83</v>
      </c>
      <c r="E21" s="32" t="s">
        <v>112</v>
      </c>
      <c r="F21" s="71" t="s">
        <v>683</v>
      </c>
      <c r="G21" s="32" t="s">
        <v>690</v>
      </c>
      <c r="H21" s="3" t="s">
        <v>34</v>
      </c>
      <c r="I21" s="7" t="s">
        <v>77</v>
      </c>
      <c r="J21" s="32" t="s">
        <v>726</v>
      </c>
      <c r="K21" s="32" t="s">
        <v>829</v>
      </c>
      <c r="L21" s="32" t="s">
        <v>614</v>
      </c>
      <c r="M21" s="58" t="s">
        <v>56</v>
      </c>
      <c r="O21" s="58" t="s">
        <v>56</v>
      </c>
      <c r="Q21" s="32" t="s">
        <v>4</v>
      </c>
      <c r="R21" s="32" t="s">
        <v>384</v>
      </c>
      <c r="S21" s="32" t="str">
        <f>+VLOOKUP(Tabla12[[#This Row],[Programa]],Objetivos_Programas!$B$2:$C$16,2,FALSE)</f>
        <v>1. Programa conectividad ecosistémica, reverdecimiento y atención de la emergencia climática</v>
      </c>
      <c r="T21" s="32" t="s">
        <v>403</v>
      </c>
      <c r="U21" s="32" t="s">
        <v>1879</v>
      </c>
      <c r="V21" s="33" t="str">
        <f>+VLOOKUP(Tabla12[[#This Row],[Subprograma (reclasificación)]],OB_Prop_Estru_Prog_SubPr_meta!$K$2:$N$59,4,FALSE)</f>
        <v>9.600 familias reasentadas por riesgo no mitigable</v>
      </c>
      <c r="Y21" s="32" t="s">
        <v>642</v>
      </c>
      <c r="AA21" s="32" t="s">
        <v>1400</v>
      </c>
      <c r="AB21" s="32" t="s">
        <v>642</v>
      </c>
      <c r="AC21" s="58" t="s">
        <v>71</v>
      </c>
      <c r="AD21" s="10">
        <v>1100000</v>
      </c>
      <c r="AE21" s="10">
        <f>+Tabla12[[#This Row],[Costo estimado 
(millones de $)]]</f>
        <v>1100000</v>
      </c>
      <c r="AJ21" s="32"/>
      <c r="AK21" s="32" t="s">
        <v>73</v>
      </c>
      <c r="AL21" s="40"/>
      <c r="AM21" s="32" t="s">
        <v>1535</v>
      </c>
      <c r="AP21" s="32"/>
      <c r="AQ21" s="32"/>
      <c r="AR21" s="32"/>
      <c r="AS21" s="32"/>
      <c r="AT21" s="40"/>
      <c r="AU21" s="40">
        <v>0</v>
      </c>
      <c r="AV21" s="40">
        <v>1</v>
      </c>
      <c r="AW21" s="32"/>
      <c r="AX21" s="16"/>
      <c r="AY21" s="32"/>
      <c r="AZ21" s="40">
        <v>3</v>
      </c>
      <c r="BA21" s="40">
        <v>0</v>
      </c>
      <c r="BB21" s="40">
        <f>+(Tabla12[[#This Row],[Priorización 1 (60%)]]*60%)+(Tabla12[[#This Row],[Priorización 2 (40%)]]*40%)</f>
        <v>1.7999999999999998</v>
      </c>
      <c r="BC21" s="32"/>
      <c r="BD21" s="32"/>
    </row>
    <row r="22" spans="1:56" ht="169" hidden="1" customHeight="1" x14ac:dyDescent="0.2">
      <c r="A22" s="7">
        <v>21</v>
      </c>
      <c r="B22" s="7">
        <v>21</v>
      </c>
      <c r="C22" s="32" t="s">
        <v>59</v>
      </c>
      <c r="D22" s="32" t="s">
        <v>74</v>
      </c>
      <c r="E22" s="32" t="s">
        <v>112</v>
      </c>
      <c r="F22" s="1" t="s">
        <v>852</v>
      </c>
      <c r="G22" s="32" t="s">
        <v>690</v>
      </c>
      <c r="H22" s="3" t="s">
        <v>105</v>
      </c>
      <c r="I22" s="7" t="s">
        <v>77</v>
      </c>
      <c r="J22" s="32" t="s">
        <v>726</v>
      </c>
      <c r="K22" s="32" t="s">
        <v>493</v>
      </c>
      <c r="L22" s="32" t="s">
        <v>614</v>
      </c>
      <c r="M22" s="58" t="s">
        <v>56</v>
      </c>
      <c r="Q22" s="32" t="s">
        <v>5</v>
      </c>
      <c r="R22" s="32" t="s">
        <v>384</v>
      </c>
      <c r="S22" s="32" t="str">
        <f>+VLOOKUP(Tabla12[[#This Row],[Programa]],Objetivos_Programas!$B$2:$C$16,2,FALSE)</f>
        <v>1. Programa conectividad ecosistémica, reverdecimiento y atención de la emergencia climática</v>
      </c>
      <c r="T22" s="32" t="s">
        <v>827</v>
      </c>
      <c r="U22" s="32" t="s">
        <v>1877</v>
      </c>
      <c r="V22"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Y22" s="32" t="s">
        <v>642</v>
      </c>
      <c r="AA22" s="32" t="s">
        <v>1401</v>
      </c>
      <c r="AB22" s="32" t="s">
        <v>642</v>
      </c>
      <c r="AC22" s="58" t="s">
        <v>71</v>
      </c>
      <c r="AD22" s="10">
        <v>473480</v>
      </c>
      <c r="AE22" s="10">
        <f>+Tabla12[[#This Row],[Costo estimado 
(millones de $)]]</f>
        <v>473480</v>
      </c>
      <c r="AJ22" s="32"/>
      <c r="AK22" s="32" t="s">
        <v>66</v>
      </c>
      <c r="AL22" s="40"/>
      <c r="AM22" s="32" t="s">
        <v>106</v>
      </c>
      <c r="AP22" s="32"/>
      <c r="AQ22" s="32"/>
      <c r="AR22" s="32"/>
      <c r="AS22" s="32"/>
      <c r="AT22" s="40"/>
      <c r="AU22" s="40">
        <v>0</v>
      </c>
      <c r="AV22" s="40">
        <v>1</v>
      </c>
      <c r="AW22" s="32"/>
      <c r="AX22" s="16"/>
      <c r="AY22" s="32"/>
      <c r="AZ22" s="40">
        <v>3</v>
      </c>
      <c r="BA22" s="40">
        <v>0</v>
      </c>
      <c r="BB22" s="40">
        <f>+(Tabla12[[#This Row],[Priorización 1 (60%)]]*60%)+(Tabla12[[#This Row],[Priorización 2 (40%)]]*40%)</f>
        <v>1.7999999999999998</v>
      </c>
      <c r="BC22" s="32"/>
      <c r="BD22" s="32"/>
    </row>
    <row r="23" spans="1:56" ht="169" hidden="1" customHeight="1" x14ac:dyDescent="0.2">
      <c r="A23" s="7">
        <v>22</v>
      </c>
      <c r="B23" s="7">
        <v>22</v>
      </c>
      <c r="C23" s="32" t="s">
        <v>59</v>
      </c>
      <c r="D23" s="32" t="s">
        <v>324</v>
      </c>
      <c r="E23" s="32" t="s">
        <v>72</v>
      </c>
      <c r="F23" s="1" t="s">
        <v>7</v>
      </c>
      <c r="G23" s="32" t="s">
        <v>690</v>
      </c>
      <c r="H23" s="3" t="s">
        <v>107</v>
      </c>
      <c r="I23" s="7" t="s">
        <v>77</v>
      </c>
      <c r="J23" s="32" t="s">
        <v>726</v>
      </c>
      <c r="K23" s="32" t="s">
        <v>493</v>
      </c>
      <c r="L23" s="32" t="s">
        <v>614</v>
      </c>
      <c r="M23" s="58" t="s">
        <v>56</v>
      </c>
      <c r="Q23" s="32" t="s">
        <v>5</v>
      </c>
      <c r="R23" s="32" t="s">
        <v>384</v>
      </c>
      <c r="S23" s="32" t="str">
        <f>+VLOOKUP(Tabla12[[#This Row],[Programa]],Objetivos_Programas!$B$2:$C$16,2,FALSE)</f>
        <v>1. Programa conectividad ecosistémica, reverdecimiento y atención de la emergencia climática</v>
      </c>
      <c r="T23" s="32" t="s">
        <v>827</v>
      </c>
      <c r="U23" s="32" t="s">
        <v>1877</v>
      </c>
      <c r="V23"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Y23" s="32" t="s">
        <v>80</v>
      </c>
      <c r="AA23" s="32" t="s">
        <v>908</v>
      </c>
      <c r="AC23" s="58" t="s">
        <v>71</v>
      </c>
      <c r="AD23" s="10">
        <v>300942</v>
      </c>
      <c r="AE23" s="10">
        <f>+Tabla12[[#This Row],[Costo estimado 
(millones de $)]]</f>
        <v>300942</v>
      </c>
      <c r="AJ23" s="32"/>
      <c r="AK23" s="32" t="s">
        <v>66</v>
      </c>
      <c r="AL23" s="40"/>
      <c r="AM23" s="32" t="s">
        <v>106</v>
      </c>
      <c r="AP23" s="32"/>
      <c r="AQ23" s="32"/>
      <c r="AR23" s="32"/>
      <c r="AS23" s="32"/>
      <c r="AT23" s="40"/>
      <c r="AU23" s="40">
        <v>0</v>
      </c>
      <c r="AV23" s="40">
        <v>0</v>
      </c>
      <c r="AW23" s="32"/>
      <c r="AX23" s="16"/>
      <c r="AY23" s="32"/>
      <c r="AZ23" s="40">
        <v>0</v>
      </c>
      <c r="BA23" s="40">
        <v>0</v>
      </c>
      <c r="BB23" s="40">
        <f>+(Tabla12[[#This Row],[Priorización 1 (60%)]]*60%)+(Tabla12[[#This Row],[Priorización 2 (40%)]]*40%)</f>
        <v>0</v>
      </c>
      <c r="BC23" s="32"/>
      <c r="BD23" s="32"/>
    </row>
    <row r="24" spans="1:56" ht="169" hidden="1" customHeight="1" x14ac:dyDescent="0.2">
      <c r="A24" s="7">
        <v>23</v>
      </c>
      <c r="B24" s="7">
        <v>23</v>
      </c>
      <c r="C24" s="32" t="s">
        <v>319</v>
      </c>
      <c r="D24" s="32" t="s">
        <v>817</v>
      </c>
      <c r="E24" s="32" t="s">
        <v>72</v>
      </c>
      <c r="F24" s="39" t="s">
        <v>854</v>
      </c>
      <c r="G24" s="32" t="s">
        <v>2</v>
      </c>
      <c r="H24" s="3" t="s">
        <v>648</v>
      </c>
      <c r="I24" s="7" t="s">
        <v>363</v>
      </c>
      <c r="J24" s="32" t="s">
        <v>726</v>
      </c>
      <c r="K24" s="48" t="s">
        <v>493</v>
      </c>
      <c r="L24" s="32" t="s">
        <v>614</v>
      </c>
      <c r="M24" s="58" t="s">
        <v>56</v>
      </c>
      <c r="N24" s="58" t="s">
        <v>56</v>
      </c>
      <c r="Q24" s="32" t="s">
        <v>5</v>
      </c>
      <c r="R24" s="32" t="s">
        <v>384</v>
      </c>
      <c r="S24" s="32" t="str">
        <f>+VLOOKUP(Tabla12[[#This Row],[Programa]],Objetivos_Programas!$B$2:$C$16,2,FALSE)</f>
        <v>1. Programa conectividad ecosistémica, reverdecimiento y atención de la emergencia climática</v>
      </c>
      <c r="T24" s="32" t="s">
        <v>827</v>
      </c>
      <c r="U24" s="32" t="s">
        <v>1877</v>
      </c>
      <c r="V24"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X24" s="32" t="s">
        <v>649</v>
      </c>
      <c r="AA24" s="32" t="s">
        <v>908</v>
      </c>
      <c r="AB24" s="32" t="s">
        <v>104</v>
      </c>
      <c r="AC24" s="58" t="s">
        <v>71</v>
      </c>
      <c r="AD24" s="10">
        <v>10000</v>
      </c>
      <c r="AE24" s="10">
        <f>+Tabla12[[#This Row],[Costo estimado 
(millones de $)]]</f>
        <v>10000</v>
      </c>
      <c r="AJ24" s="32"/>
      <c r="AK24" s="32" t="s">
        <v>73</v>
      </c>
      <c r="AL24" s="40"/>
      <c r="AM24" s="32" t="s">
        <v>650</v>
      </c>
      <c r="AP24" s="32"/>
      <c r="AQ24" s="32"/>
      <c r="AR24" s="32"/>
      <c r="AS24" s="32"/>
      <c r="AT24" s="40"/>
      <c r="AU24" s="40">
        <v>0</v>
      </c>
      <c r="AV24" s="40">
        <v>0</v>
      </c>
      <c r="AW24" s="32"/>
      <c r="AX24" s="16"/>
      <c r="AY24" s="32"/>
      <c r="AZ24" s="40">
        <v>0</v>
      </c>
      <c r="BA24" s="40">
        <v>0</v>
      </c>
      <c r="BB24" s="40">
        <f>+(Tabla12[[#This Row],[Priorización 1 (60%)]]*60%)+(Tabla12[[#This Row],[Priorización 2 (40%)]]*40%)</f>
        <v>0</v>
      </c>
      <c r="BC24" s="32"/>
      <c r="BD24" s="32"/>
    </row>
    <row r="25" spans="1:56" ht="169" hidden="1" customHeight="1" x14ac:dyDescent="0.2">
      <c r="A25" s="7">
        <v>24</v>
      </c>
      <c r="B25" s="7">
        <v>24</v>
      </c>
      <c r="C25" s="32" t="s">
        <v>61</v>
      </c>
      <c r="D25" s="32" t="s">
        <v>62</v>
      </c>
      <c r="E25" s="32" t="s">
        <v>112</v>
      </c>
      <c r="F25" s="1" t="s">
        <v>316</v>
      </c>
      <c r="G25" s="32" t="s">
        <v>690</v>
      </c>
      <c r="H25" s="3" t="s">
        <v>1241</v>
      </c>
      <c r="I25" s="7" t="s">
        <v>78</v>
      </c>
      <c r="J25" s="32" t="s">
        <v>726</v>
      </c>
      <c r="K25" s="32" t="s">
        <v>828</v>
      </c>
      <c r="L25" s="32" t="s">
        <v>614</v>
      </c>
      <c r="M25" s="58" t="s">
        <v>56</v>
      </c>
      <c r="Q25" s="32" t="s">
        <v>5</v>
      </c>
      <c r="R25" s="32" t="s">
        <v>384</v>
      </c>
      <c r="S25" s="32" t="str">
        <f>+VLOOKUP(Tabla12[[#This Row],[Programa]],Objetivos_Programas!$B$2:$C$16,2,FALSE)</f>
        <v>1. Programa conectividad ecosistémica, reverdecimiento y atención de la emergencia climática</v>
      </c>
      <c r="T25" s="32" t="s">
        <v>402</v>
      </c>
      <c r="U25" s="32" t="s">
        <v>1878</v>
      </c>
      <c r="V25" s="33" t="str">
        <f>+VLOOKUP(Tabla12[[#This Row],[Subprograma (reclasificación)]],OB_Prop_Estru_Prog_SubPr_meta!$K$2:$N$59,4,FALSE)</f>
        <v>100% de edificaciones nuevas con criterios de sostenibilidad</v>
      </c>
      <c r="Y25" s="49" t="s">
        <v>651</v>
      </c>
      <c r="AA25" s="32" t="s">
        <v>686</v>
      </c>
      <c r="AB25" s="49" t="s">
        <v>651</v>
      </c>
      <c r="AC25" s="58" t="s">
        <v>71</v>
      </c>
      <c r="AD25" s="10">
        <v>200</v>
      </c>
      <c r="AE25" s="10">
        <f>+Tabla12[[#This Row],[Costo estimado 
(millones de $)]]</f>
        <v>200</v>
      </c>
      <c r="AJ25" s="32"/>
      <c r="AK25" s="32" t="s">
        <v>73</v>
      </c>
      <c r="AL25" s="40"/>
      <c r="AP25" s="32"/>
      <c r="AQ25" s="32"/>
      <c r="AR25" s="32"/>
      <c r="AS25" s="32"/>
      <c r="AT25" s="40"/>
      <c r="AU25" s="40">
        <v>0</v>
      </c>
      <c r="AV25" s="40">
        <v>1</v>
      </c>
      <c r="AW25" s="32"/>
      <c r="AX25" s="16"/>
      <c r="AY25" s="32"/>
      <c r="AZ25" s="40">
        <v>4</v>
      </c>
      <c r="BA25" s="40">
        <v>0</v>
      </c>
      <c r="BB25" s="40">
        <f>+(Tabla12[[#This Row],[Priorización 1 (60%)]]*60%)+(Tabla12[[#This Row],[Priorización 2 (40%)]]*40%)</f>
        <v>2.4</v>
      </c>
      <c r="BC25" s="32"/>
      <c r="BD25" s="32"/>
    </row>
    <row r="26" spans="1:56" ht="169" hidden="1" customHeight="1" x14ac:dyDescent="0.2">
      <c r="A26" s="7">
        <v>25</v>
      </c>
      <c r="B26" s="7">
        <v>25</v>
      </c>
      <c r="C26" s="32" t="s">
        <v>61</v>
      </c>
      <c r="D26" s="32" t="s">
        <v>318</v>
      </c>
      <c r="E26" s="32" t="s">
        <v>112</v>
      </c>
      <c r="F26" s="1" t="s">
        <v>661</v>
      </c>
      <c r="G26" s="32" t="s">
        <v>690</v>
      </c>
      <c r="H26" s="3" t="s">
        <v>1532</v>
      </c>
      <c r="I26" s="7" t="s">
        <v>79</v>
      </c>
      <c r="J26" s="32" t="s">
        <v>726</v>
      </c>
      <c r="K26" s="32" t="s">
        <v>638</v>
      </c>
      <c r="L26" s="32" t="s">
        <v>614</v>
      </c>
      <c r="M26" s="58" t="s">
        <v>56</v>
      </c>
      <c r="Q26" s="32" t="s">
        <v>5</v>
      </c>
      <c r="R26" s="32" t="s">
        <v>384</v>
      </c>
      <c r="S26" s="32" t="str">
        <f>+VLOOKUP(Tabla12[[#This Row],[Programa]],Objetivos_Programas!$B$2:$C$16,2,FALSE)</f>
        <v>1. Programa conectividad ecosistémica, reverdecimiento y atención de la emergencia climática</v>
      </c>
      <c r="T26" s="32" t="s">
        <v>402</v>
      </c>
      <c r="U26" s="32" t="s">
        <v>1878</v>
      </c>
      <c r="V26" s="33" t="str">
        <f>+VLOOKUP(Tabla12[[#This Row],[Subprograma (reclasificación)]],OB_Prop_Estru_Prog_SubPr_meta!$K$2:$N$59,4,FALSE)</f>
        <v>100% de edificaciones nuevas con criterios de sostenibilidad</v>
      </c>
      <c r="Y26" s="49" t="s">
        <v>651</v>
      </c>
      <c r="AA26" s="32" t="s">
        <v>686</v>
      </c>
      <c r="AB26" s="49" t="s">
        <v>651</v>
      </c>
      <c r="AC26" s="58" t="s">
        <v>71</v>
      </c>
      <c r="AD26" s="10" t="s">
        <v>664</v>
      </c>
      <c r="AE26" s="10" t="str">
        <f>+Tabla12[[#This Row],[Costo estimado 
(millones de $)]]</f>
        <v>Obligaciones e incentivos</v>
      </c>
      <c r="AI26" s="32" t="s">
        <v>85</v>
      </c>
      <c r="AJ26" s="32"/>
      <c r="AK26" s="32" t="s">
        <v>73</v>
      </c>
      <c r="AL26" s="40"/>
      <c r="AP26" s="32"/>
      <c r="AQ26" s="32"/>
      <c r="AR26" s="32"/>
      <c r="AS26" s="32"/>
      <c r="AT26" s="32"/>
      <c r="AU26" s="40">
        <v>0</v>
      </c>
      <c r="AV26" s="40">
        <v>1</v>
      </c>
      <c r="AW26" s="32"/>
      <c r="AX26" s="16"/>
      <c r="AY26" s="32"/>
      <c r="AZ26" s="40">
        <v>4</v>
      </c>
      <c r="BA26" s="40">
        <v>0</v>
      </c>
      <c r="BB26" s="40">
        <f>+(Tabla12[[#This Row],[Priorización 1 (60%)]]*60%)+(Tabla12[[#This Row],[Priorización 2 (40%)]]*40%)</f>
        <v>2.4</v>
      </c>
      <c r="BC26" s="32"/>
      <c r="BD26" s="32"/>
    </row>
    <row r="27" spans="1:56" ht="169" hidden="1" customHeight="1" x14ac:dyDescent="0.2">
      <c r="A27" s="7">
        <v>26</v>
      </c>
      <c r="B27" s="7">
        <v>26</v>
      </c>
      <c r="C27" s="32" t="s">
        <v>313</v>
      </c>
      <c r="D27" s="32" t="s">
        <v>1861</v>
      </c>
      <c r="E27" s="32" t="s">
        <v>112</v>
      </c>
      <c r="F27" s="1" t="s">
        <v>1391</v>
      </c>
      <c r="G27" s="32" t="s">
        <v>2</v>
      </c>
      <c r="H27" s="3"/>
      <c r="I27" s="7"/>
      <c r="J27" s="32" t="s">
        <v>898</v>
      </c>
      <c r="K27" s="32" t="s">
        <v>850</v>
      </c>
      <c r="L27" s="32" t="s">
        <v>617</v>
      </c>
      <c r="P27" s="32" t="s">
        <v>56</v>
      </c>
      <c r="Q27" s="32" t="s">
        <v>4</v>
      </c>
      <c r="R27" s="32" t="s">
        <v>388</v>
      </c>
      <c r="S27" s="32" t="str">
        <f>+VLOOKUP(Tabla12[[#This Row],[Programa]],Objetivos_Programas!$B$2:$C$16,2,FALSE)</f>
        <v>3. Programa Vitalidad y cuidado</v>
      </c>
      <c r="T27" s="32" t="s">
        <v>871</v>
      </c>
      <c r="U27" s="32" t="s">
        <v>871</v>
      </c>
      <c r="V27" s="33" t="str">
        <f>+VLOOKUP(Tabla12[[#This Row],[Subprograma (reclasificación)]],OB_Prop_Estru_Prog_SubPr_meta!$K$2:$N$59,4,FALSE)</f>
        <v>10 Senderos recuperados y reactivados</v>
      </c>
      <c r="AA27" s="32" t="s">
        <v>908</v>
      </c>
      <c r="AC27" s="58" t="s">
        <v>2</v>
      </c>
      <c r="AD27" s="10" t="s">
        <v>876</v>
      </c>
      <c r="AE27" s="10" t="str">
        <f>+Tabla12[[#This Row],[Costo estimado 
(millones de $)]]</f>
        <v>Incluido en proyecto Cerro Seco</v>
      </c>
      <c r="AJ27" s="32"/>
      <c r="AK27" s="32" t="s">
        <v>57</v>
      </c>
      <c r="AL27" s="40"/>
      <c r="AM27" s="7"/>
      <c r="AN27" s="7"/>
      <c r="AP27" s="32"/>
      <c r="AQ27" s="32"/>
      <c r="AR27" s="32"/>
      <c r="AS27" s="32"/>
      <c r="AT27" s="32"/>
      <c r="AU27" s="40">
        <v>0</v>
      </c>
      <c r="AV27" s="40">
        <v>0</v>
      </c>
      <c r="AW27" s="32"/>
      <c r="AX27" s="16" t="e">
        <f>Tabla12[[#This Row],[Costo estimado 
(millones de $)]]-Tabla12[[#This Row],[Recursos PDD]]</f>
        <v>#VALUE!</v>
      </c>
      <c r="AY27" s="32"/>
      <c r="AZ27" s="40">
        <v>0</v>
      </c>
      <c r="BA27" s="40">
        <v>0</v>
      </c>
      <c r="BB27" s="40">
        <f>+(Tabla12[[#This Row],[Priorización 1 (60%)]]*60%)+(Tabla12[[#This Row],[Priorización 2 (40%)]]*40%)</f>
        <v>0</v>
      </c>
      <c r="BC27" s="32"/>
      <c r="BD27" s="32"/>
    </row>
    <row r="28" spans="1:56" ht="169" hidden="1" customHeight="1" x14ac:dyDescent="0.2">
      <c r="A28" s="7">
        <v>27</v>
      </c>
      <c r="B28" s="7">
        <v>27</v>
      </c>
      <c r="C28" s="32" t="s">
        <v>313</v>
      </c>
      <c r="D28" s="32" t="s">
        <v>1861</v>
      </c>
      <c r="E28" s="32" t="s">
        <v>112</v>
      </c>
      <c r="F28" s="1" t="s">
        <v>1863</v>
      </c>
      <c r="G28" s="32" t="s">
        <v>2</v>
      </c>
      <c r="H28" s="3" t="s">
        <v>688</v>
      </c>
      <c r="I28" s="7" t="s">
        <v>77</v>
      </c>
      <c r="J28" s="32" t="s">
        <v>898</v>
      </c>
      <c r="K28" s="32" t="s">
        <v>850</v>
      </c>
      <c r="L28" s="32" t="s">
        <v>617</v>
      </c>
      <c r="P28" s="32" t="s">
        <v>56</v>
      </c>
      <c r="Q28" s="32" t="s">
        <v>4</v>
      </c>
      <c r="R28" s="32" t="s">
        <v>388</v>
      </c>
      <c r="S28" s="32" t="str">
        <f>+VLOOKUP(Tabla12[[#This Row],[Programa]],Objetivos_Programas!$B$2:$C$16,2,FALSE)</f>
        <v>3. Programa Vitalidad y cuidado</v>
      </c>
      <c r="T28" s="32" t="s">
        <v>871</v>
      </c>
      <c r="U28" s="32" t="s">
        <v>871</v>
      </c>
      <c r="V28" s="33" t="str">
        <f>+VLOOKUP(Tabla12[[#This Row],[Subprograma (reclasificación)]],OB_Prop_Estru_Prog_SubPr_meta!$K$2:$N$59,4,FALSE)</f>
        <v>10 Senderos recuperados y reactivados</v>
      </c>
      <c r="X28" s="32" t="s">
        <v>133</v>
      </c>
      <c r="AA28" s="32" t="s">
        <v>908</v>
      </c>
      <c r="AC28" s="58" t="s">
        <v>2</v>
      </c>
      <c r="AD28" s="10">
        <v>50915</v>
      </c>
      <c r="AE28" s="10">
        <f>+Tabla12[[#This Row],[Costo estimado 
(millones de $)]]</f>
        <v>50915</v>
      </c>
      <c r="AJ28" s="32"/>
      <c r="AK28" s="32" t="s">
        <v>57</v>
      </c>
      <c r="AP28" s="32"/>
      <c r="AQ28" s="32"/>
      <c r="AR28" s="32"/>
      <c r="AS28" s="32"/>
      <c r="AT28" s="40"/>
      <c r="AU28" s="40">
        <v>0</v>
      </c>
      <c r="AV28" s="40">
        <v>0</v>
      </c>
      <c r="AW28" s="32"/>
      <c r="AX28" s="16">
        <f>Tabla12[[#This Row],[Costo estimado 
(millones de $)]]-Tabla12[[#This Row],[Recursos PDD]]</f>
        <v>50915</v>
      </c>
      <c r="AY28" s="32"/>
      <c r="AZ28" s="40">
        <v>0</v>
      </c>
      <c r="BA28" s="40">
        <v>0</v>
      </c>
      <c r="BB28" s="40">
        <f>+(Tabla12[[#This Row],[Priorización 1 (60%)]]*60%)+(Tabla12[[#This Row],[Priorización 2 (40%)]]*40%)</f>
        <v>0</v>
      </c>
      <c r="BC28" s="32"/>
      <c r="BD28" s="32"/>
    </row>
    <row r="29" spans="1:56" ht="169" hidden="1" customHeight="1" x14ac:dyDescent="0.2">
      <c r="A29" s="7">
        <v>28</v>
      </c>
      <c r="B29" s="7">
        <v>28</v>
      </c>
      <c r="C29" s="32" t="s">
        <v>313</v>
      </c>
      <c r="D29" s="32" t="s">
        <v>1861</v>
      </c>
      <c r="E29" s="32" t="s">
        <v>112</v>
      </c>
      <c r="F29" s="1" t="s">
        <v>699</v>
      </c>
      <c r="G29" s="32" t="s">
        <v>690</v>
      </c>
      <c r="H29" s="3" t="s">
        <v>688</v>
      </c>
      <c r="I29" s="7" t="s">
        <v>77</v>
      </c>
      <c r="J29" s="32" t="s">
        <v>898</v>
      </c>
      <c r="K29" s="32" t="s">
        <v>861</v>
      </c>
      <c r="L29" s="32" t="s">
        <v>617</v>
      </c>
      <c r="P29" s="32" t="s">
        <v>56</v>
      </c>
      <c r="Q29" s="32" t="s">
        <v>4</v>
      </c>
      <c r="R29" s="32" t="s">
        <v>387</v>
      </c>
      <c r="S29" s="32" t="str">
        <f>+VLOOKUP(Tabla12[[#This Row],[Programa]],Objetivos_Programas!$B$2:$C$16,2,FALSE)</f>
        <v>6. Programa resignificacion de nuestra identidad, cultura y patrimonio</v>
      </c>
      <c r="T29" s="32" t="s">
        <v>410</v>
      </c>
      <c r="U29" s="32" t="s">
        <v>410</v>
      </c>
      <c r="V29" s="33" t="str">
        <f>+VLOOKUP(Tabla12[[#This Row],[Subprograma (reclasificación)]],OB_Prop_Estru_Prog_SubPr_meta!$K$2:$N$59,4,FALSE)</f>
        <v>6 entornos de plazas de mercado enfocados a actividades turísticas y de promoción del patrimonio gastronómico
24 Sectores de Interés Cultural con inversiones integrales para la recuperación del patrimonio material y la promoción y puesta en valor del patrimonio inmaterial</v>
      </c>
      <c r="AA29" s="32" t="s">
        <v>908</v>
      </c>
      <c r="AC29" s="58" t="s">
        <v>71</v>
      </c>
      <c r="AD29" s="10">
        <v>8000</v>
      </c>
      <c r="AE29" s="10">
        <f>+Tabla12[[#This Row],[Costo estimado 
(millones de $)]]</f>
        <v>8000</v>
      </c>
      <c r="AJ29" s="32"/>
      <c r="AK29" s="32" t="s">
        <v>73</v>
      </c>
      <c r="AL29" s="40"/>
      <c r="AM29" s="7"/>
      <c r="AN29" s="7"/>
      <c r="AP29" s="32"/>
      <c r="AQ29" s="32"/>
      <c r="AR29" s="32"/>
      <c r="AS29" s="32"/>
      <c r="AT29" s="40"/>
      <c r="AU29" s="40">
        <v>0</v>
      </c>
      <c r="AV29" s="40">
        <v>0</v>
      </c>
      <c r="AW29" s="32"/>
      <c r="AX29" s="16"/>
      <c r="AY29" s="32"/>
      <c r="AZ29" s="40">
        <v>0</v>
      </c>
      <c r="BA29" s="40">
        <v>0</v>
      </c>
      <c r="BB29" s="40">
        <f>+(Tabla12[[#This Row],[Priorización 1 (60%)]]*60%)+(Tabla12[[#This Row],[Priorización 2 (40%)]]*40%)</f>
        <v>0</v>
      </c>
      <c r="BC29" s="32"/>
      <c r="BD29" s="32"/>
    </row>
    <row r="30" spans="1:56" ht="169" hidden="1" customHeight="1" x14ac:dyDescent="0.2">
      <c r="A30" s="7">
        <v>29</v>
      </c>
      <c r="B30" s="7">
        <v>29</v>
      </c>
      <c r="C30" s="32" t="s">
        <v>322</v>
      </c>
      <c r="D30" s="32" t="s">
        <v>323</v>
      </c>
      <c r="E30" s="32" t="s">
        <v>112</v>
      </c>
      <c r="F30" s="1" t="s">
        <v>689</v>
      </c>
      <c r="G30" s="32" t="s">
        <v>690</v>
      </c>
      <c r="H30" s="3" t="s">
        <v>692</v>
      </c>
      <c r="I30" s="7" t="s">
        <v>77</v>
      </c>
      <c r="J30" s="32" t="s">
        <v>898</v>
      </c>
      <c r="K30" s="32" t="s">
        <v>862</v>
      </c>
      <c r="L30" s="32" t="s">
        <v>617</v>
      </c>
      <c r="P30" s="32" t="s">
        <v>56</v>
      </c>
      <c r="Q30" s="32" t="s">
        <v>4</v>
      </c>
      <c r="R30" s="32" t="s">
        <v>387</v>
      </c>
      <c r="S30" s="32" t="str">
        <f>+VLOOKUP(Tabla12[[#This Row],[Programa]],Objetivos_Programas!$B$2:$C$16,2,FALSE)</f>
        <v>6. Programa resignificacion de nuestra identidad, cultura y patrimonio</v>
      </c>
      <c r="T30" s="32" t="s">
        <v>410</v>
      </c>
      <c r="U30" s="32" t="s">
        <v>410</v>
      </c>
      <c r="V30" s="33" t="str">
        <f>+VLOOKUP(Tabla12[[#This Row],[Subprograma (reclasificación)]],OB_Prop_Estru_Prog_SubPr_meta!$K$2:$N$59,4,FALSE)</f>
        <v>6 entornos de plazas de mercado enfocados a actividades turísticas y de promoción del patrimonio gastronómico
24 Sectores de Interés Cultural con inversiones integrales para la recuperación del patrimonio material y la promoción y puesta en valor del patrimonio inmaterial</v>
      </c>
      <c r="AA30" s="32" t="s">
        <v>908</v>
      </c>
      <c r="AC30" s="58" t="s">
        <v>2</v>
      </c>
      <c r="AD30" s="10">
        <v>120000</v>
      </c>
      <c r="AE30" s="10">
        <f>+Tabla12[[#This Row],[Costo estimado 
(millones de $)]]</f>
        <v>120000</v>
      </c>
      <c r="AJ30" s="32"/>
      <c r="AK30" s="32" t="s">
        <v>73</v>
      </c>
      <c r="AL30" s="40"/>
      <c r="AP30" s="32"/>
      <c r="AQ30" s="32"/>
      <c r="AR30" s="32"/>
      <c r="AS30" s="32"/>
      <c r="AT30" s="40"/>
      <c r="AU30" s="40">
        <v>0</v>
      </c>
      <c r="AV30" s="40">
        <v>0</v>
      </c>
      <c r="AW30" s="32"/>
      <c r="AX30" s="16"/>
      <c r="AY30" s="32"/>
      <c r="AZ30" s="40">
        <v>0</v>
      </c>
      <c r="BA30" s="40">
        <v>0</v>
      </c>
      <c r="BB30" s="40">
        <f>+(Tabla12[[#This Row],[Priorización 1 (60%)]]*60%)+(Tabla12[[#This Row],[Priorización 2 (40%)]]*40%)</f>
        <v>0</v>
      </c>
      <c r="BC30" s="32"/>
      <c r="BD30" s="32"/>
    </row>
    <row r="31" spans="1:56" ht="169" hidden="1" customHeight="1" x14ac:dyDescent="0.2">
      <c r="A31" s="7">
        <v>30</v>
      </c>
      <c r="B31" s="7">
        <v>30</v>
      </c>
      <c r="C31" s="32" t="s">
        <v>313</v>
      </c>
      <c r="D31" s="32" t="s">
        <v>1861</v>
      </c>
      <c r="E31" s="32" t="s">
        <v>112</v>
      </c>
      <c r="F31" s="1" t="s">
        <v>873</v>
      </c>
      <c r="G31" s="32" t="s">
        <v>690</v>
      </c>
      <c r="H31" s="3"/>
      <c r="I31" s="9"/>
      <c r="J31" s="32" t="s">
        <v>898</v>
      </c>
      <c r="K31" s="32" t="s">
        <v>863</v>
      </c>
      <c r="L31" s="32" t="s">
        <v>617</v>
      </c>
      <c r="P31" s="32" t="s">
        <v>108</v>
      </c>
      <c r="Q31" s="32" t="s">
        <v>531</v>
      </c>
      <c r="R31" s="32" t="s">
        <v>388</v>
      </c>
      <c r="S31" s="32" t="str">
        <f>+VLOOKUP(Tabla12[[#This Row],[Programa]],Objetivos_Programas!$B$2:$C$16,2,FALSE)</f>
        <v>3. Programa Vitalidad y cuidado</v>
      </c>
      <c r="T31" s="32" t="s">
        <v>871</v>
      </c>
      <c r="U31" s="32" t="s">
        <v>871</v>
      </c>
      <c r="V31" s="33" t="str">
        <f>+VLOOKUP(Tabla12[[#This Row],[Subprograma (reclasificación)]],OB_Prop_Estru_Prog_SubPr_meta!$K$2:$N$59,4,FALSE)</f>
        <v>10 Senderos recuperados y reactivados</v>
      </c>
      <c r="AA31" s="32" t="s">
        <v>908</v>
      </c>
      <c r="AC31" s="58" t="s">
        <v>71</v>
      </c>
      <c r="AD31" s="10">
        <v>120000</v>
      </c>
      <c r="AE31" s="10">
        <f>+Tabla12[[#This Row],[Costo estimado 
(millones de $)]]</f>
        <v>120000</v>
      </c>
      <c r="AJ31" s="32"/>
      <c r="AK31" s="32" t="s">
        <v>73</v>
      </c>
      <c r="AL31" s="40"/>
      <c r="AM31" s="7"/>
      <c r="AN31" s="7"/>
      <c r="AP31" s="32"/>
      <c r="AQ31" s="32"/>
      <c r="AR31" s="32"/>
      <c r="AS31" s="32"/>
      <c r="AT31" s="40"/>
      <c r="AU31" s="40">
        <v>0</v>
      </c>
      <c r="AV31" s="40">
        <v>0</v>
      </c>
      <c r="AW31" s="32"/>
      <c r="AX31" s="16"/>
      <c r="AY31" s="32"/>
      <c r="AZ31" s="40">
        <v>0</v>
      </c>
      <c r="BA31" s="40">
        <v>0</v>
      </c>
      <c r="BB31" s="40">
        <f>+(Tabla12[[#This Row],[Priorización 1 (60%)]]*60%)+(Tabla12[[#This Row],[Priorización 2 (40%)]]*40%)</f>
        <v>0</v>
      </c>
      <c r="BC31" s="32"/>
      <c r="BD31" s="32"/>
    </row>
    <row r="32" spans="1:56" ht="169" hidden="1" customHeight="1" x14ac:dyDescent="0.2">
      <c r="A32" s="7">
        <v>31</v>
      </c>
      <c r="B32" s="7">
        <v>31</v>
      </c>
      <c r="C32" s="32" t="s">
        <v>313</v>
      </c>
      <c r="D32" s="32" t="s">
        <v>1861</v>
      </c>
      <c r="E32" s="32" t="s">
        <v>112</v>
      </c>
      <c r="F32" s="1" t="s">
        <v>875</v>
      </c>
      <c r="G32" s="32" t="s">
        <v>690</v>
      </c>
      <c r="H32" s="3"/>
      <c r="I32" s="7" t="s">
        <v>77</v>
      </c>
      <c r="J32" s="32" t="s">
        <v>898</v>
      </c>
      <c r="K32" s="32" t="s">
        <v>865</v>
      </c>
      <c r="L32" s="32" t="s">
        <v>617</v>
      </c>
      <c r="P32" s="32" t="s">
        <v>56</v>
      </c>
      <c r="Q32" s="32" t="s">
        <v>4</v>
      </c>
      <c r="R32" s="32" t="s">
        <v>387</v>
      </c>
      <c r="S32" s="32" t="str">
        <f>+VLOOKUP(Tabla12[[#This Row],[Programa]],Objetivos_Programas!$B$2:$C$16,2,FALSE)</f>
        <v>6. Programa resignificacion de nuestra identidad, cultura y patrimonio</v>
      </c>
      <c r="T32" s="32" t="s">
        <v>410</v>
      </c>
      <c r="U32" s="32" t="s">
        <v>410</v>
      </c>
      <c r="V32" s="33" t="str">
        <f>+VLOOKUP(Tabla12[[#This Row],[Subprograma (reclasificación)]],OB_Prop_Estru_Prog_SubPr_meta!$K$2:$N$59,4,FALSE)</f>
        <v>6 entornos de plazas de mercado enfocados a actividades turísticas y de promoción del patrimonio gastronómico
24 Sectores de Interés Cultural con inversiones integrales para la recuperación del patrimonio material y la promoción y puesta en valor del patrimonio inmaterial</v>
      </c>
      <c r="AA32" s="32" t="s">
        <v>1402</v>
      </c>
      <c r="AC32" s="58" t="s">
        <v>71</v>
      </c>
      <c r="AD32" s="10">
        <v>225000</v>
      </c>
      <c r="AE32" s="10">
        <f>+Tabla12[[#This Row],[Costo estimado 
(millones de $)]]</f>
        <v>225000</v>
      </c>
      <c r="AJ32" s="32"/>
      <c r="AK32" s="32" t="s">
        <v>73</v>
      </c>
      <c r="AL32" s="40"/>
      <c r="AP32" s="32"/>
      <c r="AQ32" s="32"/>
      <c r="AR32" s="32"/>
      <c r="AS32" s="32"/>
      <c r="AT32" s="40"/>
      <c r="AU32" s="40">
        <v>0</v>
      </c>
      <c r="AV32" s="40">
        <v>1</v>
      </c>
      <c r="AW32" s="32"/>
      <c r="AX32" s="16"/>
      <c r="AY32" s="32"/>
      <c r="AZ32" s="40">
        <v>3</v>
      </c>
      <c r="BA32" s="40">
        <v>0</v>
      </c>
      <c r="BB32" s="40">
        <f>+(Tabla12[[#This Row],[Priorización 1 (60%)]]*60%)+(Tabla12[[#This Row],[Priorización 2 (40%)]]*40%)</f>
        <v>1.7999999999999998</v>
      </c>
      <c r="BC32" s="32"/>
      <c r="BD32" s="32"/>
    </row>
    <row r="33" spans="1:56" ht="169" hidden="1" customHeight="1" x14ac:dyDescent="0.2">
      <c r="A33" s="7">
        <v>32</v>
      </c>
      <c r="B33" s="7">
        <v>32</v>
      </c>
      <c r="C33" s="32" t="s">
        <v>313</v>
      </c>
      <c r="D33" s="32" t="s">
        <v>1861</v>
      </c>
      <c r="E33" s="32" t="s">
        <v>112</v>
      </c>
      <c r="F33" s="1" t="s">
        <v>874</v>
      </c>
      <c r="G33" s="32" t="s">
        <v>690</v>
      </c>
      <c r="H33" s="3" t="s">
        <v>691</v>
      </c>
      <c r="I33" s="7" t="s">
        <v>77</v>
      </c>
      <c r="J33" s="32" t="s">
        <v>898</v>
      </c>
      <c r="K33" s="32" t="s">
        <v>862</v>
      </c>
      <c r="L33" s="32" t="s">
        <v>617</v>
      </c>
      <c r="P33" s="32" t="s">
        <v>56</v>
      </c>
      <c r="Q33" s="32" t="s">
        <v>4</v>
      </c>
      <c r="R33" s="32" t="s">
        <v>387</v>
      </c>
      <c r="S33" s="32" t="str">
        <f>+VLOOKUP(Tabla12[[#This Row],[Programa]],Objetivos_Programas!$B$2:$C$16,2,FALSE)</f>
        <v>6. Programa resignificacion de nuestra identidad, cultura y patrimonio</v>
      </c>
      <c r="T33" s="32" t="s">
        <v>410</v>
      </c>
      <c r="U33" s="32" t="s">
        <v>410</v>
      </c>
      <c r="V33" s="33" t="str">
        <f>+VLOOKUP(Tabla12[[#This Row],[Subprograma (reclasificación)]],OB_Prop_Estru_Prog_SubPr_meta!$K$2:$N$59,4,FALSE)</f>
        <v>6 entornos de plazas de mercado enfocados a actividades turísticas y de promoción del patrimonio gastronómico
24 Sectores de Interés Cultural con inversiones integrales para la recuperación del patrimonio material y la promoción y puesta en valor del patrimonio inmaterial</v>
      </c>
      <c r="AA33" s="32" t="s">
        <v>908</v>
      </c>
      <c r="AC33" s="58" t="s">
        <v>2</v>
      </c>
      <c r="AD33" s="10">
        <v>120000</v>
      </c>
      <c r="AE33" s="10">
        <f>+Tabla12[[#This Row],[Costo estimado 
(millones de $)]]</f>
        <v>120000</v>
      </c>
      <c r="AJ33" s="32"/>
      <c r="AK33" s="32" t="s">
        <v>73</v>
      </c>
      <c r="AL33" s="40"/>
      <c r="AP33" s="32"/>
      <c r="AQ33" s="32"/>
      <c r="AR33" s="32"/>
      <c r="AS33" s="32"/>
      <c r="AT33" s="40"/>
      <c r="AU33" s="40">
        <v>0</v>
      </c>
      <c r="AV33" s="40">
        <v>0</v>
      </c>
      <c r="AW33" s="32"/>
      <c r="AX33" s="16"/>
      <c r="AY33" s="32"/>
      <c r="AZ33" s="40">
        <v>0</v>
      </c>
      <c r="BA33" s="40">
        <v>0</v>
      </c>
      <c r="BB33" s="40">
        <f>+(Tabla12[[#This Row],[Priorización 1 (60%)]]*60%)+(Tabla12[[#This Row],[Priorización 2 (40%)]]*40%)</f>
        <v>0</v>
      </c>
      <c r="BC33" s="32"/>
      <c r="BD33" s="32"/>
    </row>
    <row r="34" spans="1:56" ht="169" hidden="1" customHeight="1" x14ac:dyDescent="0.2">
      <c r="A34" s="7">
        <v>33</v>
      </c>
      <c r="B34" s="7">
        <v>33</v>
      </c>
      <c r="C34" s="32" t="s">
        <v>313</v>
      </c>
      <c r="D34" s="32" t="s">
        <v>1861</v>
      </c>
      <c r="E34" s="32" t="s">
        <v>112</v>
      </c>
      <c r="F34" s="1" t="s">
        <v>1387</v>
      </c>
      <c r="G34" s="32" t="s">
        <v>690</v>
      </c>
      <c r="H34" s="3"/>
      <c r="I34" s="7" t="s">
        <v>77</v>
      </c>
      <c r="J34" s="32" t="s">
        <v>898</v>
      </c>
      <c r="K34" s="32" t="s">
        <v>865</v>
      </c>
      <c r="L34" s="32" t="s">
        <v>617</v>
      </c>
      <c r="P34" s="32" t="s">
        <v>56</v>
      </c>
      <c r="Q34" s="32" t="s">
        <v>4</v>
      </c>
      <c r="R34" s="32" t="s">
        <v>387</v>
      </c>
      <c r="S34" s="32" t="str">
        <f>+VLOOKUP(Tabla12[[#This Row],[Programa]],Objetivos_Programas!$B$2:$C$16,2,FALSE)</f>
        <v>6. Programa resignificacion de nuestra identidad, cultura y patrimonio</v>
      </c>
      <c r="T34" s="32" t="s">
        <v>410</v>
      </c>
      <c r="U34" s="32" t="s">
        <v>410</v>
      </c>
      <c r="V34" s="33" t="str">
        <f>+VLOOKUP(Tabla12[[#This Row],[Subprograma (reclasificación)]],OB_Prop_Estru_Prog_SubPr_meta!$K$2:$N$59,4,FALSE)</f>
        <v>6 entornos de plazas de mercado enfocados a actividades turísticas y de promoción del patrimonio gastronómico
24 Sectores de Interés Cultural con inversiones integrales para la recuperación del patrimonio material y la promoción y puesta en valor del patrimonio inmaterial</v>
      </c>
      <c r="AA34" s="32" t="s">
        <v>908</v>
      </c>
      <c r="AC34" s="58" t="s">
        <v>71</v>
      </c>
      <c r="AD34" s="10">
        <v>10000</v>
      </c>
      <c r="AE34" s="10">
        <f>+Tabla12[[#This Row],[Costo estimado 
(millones de $)]]</f>
        <v>10000</v>
      </c>
      <c r="AJ34" s="32"/>
      <c r="AK34" s="32" t="s">
        <v>73</v>
      </c>
      <c r="AL34" s="40"/>
      <c r="AM34" s="7"/>
      <c r="AN34" s="7"/>
      <c r="AP34" s="32"/>
      <c r="AQ34" s="32"/>
      <c r="AR34" s="32"/>
      <c r="AS34" s="32"/>
      <c r="AT34" s="40"/>
      <c r="AU34" s="40">
        <v>0</v>
      </c>
      <c r="AV34" s="40">
        <v>0</v>
      </c>
      <c r="AW34" s="32"/>
      <c r="AX34" s="16"/>
      <c r="AY34" s="32"/>
      <c r="AZ34" s="40">
        <v>0</v>
      </c>
      <c r="BA34" s="40">
        <v>0</v>
      </c>
      <c r="BB34" s="40">
        <f>+(Tabla12[[#This Row],[Priorización 1 (60%)]]*60%)+(Tabla12[[#This Row],[Priorización 2 (40%)]]*40%)</f>
        <v>0</v>
      </c>
      <c r="BC34" s="32"/>
      <c r="BD34" s="32"/>
    </row>
    <row r="35" spans="1:56" ht="169" hidden="1" customHeight="1" x14ac:dyDescent="0.2">
      <c r="A35" s="7">
        <v>34</v>
      </c>
      <c r="B35" s="7">
        <v>34</v>
      </c>
      <c r="C35" s="32" t="s">
        <v>313</v>
      </c>
      <c r="D35" s="32" t="s">
        <v>1861</v>
      </c>
      <c r="E35" s="32" t="s">
        <v>112</v>
      </c>
      <c r="F35" s="1" t="s">
        <v>321</v>
      </c>
      <c r="G35" s="32" t="s">
        <v>2</v>
      </c>
      <c r="H35" s="6"/>
      <c r="I35" s="9" t="s">
        <v>77</v>
      </c>
      <c r="J35" s="32" t="s">
        <v>898</v>
      </c>
      <c r="K35" s="32" t="s">
        <v>863</v>
      </c>
      <c r="L35" s="32" t="s">
        <v>617</v>
      </c>
      <c r="P35" s="32" t="s">
        <v>56</v>
      </c>
      <c r="Q35" s="32" t="s">
        <v>4</v>
      </c>
      <c r="R35" s="32" t="s">
        <v>388</v>
      </c>
      <c r="S35" s="32" t="str">
        <f>+VLOOKUP(Tabla12[[#This Row],[Programa]],Objetivos_Programas!$B$2:$C$16,2,FALSE)</f>
        <v>3. Programa Vitalidad y cuidado</v>
      </c>
      <c r="T35" s="32" t="s">
        <v>871</v>
      </c>
      <c r="U35" s="32" t="s">
        <v>871</v>
      </c>
      <c r="V35" s="33" t="str">
        <f>+VLOOKUP(Tabla12[[#This Row],[Subprograma (reclasificación)]],OB_Prop_Estru_Prog_SubPr_meta!$K$2:$N$59,4,FALSE)</f>
        <v>10 Senderos recuperados y reactivados</v>
      </c>
      <c r="AA35" s="32" t="s">
        <v>1403</v>
      </c>
      <c r="AC35" s="58" t="s">
        <v>71</v>
      </c>
      <c r="AD35" s="10">
        <v>80000</v>
      </c>
      <c r="AE35" s="10">
        <f>+Tabla12[[#This Row],[Costo estimado 
(millones de $)]]</f>
        <v>80000</v>
      </c>
      <c r="AJ35" s="32"/>
      <c r="AK35" s="32" t="s">
        <v>73</v>
      </c>
      <c r="AL35" s="40"/>
      <c r="AP35" s="32"/>
      <c r="AQ35" s="32"/>
      <c r="AR35" s="32"/>
      <c r="AS35" s="32"/>
      <c r="AT35" s="40"/>
      <c r="AU35" s="40">
        <v>0</v>
      </c>
      <c r="AV35" s="40">
        <v>1</v>
      </c>
      <c r="AW35" s="32"/>
      <c r="AX35" s="16"/>
      <c r="AY35" s="32"/>
      <c r="AZ35" s="40">
        <v>3</v>
      </c>
      <c r="BA35" s="40">
        <v>0</v>
      </c>
      <c r="BB35" s="40">
        <f>+(Tabla12[[#This Row],[Priorización 1 (60%)]]*60%)+(Tabla12[[#This Row],[Priorización 2 (40%)]]*40%)</f>
        <v>1.7999999999999998</v>
      </c>
      <c r="BC35" s="32"/>
      <c r="BD35" s="32"/>
    </row>
    <row r="36" spans="1:56" ht="169" hidden="1" customHeight="1" x14ac:dyDescent="0.2">
      <c r="A36" s="7">
        <v>35</v>
      </c>
      <c r="B36" s="7">
        <v>35</v>
      </c>
      <c r="C36" s="32" t="s">
        <v>313</v>
      </c>
      <c r="D36" s="32" t="s">
        <v>1861</v>
      </c>
      <c r="E36" s="32" t="s">
        <v>112</v>
      </c>
      <c r="F36" s="1" t="s">
        <v>1862</v>
      </c>
      <c r="G36" s="32" t="s">
        <v>2</v>
      </c>
      <c r="H36" s="3" t="s">
        <v>693</v>
      </c>
      <c r="I36" s="4" t="s">
        <v>77</v>
      </c>
      <c r="J36" s="32" t="s">
        <v>898</v>
      </c>
      <c r="K36" s="32" t="s">
        <v>858</v>
      </c>
      <c r="L36" s="32" t="s">
        <v>617</v>
      </c>
      <c r="P36" s="32" t="s">
        <v>56</v>
      </c>
      <c r="Q36" s="32" t="s">
        <v>4</v>
      </c>
      <c r="R36" s="32" t="s">
        <v>387</v>
      </c>
      <c r="S36" s="32" t="str">
        <f>+VLOOKUP(Tabla12[[#This Row],[Programa]],Objetivos_Programas!$B$2:$C$16,2,FALSE)</f>
        <v>6. Programa resignificacion de nuestra identidad, cultura y patrimonio</v>
      </c>
      <c r="T36" s="32" t="s">
        <v>409</v>
      </c>
      <c r="U36" s="32" t="s">
        <v>409</v>
      </c>
      <c r="V36" s="33" t="str">
        <f>+VLOOKUP(Tabla12[[#This Row],[Subprograma (reclasificación)]],OB_Prop_Estru_Prog_SubPr_meta!$K$2:$N$59,4,FALSE)</f>
        <v>4 intervenciones y proyectos de cualificación en BIC o SIC</v>
      </c>
      <c r="AA36" s="32" t="s">
        <v>1403</v>
      </c>
      <c r="AC36" s="58" t="s">
        <v>71</v>
      </c>
      <c r="AD36" s="10">
        <v>250000</v>
      </c>
      <c r="AE36" s="10">
        <f>+Tabla12[[#This Row],[Costo estimado 
(millones de $)]]</f>
        <v>250000</v>
      </c>
      <c r="AJ36" s="32"/>
      <c r="AK36" s="32" t="s">
        <v>57</v>
      </c>
      <c r="AP36" s="32"/>
      <c r="AQ36" s="32"/>
      <c r="AR36" s="32"/>
      <c r="AS36" s="32"/>
      <c r="AT36" s="40"/>
      <c r="AU36" s="40">
        <v>0</v>
      </c>
      <c r="AV36" s="40">
        <v>1</v>
      </c>
      <c r="AW36" s="32"/>
      <c r="AX36" s="16">
        <f>Tabla12[[#This Row],[Costo estimado 
(millones de $)]]-Tabla12[[#This Row],[Recursos PDD]]</f>
        <v>250000</v>
      </c>
      <c r="AY36" s="32"/>
      <c r="AZ36" s="40">
        <v>3</v>
      </c>
      <c r="BA36" s="40">
        <v>0</v>
      </c>
      <c r="BB36" s="40">
        <f>+(Tabla12[[#This Row],[Priorización 1 (60%)]]*60%)+(Tabla12[[#This Row],[Priorización 2 (40%)]]*40%)</f>
        <v>1.7999999999999998</v>
      </c>
      <c r="BC36" s="32"/>
      <c r="BD36" s="32"/>
    </row>
    <row r="37" spans="1:56" ht="169" hidden="1" customHeight="1" x14ac:dyDescent="0.2">
      <c r="A37" s="7">
        <v>36</v>
      </c>
      <c r="B37" s="7">
        <v>36</v>
      </c>
      <c r="C37" s="32" t="s">
        <v>313</v>
      </c>
      <c r="D37" s="32" t="s">
        <v>1861</v>
      </c>
      <c r="E37" s="32" t="s">
        <v>112</v>
      </c>
      <c r="F37" s="1" t="s">
        <v>320</v>
      </c>
      <c r="G37" s="32" t="s">
        <v>690</v>
      </c>
      <c r="H37" s="3"/>
      <c r="I37" s="4" t="s">
        <v>77</v>
      </c>
      <c r="J37" s="32" t="s">
        <v>898</v>
      </c>
      <c r="K37" s="32" t="s">
        <v>864</v>
      </c>
      <c r="L37" s="32" t="s">
        <v>617</v>
      </c>
      <c r="P37" s="32" t="s">
        <v>56</v>
      </c>
      <c r="Q37" s="32" t="s">
        <v>4</v>
      </c>
      <c r="R37" s="32" t="s">
        <v>388</v>
      </c>
      <c r="S37" s="32" t="str">
        <f>+VLOOKUP(Tabla12[[#This Row],[Programa]],Objetivos_Programas!$B$2:$C$16,2,FALSE)</f>
        <v>3. Programa Vitalidad y cuidado</v>
      </c>
      <c r="T37" s="32" t="s">
        <v>871</v>
      </c>
      <c r="U37" s="32" t="s">
        <v>871</v>
      </c>
      <c r="V37" s="33" t="str">
        <f>+VLOOKUP(Tabla12[[#This Row],[Subprograma (reclasificación)]],OB_Prop_Estru_Prog_SubPr_meta!$K$2:$N$59,4,FALSE)</f>
        <v>10 Senderos recuperados y reactivados</v>
      </c>
      <c r="AA37" s="32" t="s">
        <v>908</v>
      </c>
      <c r="AC37" s="58" t="s">
        <v>71</v>
      </c>
      <c r="AD37" s="10">
        <v>24000</v>
      </c>
      <c r="AE37" s="10">
        <f>+Tabla12[[#This Row],[Costo estimado 
(millones de $)]]</f>
        <v>24000</v>
      </c>
      <c r="AJ37" s="32"/>
      <c r="AK37" s="32" t="s">
        <v>57</v>
      </c>
      <c r="AP37" s="32"/>
      <c r="AQ37" s="32"/>
      <c r="AR37" s="32"/>
      <c r="AS37" s="32"/>
      <c r="AT37" s="40"/>
      <c r="AU37" s="40">
        <v>0</v>
      </c>
      <c r="AV37" s="40">
        <v>0</v>
      </c>
      <c r="AW37" s="32"/>
      <c r="AX37" s="16">
        <f>Tabla12[[#This Row],[Costo estimado 
(millones de $)]]-Tabla12[[#This Row],[Recursos PDD]]</f>
        <v>24000</v>
      </c>
      <c r="AY37" s="32"/>
      <c r="AZ37" s="40">
        <v>0</v>
      </c>
      <c r="BA37" s="40">
        <v>0</v>
      </c>
      <c r="BB37" s="40">
        <f>+(Tabla12[[#This Row],[Priorización 1 (60%)]]*60%)+(Tabla12[[#This Row],[Priorización 2 (40%)]]*40%)</f>
        <v>0</v>
      </c>
      <c r="BC37" s="32"/>
      <c r="BD37" s="32"/>
    </row>
    <row r="38" spans="1:56" ht="169" hidden="1" customHeight="1" x14ac:dyDescent="0.2">
      <c r="A38" s="7">
        <v>37</v>
      </c>
      <c r="B38" s="7">
        <v>37</v>
      </c>
      <c r="C38" s="32" t="s">
        <v>313</v>
      </c>
      <c r="D38" s="32" t="s">
        <v>314</v>
      </c>
      <c r="E38" s="32" t="s">
        <v>72</v>
      </c>
      <c r="F38" s="1" t="s">
        <v>325</v>
      </c>
      <c r="G38" s="32" t="s">
        <v>2</v>
      </c>
      <c r="H38" s="3" t="s">
        <v>1074</v>
      </c>
      <c r="I38" s="4" t="s">
        <v>79</v>
      </c>
      <c r="J38" s="32" t="s">
        <v>897</v>
      </c>
      <c r="K38" s="32" t="s">
        <v>1084</v>
      </c>
      <c r="L38" s="32" t="s">
        <v>615</v>
      </c>
      <c r="N38" s="58" t="s">
        <v>56</v>
      </c>
      <c r="Q38" s="32" t="s">
        <v>4</v>
      </c>
      <c r="R38" s="32" t="s">
        <v>385</v>
      </c>
      <c r="S38" s="32" t="str">
        <f>+VLOOKUP(Tabla12[[#This Row],[Programa]],Objetivos_Programas!$B$2:$C$16,2,FALSE)</f>
        <v>1. Programa conectividad ecosistémica, reverdecimiento y atención de la emergencia climática</v>
      </c>
      <c r="T38" s="32" t="s">
        <v>405</v>
      </c>
      <c r="U38" s="32" t="s">
        <v>1881</v>
      </c>
      <c r="V38" s="33" t="str">
        <f>+VLOOKUP(Tabla12[[#This Row],[Subprograma (reclasificación)]],OB_Prop_Estru_Prog_SubPr_meta!$K$2:$N$59,4,FALSE)</f>
        <v>139,38 hectáreas potenciales para consolidación de bosques urbanos en espacios públicos de la red estructurante</v>
      </c>
      <c r="W38" s="32" t="s">
        <v>10</v>
      </c>
      <c r="X38" s="32" t="s">
        <v>195</v>
      </c>
      <c r="Z38" s="32" t="s">
        <v>195</v>
      </c>
      <c r="AA38" s="32" t="s">
        <v>908</v>
      </c>
      <c r="AC38" s="58" t="s">
        <v>2</v>
      </c>
      <c r="AD38" s="5">
        <v>7628.5362260000002</v>
      </c>
      <c r="AE38" s="10">
        <f>+Tabla12[[#This Row],[Costo estimado 
(millones de $)]]</f>
        <v>7628.5362260000002</v>
      </c>
      <c r="AJ38" s="32"/>
      <c r="AK38" s="32" t="s">
        <v>66</v>
      </c>
      <c r="AL38" s="40"/>
      <c r="AP38" s="32"/>
      <c r="AQ38" s="32"/>
      <c r="AR38" s="32"/>
      <c r="AS38" s="50" t="s">
        <v>1248</v>
      </c>
      <c r="AT38" s="41">
        <v>295679.69871099998</v>
      </c>
      <c r="AU38" s="40">
        <v>0</v>
      </c>
      <c r="AV38" s="40">
        <v>0</v>
      </c>
      <c r="AW38" s="32"/>
      <c r="AX38" s="16"/>
      <c r="AY38" s="32"/>
      <c r="AZ38" s="40">
        <v>0</v>
      </c>
      <c r="BA38" s="40">
        <v>0</v>
      </c>
      <c r="BB38" s="40">
        <v>0</v>
      </c>
      <c r="BC38" s="32"/>
      <c r="BD38" s="32"/>
    </row>
    <row r="39" spans="1:56" ht="169" hidden="1" customHeight="1" x14ac:dyDescent="0.2">
      <c r="A39" s="7">
        <v>38</v>
      </c>
      <c r="B39" s="7">
        <v>38</v>
      </c>
      <c r="C39" s="32" t="s">
        <v>313</v>
      </c>
      <c r="D39" s="32" t="s">
        <v>314</v>
      </c>
      <c r="E39" s="32" t="s">
        <v>72</v>
      </c>
      <c r="F39" s="51" t="s">
        <v>1090</v>
      </c>
      <c r="G39" s="32" t="s">
        <v>2</v>
      </c>
      <c r="H39" s="3" t="s">
        <v>1083</v>
      </c>
      <c r="I39" s="4" t="s">
        <v>79</v>
      </c>
      <c r="J39" s="32" t="s">
        <v>897</v>
      </c>
      <c r="K39" s="32" t="s">
        <v>1084</v>
      </c>
      <c r="L39" s="32" t="s">
        <v>615</v>
      </c>
      <c r="N39" s="58" t="s">
        <v>56</v>
      </c>
      <c r="Q39" s="32" t="s">
        <v>4</v>
      </c>
      <c r="R39" s="32" t="s">
        <v>385</v>
      </c>
      <c r="S39" s="32" t="str">
        <f>+VLOOKUP(Tabla12[[#This Row],[Programa]],Objetivos_Programas!$B$2:$C$16,2,FALSE)</f>
        <v>1. Programa conectividad ecosistémica, reverdecimiento y atención de la emergencia climática</v>
      </c>
      <c r="T39" s="32" t="s">
        <v>1085</v>
      </c>
      <c r="U39" s="32" t="s">
        <v>1880</v>
      </c>
      <c r="V39" s="33" t="str">
        <f>+VLOOKUP(Tabla12[[#This Row],[Subprograma (reclasificación)]],OB_Prop_Estru_Prog_SubPr_meta!$K$2:$N$59,4,FALSE)</f>
        <v>171,88 hectáreas de espacios públicos peatonales y para el encuentro renaturalizados y reverdecidos</v>
      </c>
      <c r="W39" s="32" t="s">
        <v>10</v>
      </c>
      <c r="X39" s="32" t="s">
        <v>195</v>
      </c>
      <c r="Z39" s="32" t="s">
        <v>195</v>
      </c>
      <c r="AA39" s="32" t="s">
        <v>908</v>
      </c>
      <c r="AC39" s="58" t="s">
        <v>317</v>
      </c>
      <c r="AD39" s="10">
        <v>203.42511099999999</v>
      </c>
      <c r="AE39" s="10">
        <f>+Tabla12[[#This Row],[Costo estimado 
(millones de $)]]</f>
        <v>203.42511099999999</v>
      </c>
      <c r="AJ39" s="32"/>
      <c r="AK39" s="32" t="s">
        <v>66</v>
      </c>
      <c r="AL39" s="40"/>
      <c r="AP39" s="32"/>
      <c r="AQ39" s="32"/>
      <c r="AR39" s="32"/>
      <c r="AS39" s="50" t="s">
        <v>1249</v>
      </c>
      <c r="AT39" s="41">
        <v>8931.2058570000008</v>
      </c>
      <c r="AU39" s="40">
        <v>0</v>
      </c>
      <c r="AV39" s="40">
        <v>0</v>
      </c>
      <c r="AW39" s="32"/>
      <c r="AX39" s="16"/>
      <c r="AY39" s="32"/>
      <c r="AZ39" s="40">
        <v>0</v>
      </c>
      <c r="BA39" s="40">
        <v>0</v>
      </c>
      <c r="BB39" s="40">
        <v>0</v>
      </c>
      <c r="BC39" s="32"/>
      <c r="BD39" s="32"/>
    </row>
    <row r="40" spans="1:56" ht="169" hidden="1" customHeight="1" x14ac:dyDescent="0.2">
      <c r="A40" s="7">
        <v>39</v>
      </c>
      <c r="B40" s="7">
        <v>39</v>
      </c>
      <c r="C40" s="32" t="s">
        <v>313</v>
      </c>
      <c r="D40" s="32" t="s">
        <v>314</v>
      </c>
      <c r="E40" s="32" t="s">
        <v>72</v>
      </c>
      <c r="F40" s="52" t="s">
        <v>1098</v>
      </c>
      <c r="G40" s="32" t="s">
        <v>2</v>
      </c>
      <c r="H40" s="3" t="s">
        <v>1083</v>
      </c>
      <c r="I40" s="4" t="s">
        <v>79</v>
      </c>
      <c r="J40" s="32" t="s">
        <v>897</v>
      </c>
      <c r="K40" s="32" t="s">
        <v>1084</v>
      </c>
      <c r="L40" s="32" t="s">
        <v>615</v>
      </c>
      <c r="N40" s="58" t="s">
        <v>56</v>
      </c>
      <c r="Q40" s="32" t="s">
        <v>4</v>
      </c>
      <c r="R40" s="32" t="s">
        <v>385</v>
      </c>
      <c r="S40" s="32" t="str">
        <f>+VLOOKUP(Tabla12[[#This Row],[Programa]],Objetivos_Programas!$B$2:$C$16,2,FALSE)</f>
        <v>1. Programa conectividad ecosistémica, reverdecimiento y atención de la emergencia climática</v>
      </c>
      <c r="T40" s="32" t="s">
        <v>1085</v>
      </c>
      <c r="U40" s="32" t="s">
        <v>1880</v>
      </c>
      <c r="V40" s="33" t="str">
        <f>+VLOOKUP(Tabla12[[#This Row],[Subprograma (reclasificación)]],OB_Prop_Estru_Prog_SubPr_meta!$K$2:$N$59,4,FALSE)</f>
        <v>171,88 hectáreas de espacios públicos peatonales y para el encuentro renaturalizados y reverdecidos</v>
      </c>
      <c r="W40" s="32" t="s">
        <v>10</v>
      </c>
      <c r="X40" s="32" t="s">
        <v>195</v>
      </c>
      <c r="Z40" s="32" t="s">
        <v>195</v>
      </c>
      <c r="AA40" s="32" t="s">
        <v>908</v>
      </c>
      <c r="AC40" s="58" t="s">
        <v>317</v>
      </c>
      <c r="AD40" s="10">
        <v>303.07614899999999</v>
      </c>
      <c r="AE40" s="10">
        <f>+Tabla12[[#This Row],[Costo estimado 
(millones de $)]]</f>
        <v>303.07614899999999</v>
      </c>
      <c r="AJ40" s="32"/>
      <c r="AK40" s="32" t="s">
        <v>66</v>
      </c>
      <c r="AL40" s="40"/>
      <c r="AP40" s="32"/>
      <c r="AQ40" s="32"/>
      <c r="AR40" s="32"/>
      <c r="AS40" s="50" t="s">
        <v>1250</v>
      </c>
      <c r="AT40" s="41">
        <v>7831</v>
      </c>
      <c r="AU40" s="40">
        <v>0</v>
      </c>
      <c r="AV40" s="40">
        <v>0</v>
      </c>
      <c r="AW40" s="32"/>
      <c r="AX40" s="16"/>
      <c r="AY40" s="32"/>
      <c r="AZ40" s="40">
        <v>0</v>
      </c>
      <c r="BA40" s="40">
        <v>0</v>
      </c>
      <c r="BB40" s="40">
        <v>0</v>
      </c>
      <c r="BC40" s="32"/>
      <c r="BD40" s="32"/>
    </row>
    <row r="41" spans="1:56" ht="169" hidden="1" customHeight="1" x14ac:dyDescent="0.2">
      <c r="A41" s="7">
        <v>40</v>
      </c>
      <c r="B41" s="7">
        <v>40</v>
      </c>
      <c r="C41" s="32" t="s">
        <v>313</v>
      </c>
      <c r="D41" s="32" t="s">
        <v>314</v>
      </c>
      <c r="E41" s="32" t="s">
        <v>72</v>
      </c>
      <c r="F41" s="52" t="s">
        <v>1117</v>
      </c>
      <c r="G41" s="32" t="s">
        <v>2</v>
      </c>
      <c r="H41" s="3" t="s">
        <v>1083</v>
      </c>
      <c r="I41" s="4" t="s">
        <v>79</v>
      </c>
      <c r="J41" s="32" t="s">
        <v>897</v>
      </c>
      <c r="K41" s="32" t="s">
        <v>1084</v>
      </c>
      <c r="L41" s="32" t="s">
        <v>615</v>
      </c>
      <c r="N41" s="58" t="s">
        <v>56</v>
      </c>
      <c r="Q41" s="32" t="s">
        <v>4</v>
      </c>
      <c r="R41" s="32" t="s">
        <v>385</v>
      </c>
      <c r="S41" s="32" t="str">
        <f>+VLOOKUP(Tabla12[[#This Row],[Programa]],Objetivos_Programas!$B$2:$C$16,2,FALSE)</f>
        <v>1. Programa conectividad ecosistémica, reverdecimiento y atención de la emergencia climática</v>
      </c>
      <c r="T41" s="32" t="s">
        <v>1085</v>
      </c>
      <c r="U41" s="32" t="s">
        <v>1880</v>
      </c>
      <c r="V41" s="33" t="str">
        <f>+VLOOKUP(Tabla12[[#This Row],[Subprograma (reclasificación)]],OB_Prop_Estru_Prog_SubPr_meta!$K$2:$N$59,4,FALSE)</f>
        <v>171,88 hectáreas de espacios públicos peatonales y para el encuentro renaturalizados y reverdecidos</v>
      </c>
      <c r="W41" s="32" t="s">
        <v>10</v>
      </c>
      <c r="X41" s="32" t="s">
        <v>195</v>
      </c>
      <c r="Z41" s="32" t="s">
        <v>195</v>
      </c>
      <c r="AA41" s="32" t="s">
        <v>908</v>
      </c>
      <c r="AC41" s="58" t="s">
        <v>317</v>
      </c>
      <c r="AD41" s="10">
        <v>1522.2186019999999</v>
      </c>
      <c r="AE41" s="10">
        <f>+Tabla12[[#This Row],[Costo estimado 
(millones de $)]]</f>
        <v>1522.2186019999999</v>
      </c>
      <c r="AJ41" s="32"/>
      <c r="AK41" s="32" t="s">
        <v>66</v>
      </c>
      <c r="AL41" s="40"/>
      <c r="AP41" s="32"/>
      <c r="AQ41" s="32"/>
      <c r="AR41" s="32"/>
      <c r="AS41" s="50" t="s">
        <v>1251</v>
      </c>
      <c r="AT41" s="41">
        <v>35400.432618999999</v>
      </c>
      <c r="AU41" s="40">
        <v>0</v>
      </c>
      <c r="AV41" s="40">
        <v>0</v>
      </c>
      <c r="AW41" s="32"/>
      <c r="AX41" s="16"/>
      <c r="AY41" s="32"/>
      <c r="AZ41" s="40">
        <v>0</v>
      </c>
      <c r="BA41" s="40">
        <v>0</v>
      </c>
      <c r="BB41" s="40">
        <v>0</v>
      </c>
      <c r="BC41" s="32"/>
      <c r="BD41" s="32"/>
    </row>
    <row r="42" spans="1:56" ht="169" hidden="1" customHeight="1" x14ac:dyDescent="0.2">
      <c r="A42" s="7">
        <v>41</v>
      </c>
      <c r="B42" s="7">
        <v>41</v>
      </c>
      <c r="C42" s="32" t="s">
        <v>313</v>
      </c>
      <c r="D42" s="32" t="s">
        <v>314</v>
      </c>
      <c r="E42" s="32" t="s">
        <v>72</v>
      </c>
      <c r="F42" s="52" t="s">
        <v>1144</v>
      </c>
      <c r="G42" s="32" t="s">
        <v>2</v>
      </c>
      <c r="H42" s="3" t="s">
        <v>1083</v>
      </c>
      <c r="I42" s="4" t="s">
        <v>79</v>
      </c>
      <c r="J42" s="32" t="s">
        <v>897</v>
      </c>
      <c r="K42" s="32" t="s">
        <v>1084</v>
      </c>
      <c r="L42" s="32" t="s">
        <v>615</v>
      </c>
      <c r="N42" s="58" t="s">
        <v>56</v>
      </c>
      <c r="Q42" s="32" t="s">
        <v>4</v>
      </c>
      <c r="R42" s="32" t="s">
        <v>385</v>
      </c>
      <c r="S42" s="32" t="str">
        <f>+VLOOKUP(Tabla12[[#This Row],[Programa]],Objetivos_Programas!$B$2:$C$16,2,FALSE)</f>
        <v>1. Programa conectividad ecosistémica, reverdecimiento y atención de la emergencia climática</v>
      </c>
      <c r="T42" s="32" t="s">
        <v>1085</v>
      </c>
      <c r="U42" s="32" t="s">
        <v>1880</v>
      </c>
      <c r="V42" s="33" t="str">
        <f>+VLOOKUP(Tabla12[[#This Row],[Subprograma (reclasificación)]],OB_Prop_Estru_Prog_SubPr_meta!$K$2:$N$59,4,FALSE)</f>
        <v>171,88 hectáreas de espacios públicos peatonales y para el encuentro renaturalizados y reverdecidos</v>
      </c>
      <c r="W42" s="32" t="s">
        <v>10</v>
      </c>
      <c r="X42" s="32" t="s">
        <v>195</v>
      </c>
      <c r="AA42" s="32" t="s">
        <v>1404</v>
      </c>
      <c r="AC42" s="58" t="s">
        <v>317</v>
      </c>
      <c r="AD42" s="10">
        <v>326.42981099999997</v>
      </c>
      <c r="AE42" s="10">
        <f>+Tabla12[[#This Row],[Costo estimado 
(millones de $)]]</f>
        <v>326.42981099999997</v>
      </c>
      <c r="AJ42" s="32"/>
      <c r="AK42" s="32" t="s">
        <v>66</v>
      </c>
      <c r="AL42" s="40"/>
      <c r="AP42" s="32"/>
      <c r="AQ42" s="32"/>
      <c r="AR42" s="32"/>
      <c r="AS42" s="50" t="s">
        <v>1252</v>
      </c>
      <c r="AT42" s="41">
        <v>15182.781907000001</v>
      </c>
      <c r="AU42" s="40">
        <v>0</v>
      </c>
      <c r="AV42" s="40">
        <v>3</v>
      </c>
      <c r="AW42" s="32"/>
      <c r="AX42" s="16"/>
      <c r="AY42" s="32"/>
      <c r="AZ42" s="40">
        <v>1</v>
      </c>
      <c r="BA42" s="40">
        <v>0</v>
      </c>
      <c r="BB42" s="40">
        <v>0.6</v>
      </c>
      <c r="BC42" s="32"/>
      <c r="BD42" s="32"/>
    </row>
    <row r="43" spans="1:56" ht="169" hidden="1" customHeight="1" x14ac:dyDescent="0.2">
      <c r="A43" s="7">
        <v>42</v>
      </c>
      <c r="B43" s="7">
        <v>42</v>
      </c>
      <c r="C43" s="32" t="s">
        <v>313</v>
      </c>
      <c r="D43" s="32" t="s">
        <v>314</v>
      </c>
      <c r="E43" s="32" t="s">
        <v>72</v>
      </c>
      <c r="F43" s="1" t="s">
        <v>1079</v>
      </c>
      <c r="G43" s="32" t="s">
        <v>2</v>
      </c>
      <c r="H43" s="3" t="s">
        <v>1077</v>
      </c>
      <c r="I43" s="4" t="s">
        <v>79</v>
      </c>
      <c r="J43" s="32" t="s">
        <v>898</v>
      </c>
      <c r="K43" s="32" t="s">
        <v>494</v>
      </c>
      <c r="L43" s="32" t="s">
        <v>615</v>
      </c>
      <c r="N43" s="58" t="s">
        <v>56</v>
      </c>
      <c r="Q43" s="32" t="s">
        <v>4</v>
      </c>
      <c r="R43" s="32" t="s">
        <v>388</v>
      </c>
      <c r="S43" s="32" t="str">
        <f>+VLOOKUP(Tabla12[[#This Row],[Programa]],Objetivos_Programas!$B$2:$C$16,2,FALSE)</f>
        <v>3. Programa Vitalidad y cuidado</v>
      </c>
      <c r="T43" s="32" t="s">
        <v>434</v>
      </c>
      <c r="U43" s="32" t="s">
        <v>434</v>
      </c>
      <c r="V43" s="33" t="str">
        <f>+VLOOKUP(Tabla12[[#This Row],[Subprograma (reclasificación)]],OB_Prop_Estru_Prog_SubPr_meta!$K$2:$N$59,4,FALSE)</f>
        <v>283,47 hectáreas de parques de la red estructurante consolidadas</v>
      </c>
      <c r="W43" s="32" t="s">
        <v>10</v>
      </c>
      <c r="X43" s="32" t="s">
        <v>195</v>
      </c>
      <c r="AA43" s="32" t="s">
        <v>908</v>
      </c>
      <c r="AC43" s="58" t="s">
        <v>2</v>
      </c>
      <c r="AD43" s="10">
        <v>77468.081061999997</v>
      </c>
      <c r="AE43" s="10">
        <f>+Tabla12[[#This Row],[Costo estimado 
(millones de $)]]</f>
        <v>77468.081061999997</v>
      </c>
      <c r="AJ43" s="32"/>
      <c r="AK43" s="32" t="s">
        <v>66</v>
      </c>
      <c r="AL43" s="40"/>
      <c r="AP43" s="32"/>
      <c r="AQ43" s="32"/>
      <c r="AR43" s="32"/>
      <c r="AS43" s="50" t="s">
        <v>1248</v>
      </c>
      <c r="AT43" s="41">
        <v>340570.19007900002</v>
      </c>
      <c r="AU43" s="40">
        <v>0</v>
      </c>
      <c r="AV43" s="40">
        <v>0</v>
      </c>
      <c r="AW43" s="32"/>
      <c r="AX43" s="16"/>
      <c r="AY43" s="32"/>
      <c r="AZ43" s="40">
        <v>0</v>
      </c>
      <c r="BA43" s="40">
        <v>0</v>
      </c>
      <c r="BB43" s="40">
        <v>0</v>
      </c>
      <c r="BC43" s="32"/>
      <c r="BD43" s="32"/>
    </row>
    <row r="44" spans="1:56" ht="169" hidden="1" customHeight="1" x14ac:dyDescent="0.2">
      <c r="A44" s="7">
        <v>43</v>
      </c>
      <c r="B44" s="7">
        <v>43</v>
      </c>
      <c r="C44" s="32" t="s">
        <v>313</v>
      </c>
      <c r="D44" s="32" t="s">
        <v>314</v>
      </c>
      <c r="E44" s="32" t="s">
        <v>72</v>
      </c>
      <c r="F44" s="1" t="s">
        <v>2068</v>
      </c>
      <c r="G44" s="32" t="s">
        <v>2</v>
      </c>
      <c r="H44" s="3" t="s">
        <v>1074</v>
      </c>
      <c r="I44" s="4" t="s">
        <v>79</v>
      </c>
      <c r="J44" s="32" t="s">
        <v>897</v>
      </c>
      <c r="K44" s="32" t="s">
        <v>1247</v>
      </c>
      <c r="L44" s="32" t="s">
        <v>615</v>
      </c>
      <c r="N44" s="58" t="s">
        <v>56</v>
      </c>
      <c r="Q44" s="32" t="s">
        <v>4</v>
      </c>
      <c r="R44" s="32" t="s">
        <v>385</v>
      </c>
      <c r="S44" s="32" t="str">
        <f>+VLOOKUP(Tabla12[[#This Row],[Programa]],Objetivos_Programas!$B$2:$C$16,2,FALSE)</f>
        <v>1. Programa conectividad ecosistémica, reverdecimiento y atención de la emergencia climática</v>
      </c>
      <c r="T44" s="32" t="s">
        <v>405</v>
      </c>
      <c r="U44" s="32" t="s">
        <v>1881</v>
      </c>
      <c r="V44" s="33" t="str">
        <f>+VLOOKUP(Tabla12[[#This Row],[Subprograma (reclasificación)]],OB_Prop_Estru_Prog_SubPr_meta!$K$2:$N$59,4,FALSE)</f>
        <v>139,38 hectáreas potenciales para consolidación de bosques urbanos en espacios públicos de la red estructurante</v>
      </c>
      <c r="W44" s="32" t="s">
        <v>10</v>
      </c>
      <c r="X44" s="32" t="s">
        <v>940</v>
      </c>
      <c r="AA44" s="32" t="s">
        <v>908</v>
      </c>
      <c r="AC44" s="58" t="s">
        <v>2</v>
      </c>
      <c r="AD44" s="10">
        <v>40064.506574999999</v>
      </c>
      <c r="AE44" s="10">
        <f>+Tabla12[[#This Row],[Costo estimado 
(millones de $)]]</f>
        <v>40064.506574999999</v>
      </c>
      <c r="AJ44" s="32"/>
      <c r="AK44" s="32" t="s">
        <v>66</v>
      </c>
      <c r="AL44" s="40"/>
      <c r="AP44" s="32"/>
      <c r="AQ44" s="32"/>
      <c r="AR44" s="32"/>
      <c r="AS44" s="32"/>
      <c r="AT44" s="41">
        <v>465866.36</v>
      </c>
      <c r="AU44" s="40">
        <v>0</v>
      </c>
      <c r="AV44" s="40">
        <v>0</v>
      </c>
      <c r="AW44" s="32"/>
      <c r="AX44" s="16"/>
      <c r="AY44" s="32"/>
      <c r="AZ44" s="40">
        <v>0</v>
      </c>
      <c r="BA44" s="40">
        <v>0</v>
      </c>
      <c r="BB44" s="40">
        <v>0</v>
      </c>
      <c r="BC44" s="32"/>
      <c r="BD44" s="32"/>
    </row>
    <row r="45" spans="1:56" ht="169" hidden="1" customHeight="1" x14ac:dyDescent="0.2">
      <c r="A45" s="7">
        <v>44</v>
      </c>
      <c r="B45" s="7">
        <v>44</v>
      </c>
      <c r="C45" s="32" t="s">
        <v>313</v>
      </c>
      <c r="D45" s="32" t="s">
        <v>314</v>
      </c>
      <c r="E45" s="32" t="s">
        <v>72</v>
      </c>
      <c r="F45" s="52" t="s">
        <v>1087</v>
      </c>
      <c r="G45" s="32" t="s">
        <v>2</v>
      </c>
      <c r="H45" s="3" t="s">
        <v>1083</v>
      </c>
      <c r="I45" s="4" t="s">
        <v>79</v>
      </c>
      <c r="J45" s="32" t="s">
        <v>897</v>
      </c>
      <c r="K45" s="32" t="s">
        <v>1084</v>
      </c>
      <c r="L45" s="32" t="s">
        <v>615</v>
      </c>
      <c r="N45" s="58" t="s">
        <v>56</v>
      </c>
      <c r="Q45" s="32" t="s">
        <v>4</v>
      </c>
      <c r="R45" s="32" t="s">
        <v>385</v>
      </c>
      <c r="S45" s="32" t="str">
        <f>+VLOOKUP(Tabla12[[#This Row],[Programa]],Objetivos_Programas!$B$2:$C$16,2,FALSE)</f>
        <v>1. Programa conectividad ecosistémica, reverdecimiento y atención de la emergencia climática</v>
      </c>
      <c r="T45" s="32" t="s">
        <v>1085</v>
      </c>
      <c r="U45" s="32" t="s">
        <v>1880</v>
      </c>
      <c r="V45" s="33" t="str">
        <f>+VLOOKUP(Tabla12[[#This Row],[Subprograma (reclasificación)]],OB_Prop_Estru_Prog_SubPr_meta!$K$2:$N$59,4,FALSE)</f>
        <v>171,88 hectáreas de espacios públicos peatonales y para el encuentro renaturalizados y reverdecidos</v>
      </c>
      <c r="W45" s="32" t="s">
        <v>10</v>
      </c>
      <c r="X45" s="32" t="s">
        <v>940</v>
      </c>
      <c r="AA45" s="32" t="s">
        <v>908</v>
      </c>
      <c r="AC45" s="58" t="s">
        <v>317</v>
      </c>
      <c r="AD45" s="10">
        <v>323.91748899999999</v>
      </c>
      <c r="AE45" s="10">
        <f>+Tabla12[[#This Row],[Costo estimado 
(millones de $)]]</f>
        <v>323.91748899999999</v>
      </c>
      <c r="AJ45" s="32"/>
      <c r="AK45" s="32" t="s">
        <v>66</v>
      </c>
      <c r="AL45" s="40"/>
      <c r="AP45" s="32"/>
      <c r="AQ45" s="32"/>
      <c r="AR45" s="32"/>
      <c r="AS45" s="50" t="s">
        <v>1253</v>
      </c>
      <c r="AT45" s="41">
        <v>15065.929753</v>
      </c>
      <c r="AU45" s="40">
        <v>0</v>
      </c>
      <c r="AV45" s="40">
        <v>0</v>
      </c>
      <c r="AW45" s="32"/>
      <c r="AX45" s="16"/>
      <c r="AY45" s="32"/>
      <c r="AZ45" s="40">
        <v>0</v>
      </c>
      <c r="BA45" s="40">
        <v>0</v>
      </c>
      <c r="BB45" s="40">
        <v>0</v>
      </c>
      <c r="BC45" s="32"/>
      <c r="BD45" s="32"/>
    </row>
    <row r="46" spans="1:56" ht="169" hidden="1" customHeight="1" x14ac:dyDescent="0.2">
      <c r="A46" s="7">
        <v>45</v>
      </c>
      <c r="B46" s="7">
        <v>45</v>
      </c>
      <c r="C46" s="32" t="s">
        <v>313</v>
      </c>
      <c r="D46" s="32" t="s">
        <v>314</v>
      </c>
      <c r="E46" s="32" t="s">
        <v>72</v>
      </c>
      <c r="F46" s="52" t="s">
        <v>1093</v>
      </c>
      <c r="G46" s="32" t="s">
        <v>2</v>
      </c>
      <c r="H46" s="3" t="s">
        <v>1083</v>
      </c>
      <c r="I46" s="4" t="s">
        <v>79</v>
      </c>
      <c r="J46" s="32" t="s">
        <v>897</v>
      </c>
      <c r="K46" s="32" t="s">
        <v>1084</v>
      </c>
      <c r="L46" s="32" t="s">
        <v>615</v>
      </c>
      <c r="N46" s="58" t="s">
        <v>56</v>
      </c>
      <c r="Q46" s="32" t="s">
        <v>4</v>
      </c>
      <c r="R46" s="32" t="s">
        <v>385</v>
      </c>
      <c r="S46" s="32" t="str">
        <f>+VLOOKUP(Tabla12[[#This Row],[Programa]],Objetivos_Programas!$B$2:$C$16,2,FALSE)</f>
        <v>1. Programa conectividad ecosistémica, reverdecimiento y atención de la emergencia climática</v>
      </c>
      <c r="T46" s="32" t="s">
        <v>1085</v>
      </c>
      <c r="U46" s="32" t="s">
        <v>1880</v>
      </c>
      <c r="V46" s="33" t="str">
        <f>+VLOOKUP(Tabla12[[#This Row],[Subprograma (reclasificación)]],OB_Prop_Estru_Prog_SubPr_meta!$K$2:$N$59,4,FALSE)</f>
        <v>171,88 hectáreas de espacios públicos peatonales y para el encuentro renaturalizados y reverdecidos</v>
      </c>
      <c r="W46" s="32" t="s">
        <v>10</v>
      </c>
      <c r="X46" s="32" t="s">
        <v>940</v>
      </c>
      <c r="AA46" s="32" t="s">
        <v>1405</v>
      </c>
      <c r="AC46" s="58" t="s">
        <v>317</v>
      </c>
      <c r="AD46" s="10">
        <v>4507.1292439999997</v>
      </c>
      <c r="AE46" s="10">
        <f>+Tabla12[[#This Row],[Costo estimado 
(millones de $)]]</f>
        <v>4507.1292439999997</v>
      </c>
      <c r="AJ46" s="32"/>
      <c r="AK46" s="32" t="s">
        <v>66</v>
      </c>
      <c r="AL46" s="40"/>
      <c r="AP46" s="32"/>
      <c r="AQ46" s="32"/>
      <c r="AR46" s="32"/>
      <c r="AS46" s="50" t="s">
        <v>1254</v>
      </c>
      <c r="AT46" s="41">
        <v>131021.198957</v>
      </c>
      <c r="AU46" s="40">
        <v>0</v>
      </c>
      <c r="AV46" s="40">
        <v>1</v>
      </c>
      <c r="AW46" s="32"/>
      <c r="AX46" s="16"/>
      <c r="AY46" s="32"/>
      <c r="AZ46" s="40">
        <v>3</v>
      </c>
      <c r="BA46" s="40">
        <v>0</v>
      </c>
      <c r="BB46" s="40">
        <v>1.7999999999999998</v>
      </c>
      <c r="BC46" s="32"/>
      <c r="BD46" s="32"/>
    </row>
    <row r="47" spans="1:56" ht="169" hidden="1" customHeight="1" x14ac:dyDescent="0.2">
      <c r="A47" s="7">
        <v>46</v>
      </c>
      <c r="B47" s="7">
        <v>46</v>
      </c>
      <c r="C47" s="32" t="s">
        <v>313</v>
      </c>
      <c r="D47" s="32" t="s">
        <v>314</v>
      </c>
      <c r="E47" s="32" t="s">
        <v>72</v>
      </c>
      <c r="F47" s="52" t="s">
        <v>1129</v>
      </c>
      <c r="G47" s="32" t="s">
        <v>2</v>
      </c>
      <c r="H47" s="3" t="s">
        <v>1083</v>
      </c>
      <c r="I47" s="4" t="s">
        <v>79</v>
      </c>
      <c r="J47" s="32" t="s">
        <v>897</v>
      </c>
      <c r="K47" s="32" t="s">
        <v>1084</v>
      </c>
      <c r="L47" s="32" t="s">
        <v>615</v>
      </c>
      <c r="N47" s="58" t="s">
        <v>56</v>
      </c>
      <c r="Q47" s="32" t="s">
        <v>4</v>
      </c>
      <c r="R47" s="32" t="s">
        <v>385</v>
      </c>
      <c r="S47" s="32" t="str">
        <f>+VLOOKUP(Tabla12[[#This Row],[Programa]],Objetivos_Programas!$B$2:$C$16,2,FALSE)</f>
        <v>1. Programa conectividad ecosistémica, reverdecimiento y atención de la emergencia climática</v>
      </c>
      <c r="T47" s="32" t="s">
        <v>1085</v>
      </c>
      <c r="U47" s="32" t="s">
        <v>1880</v>
      </c>
      <c r="V47" s="33" t="str">
        <f>+VLOOKUP(Tabla12[[#This Row],[Subprograma (reclasificación)]],OB_Prop_Estru_Prog_SubPr_meta!$K$2:$N$59,4,FALSE)</f>
        <v>171,88 hectáreas de espacios públicos peatonales y para el encuentro renaturalizados y reverdecidos</v>
      </c>
      <c r="W47" s="32" t="s">
        <v>10</v>
      </c>
      <c r="X47" s="32" t="s">
        <v>940</v>
      </c>
      <c r="AA47" s="32" t="s">
        <v>908</v>
      </c>
      <c r="AC47" s="58" t="s">
        <v>317</v>
      </c>
      <c r="AD47" s="10">
        <v>2590.3883609999998</v>
      </c>
      <c r="AE47" s="10">
        <f>+Tabla12[[#This Row],[Costo estimado 
(millones de $)]]</f>
        <v>2590.3883609999998</v>
      </c>
      <c r="AJ47" s="32"/>
      <c r="AK47" s="32" t="s">
        <v>66</v>
      </c>
      <c r="AL47" s="40"/>
      <c r="AP47" s="32"/>
      <c r="AQ47" s="32"/>
      <c r="AR47" s="32"/>
      <c r="AS47" s="50" t="s">
        <v>1255</v>
      </c>
      <c r="AT47" s="41">
        <v>150603.974487</v>
      </c>
      <c r="AU47" s="40">
        <v>0</v>
      </c>
      <c r="AV47" s="40">
        <v>0</v>
      </c>
      <c r="AW47" s="32"/>
      <c r="AX47" s="16"/>
      <c r="AY47" s="32"/>
      <c r="AZ47" s="40">
        <v>0</v>
      </c>
      <c r="BA47" s="40">
        <v>0</v>
      </c>
      <c r="BB47" s="40">
        <v>0</v>
      </c>
      <c r="BC47" s="32"/>
      <c r="BD47" s="32"/>
    </row>
    <row r="48" spans="1:56" ht="169" hidden="1" customHeight="1" x14ac:dyDescent="0.2">
      <c r="A48" s="7">
        <v>47</v>
      </c>
      <c r="B48" s="7">
        <v>47</v>
      </c>
      <c r="C48" s="32" t="s">
        <v>313</v>
      </c>
      <c r="D48" s="32" t="s">
        <v>314</v>
      </c>
      <c r="E48" s="32" t="s">
        <v>72</v>
      </c>
      <c r="F48" s="52" t="s">
        <v>1130</v>
      </c>
      <c r="G48" s="32" t="s">
        <v>2</v>
      </c>
      <c r="H48" s="3" t="s">
        <v>1083</v>
      </c>
      <c r="I48" s="4" t="s">
        <v>79</v>
      </c>
      <c r="J48" s="32" t="s">
        <v>897</v>
      </c>
      <c r="K48" s="32" t="s">
        <v>1084</v>
      </c>
      <c r="L48" s="32" t="s">
        <v>615</v>
      </c>
      <c r="N48" s="58" t="s">
        <v>56</v>
      </c>
      <c r="Q48" s="32" t="s">
        <v>4</v>
      </c>
      <c r="R48" s="32" t="s">
        <v>385</v>
      </c>
      <c r="S48" s="32" t="str">
        <f>+VLOOKUP(Tabla12[[#This Row],[Programa]],Objetivos_Programas!$B$2:$C$16,2,FALSE)</f>
        <v>1. Programa conectividad ecosistémica, reverdecimiento y atención de la emergencia climática</v>
      </c>
      <c r="T48" s="32" t="s">
        <v>1085</v>
      </c>
      <c r="U48" s="32" t="s">
        <v>1880</v>
      </c>
      <c r="V48" s="33" t="str">
        <f>+VLOOKUP(Tabla12[[#This Row],[Subprograma (reclasificación)]],OB_Prop_Estru_Prog_SubPr_meta!$K$2:$N$59,4,FALSE)</f>
        <v>171,88 hectáreas de espacios públicos peatonales y para el encuentro renaturalizados y reverdecidos</v>
      </c>
      <c r="W48" s="32" t="s">
        <v>10</v>
      </c>
      <c r="X48" s="32" t="s">
        <v>940</v>
      </c>
      <c r="AA48" s="32" t="s">
        <v>908</v>
      </c>
      <c r="AC48" s="58" t="s">
        <v>317</v>
      </c>
      <c r="AD48" s="10">
        <v>1088.7716359999999</v>
      </c>
      <c r="AE48" s="10">
        <f>+Tabla12[[#This Row],[Costo estimado 
(millones de $)]]</f>
        <v>1088.7716359999999</v>
      </c>
      <c r="AJ48" s="32"/>
      <c r="AK48" s="32" t="s">
        <v>66</v>
      </c>
      <c r="AL48" s="40"/>
      <c r="AP48" s="32"/>
      <c r="AQ48" s="32"/>
      <c r="AR48" s="32"/>
      <c r="AS48" s="50" t="s">
        <v>1256</v>
      </c>
      <c r="AT48" s="41">
        <v>36171.815175000003</v>
      </c>
      <c r="AU48" s="40">
        <v>0</v>
      </c>
      <c r="AV48" s="40">
        <v>0</v>
      </c>
      <c r="AW48" s="32"/>
      <c r="AX48" s="16"/>
      <c r="AY48" s="32"/>
      <c r="AZ48" s="40">
        <v>0</v>
      </c>
      <c r="BA48" s="40">
        <v>0</v>
      </c>
      <c r="BB48" s="40">
        <v>0</v>
      </c>
      <c r="BC48" s="32"/>
      <c r="BD48" s="32"/>
    </row>
    <row r="49" spans="1:56" ht="169" hidden="1" customHeight="1" x14ac:dyDescent="0.2">
      <c r="A49" s="7">
        <v>48</v>
      </c>
      <c r="B49" s="7">
        <v>48</v>
      </c>
      <c r="C49" s="32" t="s">
        <v>313</v>
      </c>
      <c r="D49" s="32" t="s">
        <v>314</v>
      </c>
      <c r="E49" s="32" t="s">
        <v>72</v>
      </c>
      <c r="F49" s="52" t="s">
        <v>1131</v>
      </c>
      <c r="G49" s="32" t="s">
        <v>2</v>
      </c>
      <c r="H49" s="3" t="s">
        <v>1083</v>
      </c>
      <c r="I49" s="4" t="s">
        <v>79</v>
      </c>
      <c r="J49" s="32" t="s">
        <v>897</v>
      </c>
      <c r="K49" s="32" t="s">
        <v>1084</v>
      </c>
      <c r="L49" s="32" t="s">
        <v>615</v>
      </c>
      <c r="N49" s="58" t="s">
        <v>56</v>
      </c>
      <c r="Q49" s="32" t="s">
        <v>4</v>
      </c>
      <c r="R49" s="32" t="s">
        <v>385</v>
      </c>
      <c r="S49" s="32" t="str">
        <f>+VLOOKUP(Tabla12[[#This Row],[Programa]],Objetivos_Programas!$B$2:$C$16,2,FALSE)</f>
        <v>1. Programa conectividad ecosistémica, reverdecimiento y atención de la emergencia climática</v>
      </c>
      <c r="T49" s="32" t="s">
        <v>1085</v>
      </c>
      <c r="U49" s="32" t="s">
        <v>1880</v>
      </c>
      <c r="V49" s="33" t="str">
        <f>+VLOOKUP(Tabla12[[#This Row],[Subprograma (reclasificación)]],OB_Prop_Estru_Prog_SubPr_meta!$K$2:$N$59,4,FALSE)</f>
        <v>171,88 hectáreas de espacios públicos peatonales y para el encuentro renaturalizados y reverdecidos</v>
      </c>
      <c r="W49" s="32" t="s">
        <v>10</v>
      </c>
      <c r="X49" s="32" t="s">
        <v>940</v>
      </c>
      <c r="AA49" s="32" t="s">
        <v>908</v>
      </c>
      <c r="AC49" s="58" t="s">
        <v>317</v>
      </c>
      <c r="AD49" s="10">
        <v>5576.1602039999998</v>
      </c>
      <c r="AE49" s="10">
        <f>+Tabla12[[#This Row],[Costo estimado 
(millones de $)]]</f>
        <v>5576.1602039999998</v>
      </c>
      <c r="AJ49" s="32"/>
      <c r="AK49" s="32" t="s">
        <v>66</v>
      </c>
      <c r="AL49" s="40"/>
      <c r="AP49" s="32"/>
      <c r="AQ49" s="32"/>
      <c r="AR49" s="32"/>
      <c r="AS49" s="50" t="s">
        <v>1257</v>
      </c>
      <c r="AT49" s="41">
        <v>324195.36070399999</v>
      </c>
      <c r="AU49" s="40">
        <v>0</v>
      </c>
      <c r="AV49" s="40">
        <v>0</v>
      </c>
      <c r="AW49" s="32"/>
      <c r="AX49" s="16"/>
      <c r="AY49" s="32"/>
      <c r="AZ49" s="40">
        <v>0</v>
      </c>
      <c r="BA49" s="40">
        <v>0</v>
      </c>
      <c r="BB49" s="40">
        <v>0</v>
      </c>
      <c r="BC49" s="32"/>
      <c r="BD49" s="32"/>
    </row>
    <row r="50" spans="1:56" ht="169" hidden="1" customHeight="1" x14ac:dyDescent="0.2">
      <c r="A50" s="7">
        <v>49</v>
      </c>
      <c r="B50" s="7">
        <v>49</v>
      </c>
      <c r="C50" s="32" t="s">
        <v>313</v>
      </c>
      <c r="D50" s="32" t="s">
        <v>314</v>
      </c>
      <c r="E50" s="32" t="s">
        <v>72</v>
      </c>
      <c r="F50" s="52" t="s">
        <v>1132</v>
      </c>
      <c r="G50" s="32" t="s">
        <v>2</v>
      </c>
      <c r="H50" s="3" t="s">
        <v>1083</v>
      </c>
      <c r="I50" s="4" t="s">
        <v>79</v>
      </c>
      <c r="J50" s="32" t="s">
        <v>897</v>
      </c>
      <c r="K50" s="32" t="s">
        <v>1084</v>
      </c>
      <c r="L50" s="32" t="s">
        <v>615</v>
      </c>
      <c r="N50" s="58" t="s">
        <v>56</v>
      </c>
      <c r="Q50" s="32" t="s">
        <v>4</v>
      </c>
      <c r="R50" s="32" t="s">
        <v>385</v>
      </c>
      <c r="S50" s="32" t="str">
        <f>+VLOOKUP(Tabla12[[#This Row],[Programa]],Objetivos_Programas!$B$2:$C$16,2,FALSE)</f>
        <v>1. Programa conectividad ecosistémica, reverdecimiento y atención de la emergencia climática</v>
      </c>
      <c r="T50" s="32" t="s">
        <v>1085</v>
      </c>
      <c r="U50" s="32" t="s">
        <v>1880</v>
      </c>
      <c r="V50" s="33" t="str">
        <f>+VLOOKUP(Tabla12[[#This Row],[Subprograma (reclasificación)]],OB_Prop_Estru_Prog_SubPr_meta!$K$2:$N$59,4,FALSE)</f>
        <v>171,88 hectáreas de espacios públicos peatonales y para el encuentro renaturalizados y reverdecidos</v>
      </c>
      <c r="W50" s="32" t="s">
        <v>10</v>
      </c>
      <c r="X50" s="32" t="s">
        <v>940</v>
      </c>
      <c r="AA50" s="32" t="s">
        <v>908</v>
      </c>
      <c r="AC50" s="58" t="s">
        <v>317</v>
      </c>
      <c r="AD50" s="10">
        <v>7025.5249240000003</v>
      </c>
      <c r="AE50" s="10">
        <f>+Tabla12[[#This Row],[Costo estimado 
(millones de $)]]</f>
        <v>7025.5249240000003</v>
      </c>
      <c r="AJ50" s="32"/>
      <c r="AK50" s="32" t="s">
        <v>66</v>
      </c>
      <c r="AL50" s="40"/>
      <c r="AP50" s="32"/>
      <c r="AQ50" s="32"/>
      <c r="AR50" s="32"/>
      <c r="AS50" s="50" t="s">
        <v>1258</v>
      </c>
      <c r="AT50" s="41">
        <v>181538.111753</v>
      </c>
      <c r="AU50" s="40">
        <v>0</v>
      </c>
      <c r="AV50" s="40">
        <v>0</v>
      </c>
      <c r="AW50" s="32"/>
      <c r="AX50" s="16"/>
      <c r="AY50" s="32"/>
      <c r="AZ50" s="40">
        <v>0</v>
      </c>
      <c r="BA50" s="40">
        <v>0</v>
      </c>
      <c r="BB50" s="40">
        <v>0</v>
      </c>
      <c r="BC50" s="32"/>
      <c r="BD50" s="32"/>
    </row>
    <row r="51" spans="1:56" ht="169" hidden="1" customHeight="1" x14ac:dyDescent="0.2">
      <c r="A51" s="7">
        <v>50</v>
      </c>
      <c r="B51" s="7">
        <v>50</v>
      </c>
      <c r="C51" s="32" t="s">
        <v>313</v>
      </c>
      <c r="D51" s="32" t="s">
        <v>314</v>
      </c>
      <c r="E51" s="32" t="s">
        <v>72</v>
      </c>
      <c r="F51" s="52" t="s">
        <v>1133</v>
      </c>
      <c r="G51" s="32" t="s">
        <v>2</v>
      </c>
      <c r="H51" s="3" t="s">
        <v>1083</v>
      </c>
      <c r="I51" s="4" t="s">
        <v>79</v>
      </c>
      <c r="J51" s="32" t="s">
        <v>897</v>
      </c>
      <c r="K51" s="32" t="s">
        <v>1084</v>
      </c>
      <c r="L51" s="32" t="s">
        <v>615</v>
      </c>
      <c r="N51" s="58" t="s">
        <v>56</v>
      </c>
      <c r="Q51" s="32" t="s">
        <v>4</v>
      </c>
      <c r="R51" s="32" t="s">
        <v>385</v>
      </c>
      <c r="S51" s="32" t="str">
        <f>+VLOOKUP(Tabla12[[#This Row],[Programa]],Objetivos_Programas!$B$2:$C$16,2,FALSE)</f>
        <v>1. Programa conectividad ecosistémica, reverdecimiento y atención de la emergencia climática</v>
      </c>
      <c r="T51" s="32" t="s">
        <v>1085</v>
      </c>
      <c r="U51" s="32" t="s">
        <v>1880</v>
      </c>
      <c r="V51" s="33" t="str">
        <f>+VLOOKUP(Tabla12[[#This Row],[Subprograma (reclasificación)]],OB_Prop_Estru_Prog_SubPr_meta!$K$2:$N$59,4,FALSE)</f>
        <v>171,88 hectáreas de espacios públicos peatonales y para el encuentro renaturalizados y reverdecidos</v>
      </c>
      <c r="W51" s="32" t="s">
        <v>10</v>
      </c>
      <c r="X51" s="32" t="s">
        <v>940</v>
      </c>
      <c r="AA51" s="32" t="s">
        <v>908</v>
      </c>
      <c r="AC51" s="58" t="s">
        <v>317</v>
      </c>
      <c r="AD51" s="10">
        <v>459.959025</v>
      </c>
      <c r="AE51" s="10">
        <f>+Tabla12[[#This Row],[Costo estimado 
(millones de $)]]</f>
        <v>459.959025</v>
      </c>
      <c r="AJ51" s="32"/>
      <c r="AK51" s="32" t="s">
        <v>66</v>
      </c>
      <c r="AL51" s="40"/>
      <c r="AP51" s="32"/>
      <c r="AQ51" s="32"/>
      <c r="AR51" s="32"/>
      <c r="AS51" s="50" t="s">
        <v>1259</v>
      </c>
      <c r="AT51" s="41">
        <v>21393.443044</v>
      </c>
      <c r="AU51" s="40">
        <v>0</v>
      </c>
      <c r="AV51" s="40">
        <v>0</v>
      </c>
      <c r="AW51" s="32"/>
      <c r="AX51" s="16"/>
      <c r="AY51" s="32"/>
      <c r="AZ51" s="40">
        <v>0</v>
      </c>
      <c r="BA51" s="40">
        <v>0</v>
      </c>
      <c r="BB51" s="40">
        <v>0</v>
      </c>
      <c r="BC51" s="32"/>
      <c r="BD51" s="32"/>
    </row>
    <row r="52" spans="1:56" ht="169" hidden="1" customHeight="1" x14ac:dyDescent="0.2">
      <c r="A52" s="7">
        <v>51</v>
      </c>
      <c r="B52" s="7">
        <v>51</v>
      </c>
      <c r="C52" s="32" t="s">
        <v>313</v>
      </c>
      <c r="D52" s="32" t="s">
        <v>314</v>
      </c>
      <c r="E52" s="32" t="s">
        <v>72</v>
      </c>
      <c r="F52" s="52" t="s">
        <v>1134</v>
      </c>
      <c r="G52" s="32" t="s">
        <v>2</v>
      </c>
      <c r="H52" s="3" t="s">
        <v>1083</v>
      </c>
      <c r="I52" s="4" t="s">
        <v>79</v>
      </c>
      <c r="J52" s="32" t="s">
        <v>897</v>
      </c>
      <c r="K52" s="32" t="s">
        <v>1084</v>
      </c>
      <c r="L52" s="32" t="s">
        <v>615</v>
      </c>
      <c r="N52" s="58" t="s">
        <v>56</v>
      </c>
      <c r="Q52" s="32" t="s">
        <v>4</v>
      </c>
      <c r="R52" s="32" t="s">
        <v>385</v>
      </c>
      <c r="S52" s="32" t="str">
        <f>+VLOOKUP(Tabla12[[#This Row],[Programa]],Objetivos_Programas!$B$2:$C$16,2,FALSE)</f>
        <v>1. Programa conectividad ecosistémica, reverdecimiento y atención de la emergencia climática</v>
      </c>
      <c r="T52" s="32" t="s">
        <v>1085</v>
      </c>
      <c r="U52" s="32" t="s">
        <v>1880</v>
      </c>
      <c r="V52" s="33" t="str">
        <f>+VLOOKUP(Tabla12[[#This Row],[Subprograma (reclasificación)]],OB_Prop_Estru_Prog_SubPr_meta!$K$2:$N$59,4,FALSE)</f>
        <v>171,88 hectáreas de espacios públicos peatonales y para el encuentro renaturalizados y reverdecidos</v>
      </c>
      <c r="W52" s="32" t="s">
        <v>10</v>
      </c>
      <c r="X52" s="32" t="s">
        <v>940</v>
      </c>
      <c r="AA52" s="32" t="s">
        <v>908</v>
      </c>
      <c r="AC52" s="58" t="s">
        <v>317</v>
      </c>
      <c r="AD52" s="10">
        <v>2889.6380570000001</v>
      </c>
      <c r="AE52" s="10">
        <f>+Tabla12[[#This Row],[Costo estimado 
(millones de $)]]</f>
        <v>2889.6380570000001</v>
      </c>
      <c r="AJ52" s="32"/>
      <c r="AK52" s="32" t="s">
        <v>66</v>
      </c>
      <c r="AL52" s="40"/>
      <c r="AP52" s="32"/>
      <c r="AQ52" s="32"/>
      <c r="AR52" s="32"/>
      <c r="AS52" s="50" t="s">
        <v>1260</v>
      </c>
      <c r="AT52" s="41">
        <v>168002.21266600001</v>
      </c>
      <c r="AU52" s="40">
        <v>0</v>
      </c>
      <c r="AV52" s="40">
        <v>0</v>
      </c>
      <c r="AW52" s="32"/>
      <c r="AX52" s="16"/>
      <c r="AY52" s="32"/>
      <c r="AZ52" s="40">
        <v>0</v>
      </c>
      <c r="BA52" s="40">
        <v>0</v>
      </c>
      <c r="BB52" s="40">
        <v>0</v>
      </c>
      <c r="BC52" s="32"/>
      <c r="BD52" s="32"/>
    </row>
    <row r="53" spans="1:56" ht="169" hidden="1" customHeight="1" x14ac:dyDescent="0.2">
      <c r="A53" s="7">
        <v>52</v>
      </c>
      <c r="B53" s="7">
        <v>52</v>
      </c>
      <c r="C53" s="32" t="s">
        <v>313</v>
      </c>
      <c r="D53" s="32" t="s">
        <v>314</v>
      </c>
      <c r="E53" s="32" t="s">
        <v>72</v>
      </c>
      <c r="F53" s="52" t="s">
        <v>2069</v>
      </c>
      <c r="G53" s="32" t="s">
        <v>2</v>
      </c>
      <c r="H53" s="3" t="s">
        <v>1083</v>
      </c>
      <c r="I53" s="4" t="s">
        <v>79</v>
      </c>
      <c r="J53" s="32" t="s">
        <v>897</v>
      </c>
      <c r="K53" s="32" t="s">
        <v>1084</v>
      </c>
      <c r="L53" s="32" t="s">
        <v>615</v>
      </c>
      <c r="N53" s="58" t="s">
        <v>56</v>
      </c>
      <c r="Q53" s="32" t="s">
        <v>4</v>
      </c>
      <c r="R53" s="32" t="s">
        <v>385</v>
      </c>
      <c r="S53" s="32" t="str">
        <f>+VLOOKUP(Tabla12[[#This Row],[Programa]],Objetivos_Programas!$B$2:$C$16,2,FALSE)</f>
        <v>1. Programa conectividad ecosistémica, reverdecimiento y atención de la emergencia climática</v>
      </c>
      <c r="T53" s="32" t="s">
        <v>1085</v>
      </c>
      <c r="U53" s="32" t="s">
        <v>1880</v>
      </c>
      <c r="V53" s="33" t="str">
        <f>+VLOOKUP(Tabla12[[#This Row],[Subprograma (reclasificación)]],OB_Prop_Estru_Prog_SubPr_meta!$K$2:$N$59,4,FALSE)</f>
        <v>171,88 hectáreas de espacios públicos peatonales y para el encuentro renaturalizados y reverdecidos</v>
      </c>
      <c r="W53" s="32" t="s">
        <v>10</v>
      </c>
      <c r="X53" s="32" t="s">
        <v>940</v>
      </c>
      <c r="AA53" s="32" t="s">
        <v>908</v>
      </c>
      <c r="AC53" s="58" t="s">
        <v>317</v>
      </c>
      <c r="AD53" s="10">
        <v>628.989914</v>
      </c>
      <c r="AE53" s="10">
        <f>+Tabla12[[#This Row],[Costo estimado 
(millones de $)]]</f>
        <v>628.989914</v>
      </c>
      <c r="AJ53" s="32"/>
      <c r="AK53" s="32" t="s">
        <v>66</v>
      </c>
      <c r="AL53" s="40"/>
      <c r="AP53" s="32"/>
      <c r="AQ53" s="32"/>
      <c r="AR53" s="32"/>
      <c r="AS53" s="50" t="s">
        <v>1261</v>
      </c>
      <c r="AT53" s="41">
        <v>24379.454056999999</v>
      </c>
      <c r="AU53" s="40">
        <v>0</v>
      </c>
      <c r="AV53" s="40">
        <v>0</v>
      </c>
      <c r="AW53" s="32"/>
      <c r="AX53" s="16"/>
      <c r="AY53" s="32"/>
      <c r="AZ53" s="40">
        <v>0</v>
      </c>
      <c r="BA53" s="40">
        <v>0</v>
      </c>
      <c r="BB53" s="40">
        <v>0</v>
      </c>
      <c r="BC53" s="32"/>
      <c r="BD53" s="32"/>
    </row>
    <row r="54" spans="1:56" ht="169" hidden="1" customHeight="1" x14ac:dyDescent="0.2">
      <c r="A54" s="7">
        <v>53</v>
      </c>
      <c r="B54" s="7">
        <v>53</v>
      </c>
      <c r="C54" s="32" t="s">
        <v>313</v>
      </c>
      <c r="D54" s="32" t="s">
        <v>314</v>
      </c>
      <c r="E54" s="32" t="s">
        <v>72</v>
      </c>
      <c r="F54" s="52" t="s">
        <v>1136</v>
      </c>
      <c r="G54" s="32" t="s">
        <v>2</v>
      </c>
      <c r="H54" s="3" t="s">
        <v>1083</v>
      </c>
      <c r="I54" s="4" t="s">
        <v>79</v>
      </c>
      <c r="J54" s="32" t="s">
        <v>897</v>
      </c>
      <c r="K54" s="32" t="s">
        <v>1084</v>
      </c>
      <c r="L54" s="32" t="s">
        <v>615</v>
      </c>
      <c r="N54" s="58" t="s">
        <v>56</v>
      </c>
      <c r="Q54" s="32" t="s">
        <v>4</v>
      </c>
      <c r="R54" s="32" t="s">
        <v>385</v>
      </c>
      <c r="S54" s="32" t="str">
        <f>+VLOOKUP(Tabla12[[#This Row],[Programa]],Objetivos_Programas!$B$2:$C$16,2,FALSE)</f>
        <v>1. Programa conectividad ecosistémica, reverdecimiento y atención de la emergencia climática</v>
      </c>
      <c r="T54" s="32" t="s">
        <v>1085</v>
      </c>
      <c r="U54" s="32" t="s">
        <v>1880</v>
      </c>
      <c r="V54" s="33" t="str">
        <f>+VLOOKUP(Tabla12[[#This Row],[Subprograma (reclasificación)]],OB_Prop_Estru_Prog_SubPr_meta!$K$2:$N$59,4,FALSE)</f>
        <v>171,88 hectáreas de espacios públicos peatonales y para el encuentro renaturalizados y reverdecidos</v>
      </c>
      <c r="W54" s="32" t="s">
        <v>10</v>
      </c>
      <c r="X54" s="32" t="s">
        <v>940</v>
      </c>
      <c r="AA54" s="32" t="s">
        <v>908</v>
      </c>
      <c r="AC54" s="58" t="s">
        <v>317</v>
      </c>
      <c r="AD54" s="10">
        <v>6155.4883209999998</v>
      </c>
      <c r="AE54" s="10">
        <f>+Tabla12[[#This Row],[Costo estimado 
(millones de $)]]</f>
        <v>6155.4883209999998</v>
      </c>
      <c r="AJ54" s="32"/>
      <c r="AK54" s="32" t="s">
        <v>66</v>
      </c>
      <c r="AL54" s="40"/>
      <c r="AP54" s="32"/>
      <c r="AQ54" s="32"/>
      <c r="AR54" s="32"/>
      <c r="AS54" s="50" t="s">
        <v>1262</v>
      </c>
      <c r="AT54" s="41">
        <v>177775.823309</v>
      </c>
      <c r="AU54" s="40">
        <v>0</v>
      </c>
      <c r="AV54" s="40">
        <v>0</v>
      </c>
      <c r="AW54" s="32"/>
      <c r="AX54" s="16"/>
      <c r="AY54" s="32"/>
      <c r="AZ54" s="40">
        <v>0</v>
      </c>
      <c r="BA54" s="40">
        <v>0</v>
      </c>
      <c r="BB54" s="40">
        <v>0</v>
      </c>
      <c r="BC54" s="32"/>
      <c r="BD54" s="32"/>
    </row>
    <row r="55" spans="1:56" ht="169" hidden="1" customHeight="1" x14ac:dyDescent="0.2">
      <c r="A55" s="7">
        <v>54</v>
      </c>
      <c r="B55" s="7">
        <v>54</v>
      </c>
      <c r="C55" s="32" t="s">
        <v>313</v>
      </c>
      <c r="D55" s="32" t="s">
        <v>314</v>
      </c>
      <c r="E55" s="32" t="s">
        <v>72</v>
      </c>
      <c r="F55" s="52" t="s">
        <v>1082</v>
      </c>
      <c r="G55" s="32" t="s">
        <v>2</v>
      </c>
      <c r="H55" s="3" t="s">
        <v>1083</v>
      </c>
      <c r="I55" s="4" t="s">
        <v>79</v>
      </c>
      <c r="J55" s="32" t="s">
        <v>897</v>
      </c>
      <c r="K55" s="32" t="s">
        <v>1084</v>
      </c>
      <c r="L55" s="32" t="s">
        <v>615</v>
      </c>
      <c r="N55" s="58" t="s">
        <v>56</v>
      </c>
      <c r="Q55" s="32" t="s">
        <v>4</v>
      </c>
      <c r="R55" s="32" t="s">
        <v>385</v>
      </c>
      <c r="S55" s="32" t="str">
        <f>+VLOOKUP(Tabla12[[#This Row],[Programa]],Objetivos_Programas!$B$2:$C$16,2,FALSE)</f>
        <v>1. Programa conectividad ecosistémica, reverdecimiento y atención de la emergencia climática</v>
      </c>
      <c r="T55" s="32" t="s">
        <v>1085</v>
      </c>
      <c r="U55" s="32" t="s">
        <v>1880</v>
      </c>
      <c r="V55" s="33" t="str">
        <f>+VLOOKUP(Tabla12[[#This Row],[Subprograma (reclasificación)]],OB_Prop_Estru_Prog_SubPr_meta!$K$2:$N$59,4,FALSE)</f>
        <v>171,88 hectáreas de espacios públicos peatonales y para el encuentro renaturalizados y reverdecidos</v>
      </c>
      <c r="W55" s="32" t="s">
        <v>10</v>
      </c>
      <c r="X55" s="7" t="s">
        <v>197</v>
      </c>
      <c r="AA55" s="32" t="s">
        <v>908</v>
      </c>
      <c r="AC55" s="58" t="s">
        <v>317</v>
      </c>
      <c r="AD55" s="10">
        <v>486.84831700000001</v>
      </c>
      <c r="AE55" s="10">
        <f>+Tabla12[[#This Row],[Costo estimado 
(millones de $)]]</f>
        <v>486.84831700000001</v>
      </c>
      <c r="AJ55" s="32"/>
      <c r="AK55" s="32" t="s">
        <v>66</v>
      </c>
      <c r="AL55" s="40"/>
      <c r="AP55" s="32"/>
      <c r="AQ55" s="32"/>
      <c r="AR55" s="32"/>
      <c r="AS55" s="50" t="s">
        <v>1263</v>
      </c>
      <c r="AT55" s="41">
        <v>14152.567370000001</v>
      </c>
      <c r="AU55" s="40">
        <v>0</v>
      </c>
      <c r="AV55" s="40">
        <v>0</v>
      </c>
      <c r="AW55" s="32"/>
      <c r="AX55" s="16"/>
      <c r="AY55" s="32"/>
      <c r="AZ55" s="40">
        <v>0</v>
      </c>
      <c r="BA55" s="40">
        <v>0</v>
      </c>
      <c r="BB55" s="40">
        <v>0</v>
      </c>
      <c r="BC55" s="32"/>
      <c r="BD55" s="32"/>
    </row>
    <row r="56" spans="1:56" ht="169" hidden="1" customHeight="1" x14ac:dyDescent="0.2">
      <c r="A56" s="7">
        <v>55</v>
      </c>
      <c r="B56" s="7">
        <v>55</v>
      </c>
      <c r="C56" s="32" t="s">
        <v>313</v>
      </c>
      <c r="D56" s="32" t="s">
        <v>314</v>
      </c>
      <c r="E56" s="32" t="s">
        <v>72</v>
      </c>
      <c r="F56" s="52" t="s">
        <v>1264</v>
      </c>
      <c r="G56" s="32" t="s">
        <v>2</v>
      </c>
      <c r="H56" s="3" t="s">
        <v>1080</v>
      </c>
      <c r="I56" s="4" t="s">
        <v>79</v>
      </c>
      <c r="J56" s="32" t="s">
        <v>898</v>
      </c>
      <c r="K56" s="32" t="s">
        <v>494</v>
      </c>
      <c r="L56" s="32" t="s">
        <v>615</v>
      </c>
      <c r="N56" s="58" t="s">
        <v>56</v>
      </c>
      <c r="Q56" s="32" t="s">
        <v>4</v>
      </c>
      <c r="R56" s="32" t="s">
        <v>388</v>
      </c>
      <c r="S56" s="32" t="str">
        <f>+VLOOKUP(Tabla12[[#This Row],[Programa]],Objetivos_Programas!$B$2:$C$16,2,FALSE)</f>
        <v>3. Programa Vitalidad y cuidado</v>
      </c>
      <c r="T56" s="32" t="s">
        <v>411</v>
      </c>
      <c r="U56" s="32" t="s">
        <v>411</v>
      </c>
      <c r="V56" s="33" t="str">
        <f>+VLOOKUP(Tabla12[[#This Row],[Subprograma (reclasificación)]],OB_Prop_Estru_Prog_SubPr_meta!$K$2:$N$59,4,FALSE)</f>
        <v>18 parques cualificados y ejecutados</v>
      </c>
      <c r="W56" s="32" t="s">
        <v>10</v>
      </c>
      <c r="X56" s="7" t="s">
        <v>197</v>
      </c>
      <c r="Z56" s="32" t="s">
        <v>1096</v>
      </c>
      <c r="AA56" s="32" t="s">
        <v>908</v>
      </c>
      <c r="AC56" s="58" t="s">
        <v>317</v>
      </c>
      <c r="AD56" s="10">
        <v>3686.1615550000001</v>
      </c>
      <c r="AE56" s="10">
        <f>+Tabla12[[#This Row],[Costo estimado 
(millones de $)]]</f>
        <v>3686.1615550000001</v>
      </c>
      <c r="AJ56" s="32"/>
      <c r="AK56" s="32" t="s">
        <v>66</v>
      </c>
      <c r="AL56" s="40"/>
      <c r="AP56" s="32"/>
      <c r="AQ56" s="32"/>
      <c r="AR56" s="32"/>
      <c r="AS56" s="50" t="s">
        <v>1265</v>
      </c>
      <c r="AT56" s="41">
        <v>22205.792502</v>
      </c>
      <c r="AU56" s="40">
        <v>0</v>
      </c>
      <c r="AV56" s="40">
        <v>0</v>
      </c>
      <c r="AW56" s="32"/>
      <c r="AX56" s="16"/>
      <c r="AY56" s="32"/>
      <c r="AZ56" s="40">
        <v>0</v>
      </c>
      <c r="BA56" s="40">
        <v>0</v>
      </c>
      <c r="BB56" s="40">
        <v>0</v>
      </c>
      <c r="BC56" s="32"/>
      <c r="BD56" s="32"/>
    </row>
    <row r="57" spans="1:56" ht="169" hidden="1" customHeight="1" x14ac:dyDescent="0.2">
      <c r="A57" s="7">
        <v>56</v>
      </c>
      <c r="B57" s="7">
        <v>56</v>
      </c>
      <c r="C57" s="32" t="s">
        <v>313</v>
      </c>
      <c r="D57" s="32" t="s">
        <v>314</v>
      </c>
      <c r="E57" s="32" t="s">
        <v>72</v>
      </c>
      <c r="F57" s="52" t="s">
        <v>1266</v>
      </c>
      <c r="G57" s="32" t="s">
        <v>2</v>
      </c>
      <c r="H57" s="3" t="s">
        <v>1080</v>
      </c>
      <c r="I57" s="4" t="s">
        <v>79</v>
      </c>
      <c r="J57" s="32" t="s">
        <v>898</v>
      </c>
      <c r="K57" s="32" t="s">
        <v>494</v>
      </c>
      <c r="L57" s="32" t="s">
        <v>615</v>
      </c>
      <c r="N57" s="58" t="s">
        <v>56</v>
      </c>
      <c r="Q57" s="32" t="s">
        <v>4</v>
      </c>
      <c r="R57" s="32" t="s">
        <v>388</v>
      </c>
      <c r="S57" s="32" t="str">
        <f>+VLOOKUP(Tabla12[[#This Row],[Programa]],Objetivos_Programas!$B$2:$C$16,2,FALSE)</f>
        <v>3. Programa Vitalidad y cuidado</v>
      </c>
      <c r="T57" s="32" t="s">
        <v>411</v>
      </c>
      <c r="U57" s="32" t="s">
        <v>411</v>
      </c>
      <c r="V57" s="33" t="str">
        <f>+VLOOKUP(Tabla12[[#This Row],[Subprograma (reclasificación)]],OB_Prop_Estru_Prog_SubPr_meta!$K$2:$N$59,4,FALSE)</f>
        <v>18 parques cualificados y ejecutados</v>
      </c>
      <c r="W57" s="32" t="s">
        <v>10</v>
      </c>
      <c r="X57" s="7" t="s">
        <v>197</v>
      </c>
      <c r="Z57" s="32" t="s">
        <v>1874</v>
      </c>
      <c r="AA57" s="32" t="s">
        <v>908</v>
      </c>
      <c r="AC57" s="58" t="s">
        <v>317</v>
      </c>
      <c r="AD57" s="10">
        <v>6620.5104600000004</v>
      </c>
      <c r="AE57" s="10">
        <f>+Tabla12[[#This Row],[Costo estimado 
(millones de $)]]</f>
        <v>6620.5104600000004</v>
      </c>
      <c r="AJ57" s="32"/>
      <c r="AK57" s="32" t="s">
        <v>66</v>
      </c>
      <c r="AL57" s="40"/>
      <c r="AP57" s="32"/>
      <c r="AQ57" s="32"/>
      <c r="AR57" s="32"/>
      <c r="AS57" s="50" t="s">
        <v>1267</v>
      </c>
      <c r="AT57" s="41">
        <v>39882.593137000003</v>
      </c>
      <c r="AU57" s="40">
        <v>0</v>
      </c>
      <c r="AV57" s="40">
        <v>0</v>
      </c>
      <c r="AW57" s="32"/>
      <c r="AX57" s="16"/>
      <c r="AY57" s="32"/>
      <c r="AZ57" s="40">
        <v>0</v>
      </c>
      <c r="BA57" s="40">
        <v>0</v>
      </c>
      <c r="BB57" s="40">
        <v>0</v>
      </c>
      <c r="BC57" s="32"/>
      <c r="BD57" s="32"/>
    </row>
    <row r="58" spans="1:56" ht="169" hidden="1" customHeight="1" x14ac:dyDescent="0.2">
      <c r="A58" s="7">
        <v>57</v>
      </c>
      <c r="B58" s="7">
        <v>57</v>
      </c>
      <c r="C58" s="32" t="s">
        <v>313</v>
      </c>
      <c r="D58" s="32" t="s">
        <v>314</v>
      </c>
      <c r="E58" s="32" t="s">
        <v>72</v>
      </c>
      <c r="F58" s="52" t="s">
        <v>1094</v>
      </c>
      <c r="G58" s="32" t="s">
        <v>2</v>
      </c>
      <c r="H58" s="3" t="s">
        <v>1083</v>
      </c>
      <c r="I58" s="4" t="s">
        <v>79</v>
      </c>
      <c r="J58" s="32" t="s">
        <v>897</v>
      </c>
      <c r="K58" s="32" t="s">
        <v>1084</v>
      </c>
      <c r="L58" s="32" t="s">
        <v>615</v>
      </c>
      <c r="N58" s="58" t="s">
        <v>56</v>
      </c>
      <c r="Q58" s="32" t="s">
        <v>4</v>
      </c>
      <c r="R58" s="32" t="s">
        <v>385</v>
      </c>
      <c r="S58" s="32" t="str">
        <f>+VLOOKUP(Tabla12[[#This Row],[Programa]],Objetivos_Programas!$B$2:$C$16,2,FALSE)</f>
        <v>1. Programa conectividad ecosistémica, reverdecimiento y atención de la emergencia climática</v>
      </c>
      <c r="T58" s="32" t="s">
        <v>1085</v>
      </c>
      <c r="U58" s="32" t="s">
        <v>1880</v>
      </c>
      <c r="V58" s="33" t="str">
        <f>+VLOOKUP(Tabla12[[#This Row],[Subprograma (reclasificación)]],OB_Prop_Estru_Prog_SubPr_meta!$K$2:$N$59,4,FALSE)</f>
        <v>171,88 hectáreas de espacios públicos peatonales y para el encuentro renaturalizados y reverdecidos</v>
      </c>
      <c r="W58" s="32" t="s">
        <v>10</v>
      </c>
      <c r="X58" s="7" t="s">
        <v>947</v>
      </c>
      <c r="AA58" s="32" t="s">
        <v>908</v>
      </c>
      <c r="AC58" s="58" t="s">
        <v>317</v>
      </c>
      <c r="AD58" s="10">
        <v>826.28125399999999</v>
      </c>
      <c r="AE58" s="10">
        <f>+Tabla12[[#This Row],[Costo estimado 
(millones de $)]]</f>
        <v>826.28125399999999</v>
      </c>
      <c r="AJ58" s="32"/>
      <c r="AK58" s="32" t="s">
        <v>66</v>
      </c>
      <c r="AL58" s="40"/>
      <c r="AP58" s="32"/>
      <c r="AQ58" s="32"/>
      <c r="AR58" s="32"/>
      <c r="AS58" s="50" t="s">
        <v>1268</v>
      </c>
      <c r="AT58" s="41">
        <v>32026.405197</v>
      </c>
      <c r="AU58" s="40">
        <v>0</v>
      </c>
      <c r="AV58" s="40">
        <v>0</v>
      </c>
      <c r="AW58" s="32"/>
      <c r="AX58" s="16"/>
      <c r="AY58" s="32"/>
      <c r="AZ58" s="40">
        <v>0</v>
      </c>
      <c r="BA58" s="40">
        <v>0</v>
      </c>
      <c r="BB58" s="40">
        <v>0</v>
      </c>
      <c r="BC58" s="32"/>
      <c r="BD58" s="32"/>
    </row>
    <row r="59" spans="1:56" ht="169" hidden="1" customHeight="1" x14ac:dyDescent="0.2">
      <c r="A59" s="7">
        <v>58</v>
      </c>
      <c r="B59" s="7">
        <v>58</v>
      </c>
      <c r="C59" s="32" t="s">
        <v>313</v>
      </c>
      <c r="D59" s="32" t="s">
        <v>314</v>
      </c>
      <c r="E59" s="32" t="s">
        <v>72</v>
      </c>
      <c r="F59" s="52" t="s">
        <v>1127</v>
      </c>
      <c r="G59" s="32" t="s">
        <v>2</v>
      </c>
      <c r="H59" s="3" t="s">
        <v>1083</v>
      </c>
      <c r="I59" s="4" t="s">
        <v>79</v>
      </c>
      <c r="J59" s="32" t="s">
        <v>897</v>
      </c>
      <c r="K59" s="32" t="s">
        <v>1084</v>
      </c>
      <c r="L59" s="32" t="s">
        <v>615</v>
      </c>
      <c r="N59" s="58" t="s">
        <v>56</v>
      </c>
      <c r="Q59" s="32" t="s">
        <v>4</v>
      </c>
      <c r="R59" s="32" t="s">
        <v>385</v>
      </c>
      <c r="S59" s="32" t="str">
        <f>+VLOOKUP(Tabla12[[#This Row],[Programa]],Objetivos_Programas!$B$2:$C$16,2,FALSE)</f>
        <v>1. Programa conectividad ecosistémica, reverdecimiento y atención de la emergencia climática</v>
      </c>
      <c r="T59" s="32" t="s">
        <v>1085</v>
      </c>
      <c r="U59" s="32" t="s">
        <v>1880</v>
      </c>
      <c r="V59" s="33" t="str">
        <f>+VLOOKUP(Tabla12[[#This Row],[Subprograma (reclasificación)]],OB_Prop_Estru_Prog_SubPr_meta!$K$2:$N$59,4,FALSE)</f>
        <v>171,88 hectáreas de espacios públicos peatonales y para el encuentro renaturalizados y reverdecidos</v>
      </c>
      <c r="W59" s="32" t="s">
        <v>10</v>
      </c>
      <c r="X59" s="7" t="s">
        <v>947</v>
      </c>
      <c r="AA59" s="32" t="s">
        <v>908</v>
      </c>
      <c r="AC59" s="58" t="s">
        <v>317</v>
      </c>
      <c r="AD59" s="10">
        <v>970.23698000000002</v>
      </c>
      <c r="AE59" s="10">
        <f>+Tabla12[[#This Row],[Costo estimado 
(millones de $)]]</f>
        <v>970.23698000000002</v>
      </c>
      <c r="AJ59" s="32"/>
      <c r="AK59" s="32" t="s">
        <v>66</v>
      </c>
      <c r="AL59" s="40"/>
      <c r="AP59" s="32"/>
      <c r="AQ59" s="32"/>
      <c r="AR59" s="32"/>
      <c r="AS59" s="50" t="s">
        <v>1269</v>
      </c>
      <c r="AT59" s="41">
        <v>56409.126752999997</v>
      </c>
      <c r="AU59" s="40">
        <v>0</v>
      </c>
      <c r="AV59" s="40">
        <v>0</v>
      </c>
      <c r="AW59" s="32"/>
      <c r="AX59" s="16"/>
      <c r="AY59" s="32"/>
      <c r="AZ59" s="40">
        <v>0</v>
      </c>
      <c r="BA59" s="40">
        <v>0</v>
      </c>
      <c r="BB59" s="40">
        <v>0</v>
      </c>
      <c r="BC59" s="32"/>
      <c r="BD59" s="32"/>
    </row>
    <row r="60" spans="1:56" ht="169" hidden="1" customHeight="1" x14ac:dyDescent="0.2">
      <c r="A60" s="7">
        <v>59</v>
      </c>
      <c r="B60" s="7">
        <v>59</v>
      </c>
      <c r="C60" s="32" t="s">
        <v>313</v>
      </c>
      <c r="D60" s="32" t="s">
        <v>314</v>
      </c>
      <c r="E60" s="32" t="s">
        <v>72</v>
      </c>
      <c r="F60" s="1" t="s">
        <v>2070</v>
      </c>
      <c r="G60" s="32" t="s">
        <v>2</v>
      </c>
      <c r="H60" s="3" t="s">
        <v>1074</v>
      </c>
      <c r="I60" s="4" t="s">
        <v>79</v>
      </c>
      <c r="J60" s="32" t="s">
        <v>897</v>
      </c>
      <c r="K60" s="32" t="s">
        <v>1084</v>
      </c>
      <c r="L60" s="32" t="s">
        <v>615</v>
      </c>
      <c r="N60" s="58" t="s">
        <v>56</v>
      </c>
      <c r="Q60" s="32" t="s">
        <v>4</v>
      </c>
      <c r="R60" s="32" t="s">
        <v>385</v>
      </c>
      <c r="S60" s="32" t="str">
        <f>+VLOOKUP(Tabla12[[#This Row],[Programa]],Objetivos_Programas!$B$2:$C$16,2,FALSE)</f>
        <v>1. Programa conectividad ecosistémica, reverdecimiento y atención de la emergencia climática</v>
      </c>
      <c r="T60" s="32" t="s">
        <v>405</v>
      </c>
      <c r="U60" s="32" t="s">
        <v>1881</v>
      </c>
      <c r="V60" s="33" t="str">
        <f>+VLOOKUP(Tabla12[[#This Row],[Subprograma (reclasificación)]],OB_Prop_Estru_Prog_SubPr_meta!$K$2:$N$59,4,FALSE)</f>
        <v>139,38 hectáreas potenciales para consolidación de bosques urbanos en espacios públicos de la red estructurante</v>
      </c>
      <c r="W60" s="32" t="s">
        <v>10</v>
      </c>
      <c r="X60" s="32" t="s">
        <v>122</v>
      </c>
      <c r="AA60" s="32" t="s">
        <v>1403</v>
      </c>
      <c r="AC60" s="58" t="s">
        <v>2</v>
      </c>
      <c r="AD60" s="10">
        <v>1063.8345690000001</v>
      </c>
      <c r="AE60" s="10">
        <f>+Tabla12[[#This Row],[Costo estimado 
(millones de $)]]</f>
        <v>1063.8345690000001</v>
      </c>
      <c r="AJ60" s="32"/>
      <c r="AK60" s="32" t="s">
        <v>66</v>
      </c>
      <c r="AL60" s="40"/>
      <c r="AP60" s="32"/>
      <c r="AQ60" s="32"/>
      <c r="AR60" s="32"/>
      <c r="AS60" s="50" t="s">
        <v>1270</v>
      </c>
      <c r="AT60" s="41">
        <v>41233.898053999998</v>
      </c>
      <c r="AU60" s="40">
        <v>0</v>
      </c>
      <c r="AV60" s="40">
        <v>1</v>
      </c>
      <c r="AW60" s="32"/>
      <c r="AX60" s="16"/>
      <c r="AY60" s="32"/>
      <c r="AZ60" s="40">
        <v>3</v>
      </c>
      <c r="BA60" s="40">
        <v>0</v>
      </c>
      <c r="BB60" s="40">
        <v>1.7999999999999998</v>
      </c>
      <c r="BC60" s="32"/>
      <c r="BD60" s="32"/>
    </row>
    <row r="61" spans="1:56" ht="169" hidden="1" customHeight="1" x14ac:dyDescent="0.2">
      <c r="A61" s="7">
        <v>60</v>
      </c>
      <c r="B61" s="7">
        <v>60</v>
      </c>
      <c r="C61" s="32" t="s">
        <v>313</v>
      </c>
      <c r="D61" s="32" t="s">
        <v>314</v>
      </c>
      <c r="E61" s="32" t="s">
        <v>72</v>
      </c>
      <c r="F61" s="1" t="s">
        <v>328</v>
      </c>
      <c r="G61" s="32" t="s">
        <v>2</v>
      </c>
      <c r="H61" s="3" t="s">
        <v>1074</v>
      </c>
      <c r="I61" s="4" t="s">
        <v>79</v>
      </c>
      <c r="J61" s="32" t="s">
        <v>897</v>
      </c>
      <c r="K61" s="32" t="s">
        <v>1084</v>
      </c>
      <c r="L61" s="32" t="s">
        <v>615</v>
      </c>
      <c r="N61" s="58" t="s">
        <v>56</v>
      </c>
      <c r="Q61" s="32" t="s">
        <v>4</v>
      </c>
      <c r="R61" s="32" t="s">
        <v>385</v>
      </c>
      <c r="S61" s="32" t="str">
        <f>+VLOOKUP(Tabla12[[#This Row],[Programa]],Objetivos_Programas!$B$2:$C$16,2,FALSE)</f>
        <v>1. Programa conectividad ecosistémica, reverdecimiento y atención de la emergencia climática</v>
      </c>
      <c r="T61" s="32" t="s">
        <v>405</v>
      </c>
      <c r="U61" s="32" t="s">
        <v>1881</v>
      </c>
      <c r="V61" s="33" t="str">
        <f>+VLOOKUP(Tabla12[[#This Row],[Subprograma (reclasificación)]],OB_Prop_Estru_Prog_SubPr_meta!$K$2:$N$59,4,FALSE)</f>
        <v>139,38 hectáreas potenciales para consolidación de bosques urbanos en espacios públicos de la red estructurante</v>
      </c>
      <c r="W61" s="32" t="s">
        <v>10</v>
      </c>
      <c r="X61" s="32" t="s">
        <v>122</v>
      </c>
      <c r="AA61" s="32" t="s">
        <v>908</v>
      </c>
      <c r="AC61" s="58" t="s">
        <v>2</v>
      </c>
      <c r="AD61" s="10">
        <v>9440.4800130000003</v>
      </c>
      <c r="AE61" s="10">
        <f>+Tabla12[[#This Row],[Costo estimado 
(millones de $)]]</f>
        <v>9440.4800130000003</v>
      </c>
      <c r="AJ61" s="32"/>
      <c r="AK61" s="32" t="s">
        <v>66</v>
      </c>
      <c r="AL61" s="40"/>
      <c r="AP61" s="32"/>
      <c r="AQ61" s="32"/>
      <c r="AR61" s="32"/>
      <c r="AS61" s="50" t="s">
        <v>1271</v>
      </c>
      <c r="AT61" s="41">
        <v>365910.08</v>
      </c>
      <c r="AU61" s="40">
        <v>0</v>
      </c>
      <c r="AV61" s="40">
        <v>0</v>
      </c>
      <c r="AW61" s="32"/>
      <c r="AX61" s="16"/>
      <c r="AY61" s="32"/>
      <c r="AZ61" s="40">
        <v>0</v>
      </c>
      <c r="BA61" s="40">
        <v>0</v>
      </c>
      <c r="BB61" s="40">
        <v>0</v>
      </c>
      <c r="BC61" s="32"/>
      <c r="BD61" s="32"/>
    </row>
    <row r="62" spans="1:56" ht="169" hidden="1" customHeight="1" x14ac:dyDescent="0.2">
      <c r="A62" s="7">
        <v>61</v>
      </c>
      <c r="B62" s="7">
        <v>61</v>
      </c>
      <c r="C62" s="32" t="s">
        <v>313</v>
      </c>
      <c r="D62" s="32" t="s">
        <v>314</v>
      </c>
      <c r="E62" s="32" t="s">
        <v>72</v>
      </c>
      <c r="F62" s="1" t="s">
        <v>2071</v>
      </c>
      <c r="G62" s="32" t="s">
        <v>2</v>
      </c>
      <c r="H62" s="3" t="s">
        <v>1074</v>
      </c>
      <c r="I62" s="4" t="s">
        <v>79</v>
      </c>
      <c r="J62" s="32" t="s">
        <v>897</v>
      </c>
      <c r="K62" s="32" t="s">
        <v>1247</v>
      </c>
      <c r="L62" s="32" t="s">
        <v>615</v>
      </c>
      <c r="N62" s="58" t="s">
        <v>56</v>
      </c>
      <c r="Q62" s="32" t="s">
        <v>4</v>
      </c>
      <c r="R62" s="32" t="s">
        <v>385</v>
      </c>
      <c r="S62" s="32" t="str">
        <f>+VLOOKUP(Tabla12[[#This Row],[Programa]],Objetivos_Programas!$B$2:$C$16,2,FALSE)</f>
        <v>1. Programa conectividad ecosistémica, reverdecimiento y atención de la emergencia climática</v>
      </c>
      <c r="T62" s="32" t="s">
        <v>405</v>
      </c>
      <c r="U62" s="32" t="s">
        <v>1881</v>
      </c>
      <c r="V62" s="33" t="str">
        <f>+VLOOKUP(Tabla12[[#This Row],[Subprograma (reclasificación)]],OB_Prop_Estru_Prog_SubPr_meta!$K$2:$N$59,4,FALSE)</f>
        <v>139,38 hectáreas potenciales para consolidación de bosques urbanos en espacios públicos de la red estructurante</v>
      </c>
      <c r="W62" s="32" t="s">
        <v>10</v>
      </c>
      <c r="X62" s="32" t="s">
        <v>122</v>
      </c>
      <c r="Y62" s="32" t="s">
        <v>108</v>
      </c>
      <c r="AA62" s="32" t="s">
        <v>908</v>
      </c>
      <c r="AC62" s="58" t="s">
        <v>2</v>
      </c>
      <c r="AD62" s="10">
        <v>5768.8042249999999</v>
      </c>
      <c r="AE62" s="10">
        <f>+Tabla12[[#This Row],[Costo estimado 
(millones de $)]]</f>
        <v>5768.8042249999999</v>
      </c>
      <c r="AJ62" s="32"/>
      <c r="AK62" s="32" t="s">
        <v>66</v>
      </c>
      <c r="AL62" s="40"/>
      <c r="AP62" s="32"/>
      <c r="AQ62" s="32"/>
      <c r="AR62" s="32"/>
      <c r="AS62" s="32"/>
      <c r="AT62" s="41">
        <v>67079.12</v>
      </c>
      <c r="AU62" s="40">
        <v>0</v>
      </c>
      <c r="AV62" s="40">
        <v>0</v>
      </c>
      <c r="AW62" s="32"/>
      <c r="AX62" s="16"/>
      <c r="AY62" s="32"/>
      <c r="AZ62" s="40">
        <v>0</v>
      </c>
      <c r="BA62" s="40">
        <v>0</v>
      </c>
      <c r="BB62" s="40">
        <v>0</v>
      </c>
      <c r="BC62" s="32"/>
      <c r="BD62" s="32"/>
    </row>
    <row r="63" spans="1:56" ht="169" hidden="1" customHeight="1" x14ac:dyDescent="0.2">
      <c r="A63" s="7">
        <v>62</v>
      </c>
      <c r="B63" s="7">
        <v>62</v>
      </c>
      <c r="C63" s="32" t="s">
        <v>313</v>
      </c>
      <c r="D63" s="32" t="s">
        <v>314</v>
      </c>
      <c r="E63" s="32" t="s">
        <v>72</v>
      </c>
      <c r="F63" s="1" t="s">
        <v>1374</v>
      </c>
      <c r="G63" s="32" t="s">
        <v>2</v>
      </c>
      <c r="H63" s="3" t="s">
        <v>1077</v>
      </c>
      <c r="I63" s="4" t="s">
        <v>79</v>
      </c>
      <c r="J63" s="32" t="s">
        <v>898</v>
      </c>
      <c r="K63" s="32" t="s">
        <v>494</v>
      </c>
      <c r="L63" s="32" t="s">
        <v>615</v>
      </c>
      <c r="N63" s="58" t="s">
        <v>56</v>
      </c>
      <c r="Q63" s="32" t="s">
        <v>4</v>
      </c>
      <c r="R63" s="32" t="s">
        <v>388</v>
      </c>
      <c r="S63" s="32" t="str">
        <f>+VLOOKUP(Tabla12[[#This Row],[Programa]],Objetivos_Programas!$B$2:$C$16,2,FALSE)</f>
        <v>3. Programa Vitalidad y cuidado</v>
      </c>
      <c r="T63" s="32" t="s">
        <v>434</v>
      </c>
      <c r="U63" s="32" t="s">
        <v>434</v>
      </c>
      <c r="V63" s="33" t="str">
        <f>+VLOOKUP(Tabla12[[#This Row],[Subprograma (reclasificación)]],OB_Prop_Estru_Prog_SubPr_meta!$K$2:$N$59,4,FALSE)</f>
        <v>283,47 hectáreas de parques de la red estructurante consolidadas</v>
      </c>
      <c r="W63" s="32" t="s">
        <v>10</v>
      </c>
      <c r="X63" s="32" t="s">
        <v>122</v>
      </c>
      <c r="AA63" s="32" t="s">
        <v>1403</v>
      </c>
      <c r="AC63" s="58" t="s">
        <v>2</v>
      </c>
      <c r="AD63" s="10">
        <v>10372.319657</v>
      </c>
      <c r="AE63" s="10">
        <f>+Tabla12[[#This Row],[Costo estimado 
(millones de $)]]</f>
        <v>10372.319657</v>
      </c>
      <c r="AJ63" s="32"/>
      <c r="AK63" s="32" t="s">
        <v>66</v>
      </c>
      <c r="AL63" s="40"/>
      <c r="AP63" s="32"/>
      <c r="AQ63" s="32"/>
      <c r="AR63" s="32"/>
      <c r="AS63" s="50" t="s">
        <v>1272</v>
      </c>
      <c r="AT63" s="41">
        <v>39589.006326000002</v>
      </c>
      <c r="AU63" s="40">
        <v>0</v>
      </c>
      <c r="AV63" s="40">
        <v>1</v>
      </c>
      <c r="AW63" s="32"/>
      <c r="AX63" s="16"/>
      <c r="AY63" s="32"/>
      <c r="AZ63" s="40">
        <v>3</v>
      </c>
      <c r="BA63" s="40">
        <v>0</v>
      </c>
      <c r="BB63" s="40">
        <v>1.7999999999999998</v>
      </c>
      <c r="BC63" s="32"/>
      <c r="BD63" s="32"/>
    </row>
    <row r="64" spans="1:56" ht="169" hidden="1" customHeight="1" x14ac:dyDescent="0.2">
      <c r="A64" s="7">
        <v>63</v>
      </c>
      <c r="B64" s="7">
        <v>63</v>
      </c>
      <c r="C64" s="32" t="s">
        <v>313</v>
      </c>
      <c r="D64" s="32" t="s">
        <v>314</v>
      </c>
      <c r="E64" s="32" t="s">
        <v>72</v>
      </c>
      <c r="F64" s="52" t="s">
        <v>1086</v>
      </c>
      <c r="G64" s="32" t="s">
        <v>2</v>
      </c>
      <c r="H64" s="3" t="s">
        <v>1083</v>
      </c>
      <c r="I64" s="4" t="s">
        <v>79</v>
      </c>
      <c r="J64" s="32" t="s">
        <v>897</v>
      </c>
      <c r="K64" s="32" t="s">
        <v>1084</v>
      </c>
      <c r="L64" s="32" t="s">
        <v>615</v>
      </c>
      <c r="N64" s="58" t="s">
        <v>56</v>
      </c>
      <c r="Q64" s="32" t="s">
        <v>4</v>
      </c>
      <c r="R64" s="32" t="s">
        <v>385</v>
      </c>
      <c r="S64" s="32" t="str">
        <f>+VLOOKUP(Tabla12[[#This Row],[Programa]],Objetivos_Programas!$B$2:$C$16,2,FALSE)</f>
        <v>1. Programa conectividad ecosistémica, reverdecimiento y atención de la emergencia climática</v>
      </c>
      <c r="T64" s="32" t="s">
        <v>1085</v>
      </c>
      <c r="U64" s="32" t="s">
        <v>1880</v>
      </c>
      <c r="V64" s="33" t="str">
        <f>+VLOOKUP(Tabla12[[#This Row],[Subprograma (reclasificación)]],OB_Prop_Estru_Prog_SubPr_meta!$K$2:$N$59,4,FALSE)</f>
        <v>171,88 hectáreas de espacios públicos peatonales y para el encuentro renaturalizados y reverdecidos</v>
      </c>
      <c r="W64" s="32" t="s">
        <v>10</v>
      </c>
      <c r="X64" s="32" t="s">
        <v>122</v>
      </c>
      <c r="AA64" s="32" t="s">
        <v>908</v>
      </c>
      <c r="AC64" s="58" t="s">
        <v>317</v>
      </c>
      <c r="AD64" s="10">
        <v>1155.6999109999999</v>
      </c>
      <c r="AE64" s="10">
        <f>+Tabla12[[#This Row],[Costo estimado 
(millones de $)]]</f>
        <v>1155.6999109999999</v>
      </c>
      <c r="AJ64" s="32"/>
      <c r="AK64" s="32" t="s">
        <v>66</v>
      </c>
      <c r="AL64" s="40"/>
      <c r="AP64" s="32"/>
      <c r="AQ64" s="32"/>
      <c r="AR64" s="32"/>
      <c r="AS64" s="50" t="s">
        <v>1273</v>
      </c>
      <c r="AT64" s="41">
        <v>38395.345886000003</v>
      </c>
      <c r="AU64" s="40">
        <v>0</v>
      </c>
      <c r="AV64" s="40">
        <v>0</v>
      </c>
      <c r="AW64" s="32"/>
      <c r="AX64" s="16"/>
      <c r="AY64" s="32"/>
      <c r="AZ64" s="40">
        <v>0</v>
      </c>
      <c r="BA64" s="40">
        <v>0</v>
      </c>
      <c r="BB64" s="40">
        <v>0</v>
      </c>
      <c r="BC64" s="32"/>
      <c r="BD64" s="32"/>
    </row>
    <row r="65" spans="1:56" ht="169" hidden="1" customHeight="1" x14ac:dyDescent="0.2">
      <c r="A65" s="7">
        <v>64</v>
      </c>
      <c r="B65" s="7">
        <v>64</v>
      </c>
      <c r="C65" s="32" t="s">
        <v>313</v>
      </c>
      <c r="D65" s="32" t="s">
        <v>314</v>
      </c>
      <c r="E65" s="32" t="s">
        <v>72</v>
      </c>
      <c r="F65" s="52" t="s">
        <v>1092</v>
      </c>
      <c r="G65" s="32" t="s">
        <v>2</v>
      </c>
      <c r="H65" s="3" t="s">
        <v>1083</v>
      </c>
      <c r="I65" s="4" t="s">
        <v>79</v>
      </c>
      <c r="J65" s="32" t="s">
        <v>897</v>
      </c>
      <c r="K65" s="32" t="s">
        <v>1084</v>
      </c>
      <c r="L65" s="32" t="s">
        <v>615</v>
      </c>
      <c r="N65" s="58" t="s">
        <v>56</v>
      </c>
      <c r="Q65" s="32" t="s">
        <v>4</v>
      </c>
      <c r="R65" s="32" t="s">
        <v>385</v>
      </c>
      <c r="S65" s="32" t="str">
        <f>+VLOOKUP(Tabla12[[#This Row],[Programa]],Objetivos_Programas!$B$2:$C$16,2,FALSE)</f>
        <v>1. Programa conectividad ecosistémica, reverdecimiento y atención de la emergencia climática</v>
      </c>
      <c r="T65" s="32" t="s">
        <v>1085</v>
      </c>
      <c r="U65" s="32" t="s">
        <v>1880</v>
      </c>
      <c r="V65" s="33" t="str">
        <f>+VLOOKUP(Tabla12[[#This Row],[Subprograma (reclasificación)]],OB_Prop_Estru_Prog_SubPr_meta!$K$2:$N$59,4,FALSE)</f>
        <v>171,88 hectáreas de espacios públicos peatonales y para el encuentro renaturalizados y reverdecidos</v>
      </c>
      <c r="W65" s="32" t="s">
        <v>10</v>
      </c>
      <c r="X65" s="32" t="s">
        <v>122</v>
      </c>
      <c r="AA65" s="32" t="s">
        <v>908</v>
      </c>
      <c r="AC65" s="58" t="s">
        <v>317</v>
      </c>
      <c r="AD65" s="10">
        <v>715.52901699999995</v>
      </c>
      <c r="AE65" s="10">
        <f>+Tabla12[[#This Row],[Costo estimado 
(millones de $)]]</f>
        <v>715.52901699999995</v>
      </c>
      <c r="AJ65" s="32"/>
      <c r="AK65" s="32" t="s">
        <v>66</v>
      </c>
      <c r="AL65" s="40"/>
      <c r="AP65" s="32"/>
      <c r="AQ65" s="32"/>
      <c r="AR65" s="32"/>
      <c r="AS65" s="50" t="s">
        <v>1274</v>
      </c>
      <c r="AT65" s="41">
        <v>27733.682841000002</v>
      </c>
      <c r="AU65" s="40">
        <v>0</v>
      </c>
      <c r="AV65" s="40">
        <v>0</v>
      </c>
      <c r="AW65" s="32"/>
      <c r="AX65" s="16"/>
      <c r="AY65" s="32"/>
      <c r="AZ65" s="40">
        <v>0</v>
      </c>
      <c r="BA65" s="40">
        <v>0</v>
      </c>
      <c r="BB65" s="40">
        <v>0</v>
      </c>
      <c r="BC65" s="32"/>
      <c r="BD65" s="32"/>
    </row>
    <row r="66" spans="1:56" ht="169" hidden="1" customHeight="1" x14ac:dyDescent="0.2">
      <c r="A66" s="7">
        <v>65</v>
      </c>
      <c r="B66" s="7">
        <v>65</v>
      </c>
      <c r="C66" s="32" t="s">
        <v>313</v>
      </c>
      <c r="D66" s="32" t="s">
        <v>314</v>
      </c>
      <c r="E66" s="32" t="s">
        <v>72</v>
      </c>
      <c r="F66" s="52" t="s">
        <v>1099</v>
      </c>
      <c r="G66" s="32" t="s">
        <v>2</v>
      </c>
      <c r="H66" s="3" t="s">
        <v>1083</v>
      </c>
      <c r="I66" s="4" t="s">
        <v>79</v>
      </c>
      <c r="J66" s="32" t="s">
        <v>897</v>
      </c>
      <c r="K66" s="32" t="s">
        <v>1084</v>
      </c>
      <c r="L66" s="32" t="s">
        <v>615</v>
      </c>
      <c r="N66" s="58" t="s">
        <v>56</v>
      </c>
      <c r="Q66" s="32" t="s">
        <v>4</v>
      </c>
      <c r="R66" s="32" t="s">
        <v>385</v>
      </c>
      <c r="S66" s="32" t="str">
        <f>+VLOOKUP(Tabla12[[#This Row],[Programa]],Objetivos_Programas!$B$2:$C$16,2,FALSE)</f>
        <v>1. Programa conectividad ecosistémica, reverdecimiento y atención de la emergencia climática</v>
      </c>
      <c r="T66" s="32" t="s">
        <v>1085</v>
      </c>
      <c r="U66" s="32" t="s">
        <v>1880</v>
      </c>
      <c r="V66" s="33" t="str">
        <f>+VLOOKUP(Tabla12[[#This Row],[Subprograma (reclasificación)]],OB_Prop_Estru_Prog_SubPr_meta!$K$2:$N$59,4,FALSE)</f>
        <v>171,88 hectáreas de espacios públicos peatonales y para el encuentro renaturalizados y reverdecidos</v>
      </c>
      <c r="W66" s="32" t="s">
        <v>10</v>
      </c>
      <c r="X66" s="32" t="s">
        <v>122</v>
      </c>
      <c r="AA66" s="32" t="s">
        <v>908</v>
      </c>
      <c r="AC66" s="58" t="s">
        <v>317</v>
      </c>
      <c r="AD66" s="10">
        <v>354.22733899999997</v>
      </c>
      <c r="AE66" s="10">
        <f>+Tabla12[[#This Row],[Costo estimado 
(millones de $)]]</f>
        <v>354.22733899999997</v>
      </c>
      <c r="AJ66" s="32"/>
      <c r="AK66" s="32" t="s">
        <v>66</v>
      </c>
      <c r="AL66" s="40"/>
      <c r="AP66" s="32"/>
      <c r="AQ66" s="32"/>
      <c r="AR66" s="32"/>
      <c r="AS66" s="50" t="s">
        <v>1275</v>
      </c>
      <c r="AT66" s="41">
        <v>11768.350144</v>
      </c>
      <c r="AU66" s="40">
        <v>0</v>
      </c>
      <c r="AV66" s="40">
        <v>0</v>
      </c>
      <c r="AW66" s="32"/>
      <c r="AX66" s="16"/>
      <c r="AY66" s="32"/>
      <c r="AZ66" s="40">
        <v>0</v>
      </c>
      <c r="BA66" s="40">
        <v>0</v>
      </c>
      <c r="BB66" s="40">
        <v>0</v>
      </c>
      <c r="BC66" s="32"/>
      <c r="BD66" s="32"/>
    </row>
    <row r="67" spans="1:56" ht="169" hidden="1" customHeight="1" x14ac:dyDescent="0.2">
      <c r="A67" s="7">
        <v>66</v>
      </c>
      <c r="B67" s="7">
        <v>66</v>
      </c>
      <c r="C67" s="32" t="s">
        <v>313</v>
      </c>
      <c r="D67" s="32" t="s">
        <v>314</v>
      </c>
      <c r="E67" s="32" t="s">
        <v>72</v>
      </c>
      <c r="F67" s="1" t="s">
        <v>1276</v>
      </c>
      <c r="G67" s="32" t="s">
        <v>2</v>
      </c>
      <c r="H67" s="3" t="s">
        <v>1080</v>
      </c>
      <c r="I67" s="4" t="s">
        <v>79</v>
      </c>
      <c r="J67" s="32" t="s">
        <v>898</v>
      </c>
      <c r="K67" s="32" t="s">
        <v>494</v>
      </c>
      <c r="L67" s="32" t="s">
        <v>615</v>
      </c>
      <c r="N67" s="58" t="s">
        <v>56</v>
      </c>
      <c r="Q67" s="32" t="s">
        <v>4</v>
      </c>
      <c r="R67" s="32" t="s">
        <v>388</v>
      </c>
      <c r="S67" s="32" t="str">
        <f>+VLOOKUP(Tabla12[[#This Row],[Programa]],Objetivos_Programas!$B$2:$C$16,2,FALSE)</f>
        <v>3. Programa Vitalidad y cuidado</v>
      </c>
      <c r="T67" s="32" t="s">
        <v>411</v>
      </c>
      <c r="U67" s="32" t="s">
        <v>411</v>
      </c>
      <c r="V67" s="33" t="str">
        <f>+VLOOKUP(Tabla12[[#This Row],[Subprograma (reclasificación)]],OB_Prop_Estru_Prog_SubPr_meta!$K$2:$N$59,4,FALSE)</f>
        <v>18 parques cualificados y ejecutados</v>
      </c>
      <c r="W67" s="32" t="s">
        <v>10</v>
      </c>
      <c r="X67" s="32" t="s">
        <v>195</v>
      </c>
      <c r="AA67" s="32" t="s">
        <v>908</v>
      </c>
      <c r="AC67" s="58" t="s">
        <v>2</v>
      </c>
      <c r="AD67" s="43">
        <v>38630.591338999999</v>
      </c>
      <c r="AE67" s="10">
        <f>+Tabla12[[#This Row],[Costo estimado 
(millones de $)]]</f>
        <v>38630.591338999999</v>
      </c>
      <c r="AJ67" s="32"/>
      <c r="AK67" s="32" t="s">
        <v>66</v>
      </c>
      <c r="AL67" s="40"/>
      <c r="AP67" s="32"/>
      <c r="AQ67" s="32"/>
      <c r="AR67" s="32"/>
      <c r="AS67" s="50" t="s">
        <v>1277</v>
      </c>
      <c r="AT67" s="41">
        <v>232714.405658</v>
      </c>
      <c r="AU67" s="40">
        <v>0</v>
      </c>
      <c r="AV67" s="40">
        <v>0</v>
      </c>
      <c r="AW67" s="32"/>
      <c r="AX67" s="16"/>
      <c r="AY67" s="32"/>
      <c r="AZ67" s="40">
        <v>0</v>
      </c>
      <c r="BA67" s="40">
        <v>0</v>
      </c>
      <c r="BB67" s="40">
        <v>0</v>
      </c>
      <c r="BC67" s="32"/>
      <c r="BD67" s="32"/>
    </row>
    <row r="68" spans="1:56" ht="169" hidden="1" customHeight="1" x14ac:dyDescent="0.2">
      <c r="A68" s="7">
        <v>67</v>
      </c>
      <c r="B68" s="7">
        <v>67</v>
      </c>
      <c r="C68" s="32" t="s">
        <v>313</v>
      </c>
      <c r="D68" s="32" t="s">
        <v>314</v>
      </c>
      <c r="E68" s="32" t="s">
        <v>72</v>
      </c>
      <c r="F68" s="1" t="s">
        <v>1278</v>
      </c>
      <c r="G68" s="32" t="s">
        <v>2</v>
      </c>
      <c r="H68" s="3" t="s">
        <v>1080</v>
      </c>
      <c r="I68" s="4" t="s">
        <v>79</v>
      </c>
      <c r="J68" s="32" t="s">
        <v>898</v>
      </c>
      <c r="K68" s="32" t="s">
        <v>494</v>
      </c>
      <c r="L68" s="32" t="s">
        <v>615</v>
      </c>
      <c r="N68" s="58" t="s">
        <v>56</v>
      </c>
      <c r="Q68" s="32" t="s">
        <v>4</v>
      </c>
      <c r="R68" s="32" t="s">
        <v>388</v>
      </c>
      <c r="S68" s="32" t="str">
        <f>+VLOOKUP(Tabla12[[#This Row],[Programa]],Objetivos_Programas!$B$2:$C$16,2,FALSE)</f>
        <v>3. Programa Vitalidad y cuidado</v>
      </c>
      <c r="T68" s="32" t="s">
        <v>411</v>
      </c>
      <c r="U68" s="32" t="s">
        <v>411</v>
      </c>
      <c r="V68" s="33" t="str">
        <f>+VLOOKUP(Tabla12[[#This Row],[Subprograma (reclasificación)]],OB_Prop_Estru_Prog_SubPr_meta!$K$2:$N$59,4,FALSE)</f>
        <v>18 parques cualificados y ejecutados</v>
      </c>
      <c r="W68" s="32" t="s">
        <v>10</v>
      </c>
      <c r="X68" s="32" t="s">
        <v>213</v>
      </c>
      <c r="AA68" s="32" t="s">
        <v>908</v>
      </c>
      <c r="AC68" s="58" t="s">
        <v>2</v>
      </c>
      <c r="AD68" s="43">
        <v>34555.027550999999</v>
      </c>
      <c r="AE68" s="10">
        <f>+Tabla12[[#This Row],[Costo estimado 
(millones de $)]]</f>
        <v>34555.027550999999</v>
      </c>
      <c r="AJ68" s="32"/>
      <c r="AK68" s="32" t="s">
        <v>66</v>
      </c>
      <c r="AL68" s="40"/>
      <c r="AP68" s="32"/>
      <c r="AQ68" s="32"/>
      <c r="AR68" s="32"/>
      <c r="AS68" s="50" t="s">
        <v>1279</v>
      </c>
      <c r="AT68" s="41">
        <v>1782.271115</v>
      </c>
      <c r="AU68" s="40">
        <v>0</v>
      </c>
      <c r="AV68" s="40">
        <v>0</v>
      </c>
      <c r="AW68" s="32"/>
      <c r="AX68" s="16"/>
      <c r="AY68" s="32"/>
      <c r="AZ68" s="40">
        <v>0</v>
      </c>
      <c r="BA68" s="40">
        <v>0</v>
      </c>
      <c r="BB68" s="40">
        <v>0</v>
      </c>
      <c r="BC68" s="32"/>
      <c r="BD68" s="32"/>
    </row>
    <row r="69" spans="1:56" ht="169" hidden="1" customHeight="1" x14ac:dyDescent="0.2">
      <c r="A69" s="7">
        <v>68</v>
      </c>
      <c r="B69" s="7">
        <v>68</v>
      </c>
      <c r="C69" s="32" t="s">
        <v>313</v>
      </c>
      <c r="D69" s="32" t="s">
        <v>314</v>
      </c>
      <c r="E69" s="32" t="s">
        <v>72</v>
      </c>
      <c r="F69" s="1" t="s">
        <v>2072</v>
      </c>
      <c r="G69" s="32" t="s">
        <v>2</v>
      </c>
      <c r="H69" s="3" t="s">
        <v>1080</v>
      </c>
      <c r="I69" s="4" t="s">
        <v>79</v>
      </c>
      <c r="J69" s="32" t="s">
        <v>898</v>
      </c>
      <c r="K69" s="32" t="s">
        <v>494</v>
      </c>
      <c r="L69" s="32" t="s">
        <v>615</v>
      </c>
      <c r="N69" s="58" t="s">
        <v>56</v>
      </c>
      <c r="Q69" s="32" t="s">
        <v>4</v>
      </c>
      <c r="R69" s="32" t="s">
        <v>388</v>
      </c>
      <c r="S69" s="32" t="str">
        <f>+VLOOKUP(Tabla12[[#This Row],[Programa]],Objetivos_Programas!$B$2:$C$16,2,FALSE)</f>
        <v>3. Programa Vitalidad y cuidado</v>
      </c>
      <c r="T69" s="32" t="s">
        <v>411</v>
      </c>
      <c r="U69" s="32" t="s">
        <v>411</v>
      </c>
      <c r="V69" s="33" t="str">
        <f>+VLOOKUP(Tabla12[[#This Row],[Subprograma (reclasificación)]],OB_Prop_Estru_Prog_SubPr_meta!$K$2:$N$59,4,FALSE)</f>
        <v>18 parques cualificados y ejecutados</v>
      </c>
      <c r="W69" s="32" t="s">
        <v>10</v>
      </c>
      <c r="X69" s="7" t="s">
        <v>192</v>
      </c>
      <c r="AA69" s="32" t="s">
        <v>908</v>
      </c>
      <c r="AC69" s="58" t="s">
        <v>2</v>
      </c>
      <c r="AD69" s="43">
        <v>9178.2721519999996</v>
      </c>
      <c r="AE69" s="10">
        <f>+Tabla12[[#This Row],[Costo estimado 
(millones de $)]]</f>
        <v>9178.2721519999996</v>
      </c>
      <c r="AJ69" s="32"/>
      <c r="AK69" s="32" t="s">
        <v>66</v>
      </c>
      <c r="AL69" s="40"/>
      <c r="AP69" s="32"/>
      <c r="AQ69" s="32"/>
      <c r="AR69" s="32"/>
      <c r="AS69" s="50" t="s">
        <v>1281</v>
      </c>
      <c r="AT69" s="41">
        <v>55290.796097999999</v>
      </c>
      <c r="AU69" s="40">
        <v>0</v>
      </c>
      <c r="AV69" s="40">
        <v>0</v>
      </c>
      <c r="AW69" s="32"/>
      <c r="AX69" s="16"/>
      <c r="AY69" s="32"/>
      <c r="AZ69" s="40">
        <v>0</v>
      </c>
      <c r="BA69" s="40">
        <v>0</v>
      </c>
      <c r="BB69" s="40">
        <v>0</v>
      </c>
      <c r="BC69" s="32"/>
      <c r="BD69" s="32"/>
    </row>
    <row r="70" spans="1:56" ht="169" hidden="1" customHeight="1" x14ac:dyDescent="0.2">
      <c r="A70" s="7">
        <v>69</v>
      </c>
      <c r="B70" s="7">
        <v>69</v>
      </c>
      <c r="C70" s="32" t="s">
        <v>313</v>
      </c>
      <c r="D70" s="32" t="s">
        <v>314</v>
      </c>
      <c r="E70" s="32" t="s">
        <v>72</v>
      </c>
      <c r="F70" s="1" t="s">
        <v>2073</v>
      </c>
      <c r="G70" s="32" t="s">
        <v>2</v>
      </c>
      <c r="H70" s="3" t="s">
        <v>1080</v>
      </c>
      <c r="I70" s="4" t="s">
        <v>79</v>
      </c>
      <c r="J70" s="32" t="s">
        <v>898</v>
      </c>
      <c r="K70" s="32" t="s">
        <v>494</v>
      </c>
      <c r="L70" s="32" t="s">
        <v>615</v>
      </c>
      <c r="N70" s="58" t="s">
        <v>56</v>
      </c>
      <c r="Q70" s="32" t="s">
        <v>4</v>
      </c>
      <c r="R70" s="32" t="s">
        <v>388</v>
      </c>
      <c r="S70" s="32" t="str">
        <f>+VLOOKUP(Tabla12[[#This Row],[Programa]],Objetivos_Programas!$B$2:$C$16,2,FALSE)</f>
        <v>3. Programa Vitalidad y cuidado</v>
      </c>
      <c r="T70" s="32" t="s">
        <v>411</v>
      </c>
      <c r="U70" s="32" t="s">
        <v>411</v>
      </c>
      <c r="V70" s="33" t="str">
        <f>+VLOOKUP(Tabla12[[#This Row],[Subprograma (reclasificación)]],OB_Prop_Estru_Prog_SubPr_meta!$K$2:$N$59,4,FALSE)</f>
        <v>18 parques cualificados y ejecutados</v>
      </c>
      <c r="W70" s="32" t="s">
        <v>10</v>
      </c>
      <c r="X70" s="7" t="s">
        <v>210</v>
      </c>
      <c r="AA70" s="32" t="s">
        <v>908</v>
      </c>
      <c r="AC70" s="58" t="s">
        <v>2</v>
      </c>
      <c r="AD70" s="43">
        <v>30452.929960000001</v>
      </c>
      <c r="AE70" s="10">
        <f>+Tabla12[[#This Row],[Costo estimado 
(millones de $)]]</f>
        <v>30452.929960000001</v>
      </c>
      <c r="AJ70" s="32"/>
      <c r="AK70" s="32" t="s">
        <v>66</v>
      </c>
      <c r="AL70" s="40"/>
      <c r="AP70" s="32"/>
      <c r="AQ70" s="32"/>
      <c r="AR70" s="32"/>
      <c r="AS70" s="50" t="s">
        <v>1283</v>
      </c>
      <c r="AT70" s="41">
        <v>183451.38530200001</v>
      </c>
      <c r="AU70" s="40">
        <v>0</v>
      </c>
      <c r="AV70" s="40">
        <v>0</v>
      </c>
      <c r="AW70" s="32"/>
      <c r="AX70" s="16"/>
      <c r="AY70" s="32"/>
      <c r="AZ70" s="40">
        <v>0</v>
      </c>
      <c r="BA70" s="40">
        <v>0</v>
      </c>
      <c r="BB70" s="40">
        <v>0</v>
      </c>
      <c r="BC70" s="32"/>
      <c r="BD70" s="32"/>
    </row>
    <row r="71" spans="1:56" ht="169" hidden="1" customHeight="1" x14ac:dyDescent="0.2">
      <c r="A71" s="7">
        <v>70</v>
      </c>
      <c r="B71" s="7">
        <v>70</v>
      </c>
      <c r="C71" s="32" t="s">
        <v>313</v>
      </c>
      <c r="D71" s="32" t="s">
        <v>314</v>
      </c>
      <c r="E71" s="32" t="s">
        <v>72</v>
      </c>
      <c r="F71" s="1" t="s">
        <v>2074</v>
      </c>
      <c r="G71" s="32" t="s">
        <v>2</v>
      </c>
      <c r="H71" s="3" t="s">
        <v>1080</v>
      </c>
      <c r="I71" s="4" t="s">
        <v>79</v>
      </c>
      <c r="J71" s="32" t="s">
        <v>898</v>
      </c>
      <c r="K71" s="32" t="s">
        <v>494</v>
      </c>
      <c r="L71" s="32" t="s">
        <v>615</v>
      </c>
      <c r="N71" s="58" t="s">
        <v>56</v>
      </c>
      <c r="Q71" s="32" t="s">
        <v>4</v>
      </c>
      <c r="R71" s="32" t="s">
        <v>388</v>
      </c>
      <c r="S71" s="32" t="str">
        <f>+VLOOKUP(Tabla12[[#This Row],[Programa]],Objetivos_Programas!$B$2:$C$16,2,FALSE)</f>
        <v>3. Programa Vitalidad y cuidado</v>
      </c>
      <c r="T71" s="32" t="s">
        <v>411</v>
      </c>
      <c r="U71" s="32" t="s">
        <v>411</v>
      </c>
      <c r="V71" s="33" t="str">
        <f>+VLOOKUP(Tabla12[[#This Row],[Subprograma (reclasificación)]],OB_Prop_Estru_Prog_SubPr_meta!$K$2:$N$59,4,FALSE)</f>
        <v>18 parques cualificados y ejecutados</v>
      </c>
      <c r="W71" s="32" t="s">
        <v>10</v>
      </c>
      <c r="X71" s="7" t="s">
        <v>947</v>
      </c>
      <c r="AA71" s="32" t="s">
        <v>908</v>
      </c>
      <c r="AC71" s="58" t="s">
        <v>2</v>
      </c>
      <c r="AD71" s="43">
        <v>2927.4986490000001</v>
      </c>
      <c r="AE71" s="10">
        <f>+Tabla12[[#This Row],[Costo estimado 
(millones de $)]]</f>
        <v>2927.4986490000001</v>
      </c>
      <c r="AJ71" s="32"/>
      <c r="AK71" s="32" t="s">
        <v>66</v>
      </c>
      <c r="AL71" s="40"/>
      <c r="AP71" s="32"/>
      <c r="AQ71" s="32"/>
      <c r="AR71" s="32"/>
      <c r="AS71" s="50" t="s">
        <v>1285</v>
      </c>
      <c r="AT71" s="41">
        <v>17635.534033</v>
      </c>
      <c r="AU71" s="40">
        <v>0</v>
      </c>
      <c r="AV71" s="40">
        <v>0</v>
      </c>
      <c r="AW71" s="32"/>
      <c r="AX71" s="16"/>
      <c r="AY71" s="32"/>
      <c r="AZ71" s="40">
        <v>0</v>
      </c>
      <c r="BA71" s="40">
        <v>0</v>
      </c>
      <c r="BB71" s="40">
        <v>0</v>
      </c>
      <c r="BC71" s="32"/>
      <c r="BD71" s="32"/>
    </row>
    <row r="72" spans="1:56" ht="169" hidden="1" customHeight="1" x14ac:dyDescent="0.2">
      <c r="A72" s="7">
        <v>71</v>
      </c>
      <c r="B72" s="7">
        <v>71</v>
      </c>
      <c r="C72" s="32" t="s">
        <v>313</v>
      </c>
      <c r="D72" s="32" t="s">
        <v>314</v>
      </c>
      <c r="E72" s="32" t="s">
        <v>72</v>
      </c>
      <c r="F72" s="1" t="s">
        <v>1286</v>
      </c>
      <c r="G72" s="32" t="s">
        <v>2</v>
      </c>
      <c r="H72" s="3" t="s">
        <v>1080</v>
      </c>
      <c r="I72" s="4" t="s">
        <v>79</v>
      </c>
      <c r="J72" s="32" t="s">
        <v>898</v>
      </c>
      <c r="K72" s="32" t="s">
        <v>494</v>
      </c>
      <c r="L72" s="32" t="s">
        <v>615</v>
      </c>
      <c r="N72" s="58" t="s">
        <v>56</v>
      </c>
      <c r="Q72" s="32" t="s">
        <v>4</v>
      </c>
      <c r="R72" s="32" t="s">
        <v>388</v>
      </c>
      <c r="S72" s="32" t="str">
        <f>+VLOOKUP(Tabla12[[#This Row],[Programa]],Objetivos_Programas!$B$2:$C$16,2,FALSE)</f>
        <v>3. Programa Vitalidad y cuidado</v>
      </c>
      <c r="T72" s="32" t="s">
        <v>411</v>
      </c>
      <c r="U72" s="32" t="s">
        <v>411</v>
      </c>
      <c r="V72" s="33" t="str">
        <f>+VLOOKUP(Tabla12[[#This Row],[Subprograma (reclasificación)]],OB_Prop_Estru_Prog_SubPr_meta!$K$2:$N$59,4,FALSE)</f>
        <v>18 parques cualificados y ejecutados</v>
      </c>
      <c r="W72" s="32" t="s">
        <v>10</v>
      </c>
      <c r="X72" s="7" t="s">
        <v>166</v>
      </c>
      <c r="AA72" s="32" t="s">
        <v>908</v>
      </c>
      <c r="AC72" s="58" t="s">
        <v>2</v>
      </c>
      <c r="AD72" s="43">
        <v>9309.1778799999993</v>
      </c>
      <c r="AE72" s="10">
        <f>+Tabla12[[#This Row],[Costo estimado 
(millones de $)]]</f>
        <v>9309.1778799999993</v>
      </c>
      <c r="AJ72" s="32"/>
      <c r="AK72" s="32" t="s">
        <v>66</v>
      </c>
      <c r="AL72" s="40"/>
      <c r="AP72" s="32"/>
      <c r="AQ72" s="32"/>
      <c r="AR72" s="32"/>
      <c r="AS72" s="50" t="s">
        <v>1287</v>
      </c>
      <c r="AT72" s="41">
        <v>56079.384819999999</v>
      </c>
      <c r="AU72" s="40">
        <v>0</v>
      </c>
      <c r="AV72" s="40">
        <v>0</v>
      </c>
      <c r="AW72" s="32"/>
      <c r="AX72" s="16"/>
      <c r="AY72" s="32"/>
      <c r="AZ72" s="40">
        <v>0</v>
      </c>
      <c r="BA72" s="40">
        <v>0</v>
      </c>
      <c r="BB72" s="40">
        <v>0</v>
      </c>
      <c r="BC72" s="32"/>
      <c r="BD72" s="32"/>
    </row>
    <row r="73" spans="1:56" ht="169" hidden="1" customHeight="1" x14ac:dyDescent="0.2">
      <c r="A73" s="7">
        <v>72</v>
      </c>
      <c r="B73" s="7">
        <v>72</v>
      </c>
      <c r="C73" s="32" t="s">
        <v>313</v>
      </c>
      <c r="D73" s="32" t="s">
        <v>314</v>
      </c>
      <c r="E73" s="32" t="s">
        <v>72</v>
      </c>
      <c r="F73" s="1" t="s">
        <v>1288</v>
      </c>
      <c r="G73" s="32" t="s">
        <v>2</v>
      </c>
      <c r="H73" s="3" t="s">
        <v>1080</v>
      </c>
      <c r="I73" s="4" t="s">
        <v>79</v>
      </c>
      <c r="J73" s="32" t="s">
        <v>898</v>
      </c>
      <c r="K73" s="32" t="s">
        <v>494</v>
      </c>
      <c r="L73" s="32" t="s">
        <v>615</v>
      </c>
      <c r="N73" s="58" t="s">
        <v>56</v>
      </c>
      <c r="Q73" s="32" t="s">
        <v>4</v>
      </c>
      <c r="R73" s="32" t="s">
        <v>388</v>
      </c>
      <c r="S73" s="32" t="str">
        <f>+VLOOKUP(Tabla12[[#This Row],[Programa]],Objetivos_Programas!$B$2:$C$16,2,FALSE)</f>
        <v>3. Programa Vitalidad y cuidado</v>
      </c>
      <c r="T73" s="32" t="s">
        <v>411</v>
      </c>
      <c r="U73" s="32" t="s">
        <v>411</v>
      </c>
      <c r="V73" s="33" t="str">
        <f>+VLOOKUP(Tabla12[[#This Row],[Subprograma (reclasificación)]],OB_Prop_Estru_Prog_SubPr_meta!$K$2:$N$59,4,FALSE)</f>
        <v>18 parques cualificados y ejecutados</v>
      </c>
      <c r="W73" s="32" t="s">
        <v>10</v>
      </c>
      <c r="X73" s="32" t="s">
        <v>142</v>
      </c>
      <c r="AA73" s="32" t="s">
        <v>908</v>
      </c>
      <c r="AC73" s="58" t="s">
        <v>2</v>
      </c>
      <c r="AD73" s="43">
        <v>7962.8513359999997</v>
      </c>
      <c r="AE73" s="10">
        <f>+Tabla12[[#This Row],[Costo estimado 
(millones de $)]]</f>
        <v>7962.8513359999997</v>
      </c>
      <c r="AJ73" s="32"/>
      <c r="AK73" s="32" t="s">
        <v>66</v>
      </c>
      <c r="AL73" s="40"/>
      <c r="AP73" s="32"/>
      <c r="AQ73" s="32"/>
      <c r="AR73" s="32"/>
      <c r="AS73" s="50" t="s">
        <v>1289</v>
      </c>
      <c r="AT73" s="41">
        <v>47968.983955000003</v>
      </c>
      <c r="AU73" s="40">
        <v>0</v>
      </c>
      <c r="AV73" s="40">
        <v>0</v>
      </c>
      <c r="AW73" s="32"/>
      <c r="AX73" s="16"/>
      <c r="AY73" s="32"/>
      <c r="AZ73" s="40">
        <v>0</v>
      </c>
      <c r="BA73" s="40">
        <v>0</v>
      </c>
      <c r="BB73" s="40">
        <v>0</v>
      </c>
      <c r="BC73" s="32"/>
      <c r="BD73" s="32"/>
    </row>
    <row r="74" spans="1:56" ht="169" hidden="1" customHeight="1" x14ac:dyDescent="0.2">
      <c r="A74" s="7">
        <v>73</v>
      </c>
      <c r="B74" s="7">
        <v>73</v>
      </c>
      <c r="C74" s="32" t="s">
        <v>313</v>
      </c>
      <c r="D74" s="32" t="s">
        <v>314</v>
      </c>
      <c r="E74" s="32" t="s">
        <v>72</v>
      </c>
      <c r="F74" s="1" t="s">
        <v>1290</v>
      </c>
      <c r="G74" s="32" t="s">
        <v>2</v>
      </c>
      <c r="H74" s="3" t="s">
        <v>1080</v>
      </c>
      <c r="I74" s="4" t="s">
        <v>79</v>
      </c>
      <c r="J74" s="32" t="s">
        <v>898</v>
      </c>
      <c r="K74" s="32" t="s">
        <v>494</v>
      </c>
      <c r="L74" s="32" t="s">
        <v>615</v>
      </c>
      <c r="N74" s="58" t="s">
        <v>56</v>
      </c>
      <c r="Q74" s="32" t="s">
        <v>4</v>
      </c>
      <c r="R74" s="32" t="s">
        <v>388</v>
      </c>
      <c r="S74" s="32" t="str">
        <f>+VLOOKUP(Tabla12[[#This Row],[Programa]],Objetivos_Programas!$B$2:$C$16,2,FALSE)</f>
        <v>3. Programa Vitalidad y cuidado</v>
      </c>
      <c r="T74" s="32" t="s">
        <v>411</v>
      </c>
      <c r="U74" s="32" t="s">
        <v>411</v>
      </c>
      <c r="V74" s="33" t="str">
        <f>+VLOOKUP(Tabla12[[#This Row],[Subprograma (reclasificación)]],OB_Prop_Estru_Prog_SubPr_meta!$K$2:$N$59,4,FALSE)</f>
        <v>18 parques cualificados y ejecutados</v>
      </c>
      <c r="W74" s="32" t="s">
        <v>10</v>
      </c>
      <c r="X74" s="32" t="s">
        <v>142</v>
      </c>
      <c r="AA74" s="32" t="s">
        <v>908</v>
      </c>
      <c r="AC74" s="58" t="s">
        <v>2</v>
      </c>
      <c r="AD74" s="43">
        <v>4334.0402549999999</v>
      </c>
      <c r="AE74" s="10">
        <f>+Tabla12[[#This Row],[Costo estimado 
(millones de $)]]</f>
        <v>4334.0402549999999</v>
      </c>
      <c r="AJ74" s="32"/>
      <c r="AK74" s="32" t="s">
        <v>66</v>
      </c>
      <c r="AL74" s="40"/>
      <c r="AP74" s="32"/>
      <c r="AQ74" s="32"/>
      <c r="AR74" s="32"/>
      <c r="AS74" s="50" t="s">
        <v>1291</v>
      </c>
      <c r="AT74" s="41">
        <v>26108.676239</v>
      </c>
      <c r="AU74" s="40">
        <v>0</v>
      </c>
      <c r="AV74" s="40">
        <v>0</v>
      </c>
      <c r="AW74" s="32"/>
      <c r="AX74" s="16"/>
      <c r="AY74" s="32"/>
      <c r="AZ74" s="40">
        <v>0</v>
      </c>
      <c r="BA74" s="40">
        <v>0</v>
      </c>
      <c r="BB74" s="40">
        <v>0</v>
      </c>
      <c r="BC74" s="32"/>
      <c r="BD74" s="32"/>
    </row>
    <row r="75" spans="1:56" ht="169" hidden="1" customHeight="1" x14ac:dyDescent="0.2">
      <c r="A75" s="7">
        <v>74</v>
      </c>
      <c r="B75" s="7">
        <v>74</v>
      </c>
      <c r="C75" s="32" t="s">
        <v>313</v>
      </c>
      <c r="D75" s="32" t="s">
        <v>314</v>
      </c>
      <c r="E75" s="32" t="s">
        <v>72</v>
      </c>
      <c r="F75" s="1" t="s">
        <v>1292</v>
      </c>
      <c r="G75" s="32" t="s">
        <v>2</v>
      </c>
      <c r="H75" s="3" t="s">
        <v>1080</v>
      </c>
      <c r="I75" s="4" t="s">
        <v>79</v>
      </c>
      <c r="J75" s="32" t="s">
        <v>898</v>
      </c>
      <c r="K75" s="32" t="s">
        <v>494</v>
      </c>
      <c r="L75" s="32" t="s">
        <v>615</v>
      </c>
      <c r="N75" s="58" t="s">
        <v>56</v>
      </c>
      <c r="Q75" s="32" t="s">
        <v>4</v>
      </c>
      <c r="R75" s="32" t="s">
        <v>388</v>
      </c>
      <c r="S75" s="32" t="str">
        <f>+VLOOKUP(Tabla12[[#This Row],[Programa]],Objetivos_Programas!$B$2:$C$16,2,FALSE)</f>
        <v>3. Programa Vitalidad y cuidado</v>
      </c>
      <c r="T75" s="32" t="s">
        <v>411</v>
      </c>
      <c r="U75" s="32" t="s">
        <v>411</v>
      </c>
      <c r="V75" s="33" t="str">
        <f>+VLOOKUP(Tabla12[[#This Row],[Subprograma (reclasificación)]],OB_Prop_Estru_Prog_SubPr_meta!$K$2:$N$59,4,FALSE)</f>
        <v>18 parques cualificados y ejecutados</v>
      </c>
      <c r="W75" s="32" t="s">
        <v>10</v>
      </c>
      <c r="X75" s="32" t="s">
        <v>213</v>
      </c>
      <c r="AA75" s="32" t="s">
        <v>908</v>
      </c>
      <c r="AC75" s="58" t="s">
        <v>2</v>
      </c>
      <c r="AD75" s="43">
        <v>2435.4111509999998</v>
      </c>
      <c r="AE75" s="10">
        <f>+Tabla12[[#This Row],[Costo estimado 
(millones de $)]]</f>
        <v>2435.4111509999998</v>
      </c>
      <c r="AJ75" s="32"/>
      <c r="AK75" s="32" t="s">
        <v>66</v>
      </c>
      <c r="AL75" s="40"/>
      <c r="AP75" s="32"/>
      <c r="AQ75" s="32"/>
      <c r="AR75" s="32"/>
      <c r="AS75" s="50" t="s">
        <v>1293</v>
      </c>
      <c r="AT75" s="41">
        <v>14671.151515</v>
      </c>
      <c r="AU75" s="40">
        <v>0</v>
      </c>
      <c r="AV75" s="40">
        <v>0</v>
      </c>
      <c r="AW75" s="32"/>
      <c r="AX75" s="16"/>
      <c r="AY75" s="32"/>
      <c r="AZ75" s="40">
        <v>0</v>
      </c>
      <c r="BA75" s="40">
        <v>0</v>
      </c>
      <c r="BB75" s="40">
        <v>0</v>
      </c>
      <c r="BC75" s="32"/>
      <c r="BD75" s="32"/>
    </row>
    <row r="76" spans="1:56" ht="169" hidden="1" customHeight="1" x14ac:dyDescent="0.2">
      <c r="A76" s="7">
        <v>75</v>
      </c>
      <c r="B76" s="7">
        <v>75</v>
      </c>
      <c r="C76" s="32" t="s">
        <v>313</v>
      </c>
      <c r="D76" s="32" t="s">
        <v>314</v>
      </c>
      <c r="E76" s="32" t="s">
        <v>72</v>
      </c>
      <c r="F76" s="1" t="s">
        <v>1294</v>
      </c>
      <c r="G76" s="32" t="s">
        <v>2</v>
      </c>
      <c r="H76" s="3" t="s">
        <v>1080</v>
      </c>
      <c r="I76" s="4" t="s">
        <v>79</v>
      </c>
      <c r="J76" s="32" t="s">
        <v>898</v>
      </c>
      <c r="K76" s="32" t="s">
        <v>494</v>
      </c>
      <c r="L76" s="32" t="s">
        <v>615</v>
      </c>
      <c r="N76" s="58" t="s">
        <v>56</v>
      </c>
      <c r="Q76" s="32" t="s">
        <v>4</v>
      </c>
      <c r="R76" s="32" t="s">
        <v>388</v>
      </c>
      <c r="S76" s="32" t="str">
        <f>+VLOOKUP(Tabla12[[#This Row],[Programa]],Objetivos_Programas!$B$2:$C$16,2,FALSE)</f>
        <v>3. Programa Vitalidad y cuidado</v>
      </c>
      <c r="T76" s="32" t="s">
        <v>411</v>
      </c>
      <c r="U76" s="32" t="s">
        <v>411</v>
      </c>
      <c r="V76" s="33" t="str">
        <f>+VLOOKUP(Tabla12[[#This Row],[Subprograma (reclasificación)]],OB_Prop_Estru_Prog_SubPr_meta!$K$2:$N$59,4,FALSE)</f>
        <v>18 parques cualificados y ejecutados</v>
      </c>
      <c r="W76" s="32" t="s">
        <v>10</v>
      </c>
      <c r="X76" s="7" t="s">
        <v>1081</v>
      </c>
      <c r="Z76" s="32" t="s">
        <v>956</v>
      </c>
      <c r="AA76" s="32" t="s">
        <v>908</v>
      </c>
      <c r="AC76" s="58" t="s">
        <v>2</v>
      </c>
      <c r="AD76" s="43">
        <v>20007.914809999998</v>
      </c>
      <c r="AE76" s="10">
        <f>+Tabla12[[#This Row],[Costo estimado 
(millones de $)]]</f>
        <v>20007.914809999998</v>
      </c>
      <c r="AJ76" s="32"/>
      <c r="AK76" s="32" t="s">
        <v>66</v>
      </c>
      <c r="AL76" s="40"/>
      <c r="AP76" s="32"/>
      <c r="AQ76" s="32"/>
      <c r="AR76" s="32"/>
      <c r="AS76" s="50" t="s">
        <v>1295</v>
      </c>
      <c r="AT76" s="41">
        <v>120529.607294</v>
      </c>
      <c r="AU76" s="40">
        <v>0</v>
      </c>
      <c r="AV76" s="40">
        <v>0</v>
      </c>
      <c r="AW76" s="32"/>
      <c r="AX76" s="16"/>
      <c r="AY76" s="32"/>
      <c r="AZ76" s="40">
        <v>0</v>
      </c>
      <c r="BA76" s="40">
        <v>0</v>
      </c>
      <c r="BB76" s="40">
        <v>0</v>
      </c>
      <c r="BC76" s="32"/>
      <c r="BD76" s="32"/>
    </row>
    <row r="77" spans="1:56" ht="169" hidden="1" customHeight="1" x14ac:dyDescent="0.2">
      <c r="A77" s="7">
        <v>76</v>
      </c>
      <c r="B77" s="7">
        <v>76</v>
      </c>
      <c r="C77" s="32" t="s">
        <v>313</v>
      </c>
      <c r="D77" s="32" t="s">
        <v>314</v>
      </c>
      <c r="E77" s="32" t="s">
        <v>72</v>
      </c>
      <c r="F77" s="1" t="s">
        <v>1296</v>
      </c>
      <c r="G77" s="32" t="s">
        <v>2</v>
      </c>
      <c r="H77" s="3" t="s">
        <v>1080</v>
      </c>
      <c r="I77" s="4" t="s">
        <v>79</v>
      </c>
      <c r="J77" s="32" t="s">
        <v>898</v>
      </c>
      <c r="K77" s="32" t="s">
        <v>494</v>
      </c>
      <c r="L77" s="32" t="s">
        <v>615</v>
      </c>
      <c r="N77" s="58" t="s">
        <v>56</v>
      </c>
      <c r="Q77" s="32" t="s">
        <v>4</v>
      </c>
      <c r="R77" s="32" t="s">
        <v>388</v>
      </c>
      <c r="S77" s="32" t="str">
        <f>+VLOOKUP(Tabla12[[#This Row],[Programa]],Objetivos_Programas!$B$2:$C$16,2,FALSE)</f>
        <v>3. Programa Vitalidad y cuidado</v>
      </c>
      <c r="T77" s="32" t="s">
        <v>411</v>
      </c>
      <c r="U77" s="32" t="s">
        <v>411</v>
      </c>
      <c r="V77" s="33" t="str">
        <f>+VLOOKUP(Tabla12[[#This Row],[Subprograma (reclasificación)]],OB_Prop_Estru_Prog_SubPr_meta!$K$2:$N$59,4,FALSE)</f>
        <v>18 parques cualificados y ejecutados</v>
      </c>
      <c r="W77" s="32" t="s">
        <v>10</v>
      </c>
      <c r="X77" s="32" t="s">
        <v>279</v>
      </c>
      <c r="AA77" s="32" t="s">
        <v>908</v>
      </c>
      <c r="AC77" s="58" t="s">
        <v>2</v>
      </c>
      <c r="AD77" s="43">
        <v>32151.022193000001</v>
      </c>
      <c r="AE77" s="10">
        <f>+Tabla12[[#This Row],[Costo estimado 
(millones de $)]]</f>
        <v>32151.022193000001</v>
      </c>
      <c r="AJ77" s="32"/>
      <c r="AK77" s="32" t="s">
        <v>66</v>
      </c>
      <c r="AL77" s="40"/>
      <c r="AP77" s="32"/>
      <c r="AQ77" s="32"/>
      <c r="AR77" s="32"/>
      <c r="AS77" s="50" t="s">
        <v>1297</v>
      </c>
      <c r="AT77" s="41">
        <v>193680.856588</v>
      </c>
      <c r="AU77" s="40">
        <v>0</v>
      </c>
      <c r="AV77" s="40">
        <v>0</v>
      </c>
      <c r="AW77" s="32"/>
      <c r="AX77" s="16"/>
      <c r="AY77" s="32"/>
      <c r="AZ77" s="40">
        <v>0</v>
      </c>
      <c r="BA77" s="40">
        <v>0</v>
      </c>
      <c r="BB77" s="40">
        <v>0</v>
      </c>
      <c r="BC77" s="32"/>
      <c r="BD77" s="32"/>
    </row>
    <row r="78" spans="1:56" ht="169" hidden="1" customHeight="1" x14ac:dyDescent="0.2">
      <c r="A78" s="7">
        <v>77</v>
      </c>
      <c r="B78" s="7">
        <v>77</v>
      </c>
      <c r="C78" s="32" t="s">
        <v>313</v>
      </c>
      <c r="D78" s="32" t="s">
        <v>314</v>
      </c>
      <c r="E78" s="32" t="s">
        <v>72</v>
      </c>
      <c r="F78" s="1" t="s">
        <v>1298</v>
      </c>
      <c r="G78" s="32" t="s">
        <v>2</v>
      </c>
      <c r="H78" s="3" t="s">
        <v>1080</v>
      </c>
      <c r="I78" s="4" t="s">
        <v>79</v>
      </c>
      <c r="J78" s="32" t="s">
        <v>898</v>
      </c>
      <c r="K78" s="32" t="s">
        <v>494</v>
      </c>
      <c r="L78" s="32" t="s">
        <v>615</v>
      </c>
      <c r="N78" s="58" t="s">
        <v>56</v>
      </c>
      <c r="Q78" s="32" t="s">
        <v>4</v>
      </c>
      <c r="R78" s="32" t="s">
        <v>388</v>
      </c>
      <c r="S78" s="32" t="str">
        <f>+VLOOKUP(Tabla12[[#This Row],[Programa]],Objetivos_Programas!$B$2:$C$16,2,FALSE)</f>
        <v>3. Programa Vitalidad y cuidado</v>
      </c>
      <c r="T78" s="32" t="s">
        <v>411</v>
      </c>
      <c r="U78" s="32" t="s">
        <v>411</v>
      </c>
      <c r="V78" s="33" t="str">
        <f>+VLOOKUP(Tabla12[[#This Row],[Subprograma (reclasificación)]],OB_Prop_Estru_Prog_SubPr_meta!$K$2:$N$59,4,FALSE)</f>
        <v>18 parques cualificados y ejecutados</v>
      </c>
      <c r="W78" s="32" t="s">
        <v>10</v>
      </c>
      <c r="X78" s="32" t="s">
        <v>279</v>
      </c>
      <c r="AA78" s="32" t="s">
        <v>908</v>
      </c>
      <c r="AC78" s="58" t="s">
        <v>2</v>
      </c>
      <c r="AD78" s="43">
        <v>44281.989006000003</v>
      </c>
      <c r="AE78" s="10">
        <f>+Tabla12[[#This Row],[Costo estimado 
(millones de $)]]</f>
        <v>44281.989006000003</v>
      </c>
      <c r="AJ78" s="32"/>
      <c r="AK78" s="32" t="s">
        <v>66</v>
      </c>
      <c r="AL78" s="40"/>
      <c r="AP78" s="32"/>
      <c r="AQ78" s="32"/>
      <c r="AR78" s="32"/>
      <c r="AS78" s="50" t="s">
        <v>1299</v>
      </c>
      <c r="AT78" s="41">
        <v>150603.97</v>
      </c>
      <c r="AU78" s="40">
        <v>0</v>
      </c>
      <c r="AV78" s="40">
        <v>0</v>
      </c>
      <c r="AW78" s="32"/>
      <c r="AX78" s="16"/>
      <c r="AY78" s="32"/>
      <c r="AZ78" s="40">
        <v>0</v>
      </c>
      <c r="BA78" s="40">
        <v>0</v>
      </c>
      <c r="BB78" s="40">
        <v>0</v>
      </c>
      <c r="BC78" s="32"/>
      <c r="BD78" s="32"/>
    </row>
    <row r="79" spans="1:56" ht="169" hidden="1" customHeight="1" x14ac:dyDescent="0.2">
      <c r="A79" s="7">
        <v>78</v>
      </c>
      <c r="B79" s="7">
        <v>78</v>
      </c>
      <c r="C79" s="32" t="s">
        <v>313</v>
      </c>
      <c r="D79" s="32" t="s">
        <v>314</v>
      </c>
      <c r="E79" s="32" t="s">
        <v>72</v>
      </c>
      <c r="F79" s="1" t="s">
        <v>1300</v>
      </c>
      <c r="G79" s="32" t="s">
        <v>2</v>
      </c>
      <c r="H79" s="3" t="s">
        <v>1080</v>
      </c>
      <c r="I79" s="4" t="s">
        <v>79</v>
      </c>
      <c r="J79" s="32" t="s">
        <v>898</v>
      </c>
      <c r="K79" s="32" t="s">
        <v>494</v>
      </c>
      <c r="L79" s="32" t="s">
        <v>615</v>
      </c>
      <c r="N79" s="58" t="s">
        <v>56</v>
      </c>
      <c r="Q79" s="32" t="s">
        <v>4</v>
      </c>
      <c r="R79" s="32" t="s">
        <v>388</v>
      </c>
      <c r="S79" s="32" t="str">
        <f>+VLOOKUP(Tabla12[[#This Row],[Programa]],Objetivos_Programas!$B$2:$C$16,2,FALSE)</f>
        <v>3. Programa Vitalidad y cuidado</v>
      </c>
      <c r="T79" s="32" t="s">
        <v>411</v>
      </c>
      <c r="U79" s="32" t="s">
        <v>411</v>
      </c>
      <c r="V79" s="33" t="str">
        <f>+VLOOKUP(Tabla12[[#This Row],[Subprograma (reclasificación)]],OB_Prop_Estru_Prog_SubPr_meta!$K$2:$N$59,4,FALSE)</f>
        <v>18 parques cualificados y ejecutados</v>
      </c>
      <c r="W79" s="32" t="s">
        <v>10</v>
      </c>
      <c r="X79" s="32" t="s">
        <v>519</v>
      </c>
      <c r="Z79" s="32" t="s">
        <v>519</v>
      </c>
      <c r="AA79" s="32" t="s">
        <v>908</v>
      </c>
      <c r="AC79" s="58" t="s">
        <v>2</v>
      </c>
      <c r="AD79" s="43">
        <v>1220.627956</v>
      </c>
      <c r="AE79" s="10">
        <f>+Tabla12[[#This Row],[Costo estimado 
(millones de $)]]</f>
        <v>1220.627956</v>
      </c>
      <c r="AJ79" s="32"/>
      <c r="AK79" s="32" t="s">
        <v>66</v>
      </c>
      <c r="AL79" s="40"/>
      <c r="AP79" s="32"/>
      <c r="AQ79" s="32"/>
      <c r="AR79" s="32"/>
      <c r="AS79" s="50" t="s">
        <v>1301</v>
      </c>
      <c r="AT79" s="41">
        <v>7353.1804629999997</v>
      </c>
      <c r="AU79" s="40">
        <v>0</v>
      </c>
      <c r="AV79" s="40">
        <v>0</v>
      </c>
      <c r="AW79" s="32"/>
      <c r="AX79" s="16"/>
      <c r="AY79" s="32"/>
      <c r="AZ79" s="40">
        <v>0</v>
      </c>
      <c r="BA79" s="40">
        <v>0</v>
      </c>
      <c r="BB79" s="40">
        <v>0</v>
      </c>
      <c r="BC79" s="32"/>
      <c r="BD79" s="32"/>
    </row>
    <row r="80" spans="1:56" ht="169" hidden="1" customHeight="1" x14ac:dyDescent="0.2">
      <c r="A80" s="7">
        <v>79</v>
      </c>
      <c r="B80" s="7">
        <v>79</v>
      </c>
      <c r="C80" s="32" t="s">
        <v>313</v>
      </c>
      <c r="D80" s="32" t="s">
        <v>314</v>
      </c>
      <c r="E80" s="32" t="s">
        <v>72</v>
      </c>
      <c r="F80" s="52" t="s">
        <v>1100</v>
      </c>
      <c r="G80" s="32" t="s">
        <v>2</v>
      </c>
      <c r="H80" s="3" t="s">
        <v>1083</v>
      </c>
      <c r="I80" s="4" t="s">
        <v>79</v>
      </c>
      <c r="J80" s="32" t="s">
        <v>897</v>
      </c>
      <c r="K80" s="32" t="s">
        <v>1084</v>
      </c>
      <c r="L80" s="32" t="s">
        <v>615</v>
      </c>
      <c r="N80" s="58" t="s">
        <v>56</v>
      </c>
      <c r="Q80" s="32" t="s">
        <v>4</v>
      </c>
      <c r="R80" s="32" t="s">
        <v>385</v>
      </c>
      <c r="S80" s="32" t="str">
        <f>+VLOOKUP(Tabla12[[#This Row],[Programa]],Objetivos_Programas!$B$2:$C$16,2,FALSE)</f>
        <v>1. Programa conectividad ecosistémica, reverdecimiento y atención de la emergencia climática</v>
      </c>
      <c r="T80" s="32" t="s">
        <v>1085</v>
      </c>
      <c r="U80" s="32" t="s">
        <v>1880</v>
      </c>
      <c r="V80" s="33" t="str">
        <f>+VLOOKUP(Tabla12[[#This Row],[Subprograma (reclasificación)]],OB_Prop_Estru_Prog_SubPr_meta!$K$2:$N$59,4,FALSE)</f>
        <v>171,88 hectáreas de espacios públicos peatonales y para el encuentro renaturalizados y reverdecidos</v>
      </c>
      <c r="W80" s="32" t="s">
        <v>10</v>
      </c>
      <c r="X80" s="32" t="s">
        <v>122</v>
      </c>
      <c r="AA80" s="32" t="s">
        <v>908</v>
      </c>
      <c r="AC80" s="58" t="s">
        <v>317</v>
      </c>
      <c r="AD80" s="10">
        <v>307.18181099999998</v>
      </c>
      <c r="AE80" s="10">
        <f>+Tabla12[[#This Row],[Costo estimado 
(millones de $)]]</f>
        <v>307.18181099999998</v>
      </c>
      <c r="AJ80" s="32"/>
      <c r="AK80" s="32" t="s">
        <v>66</v>
      </c>
      <c r="AL80" s="40"/>
      <c r="AP80" s="32"/>
      <c r="AQ80" s="32"/>
      <c r="AR80" s="32"/>
      <c r="AS80" s="50" t="s">
        <v>1302</v>
      </c>
      <c r="AT80" s="41">
        <v>8929.7038140000004</v>
      </c>
      <c r="AU80" s="40">
        <v>0</v>
      </c>
      <c r="AV80" s="40">
        <v>0</v>
      </c>
      <c r="AW80" s="32"/>
      <c r="AX80" s="16"/>
      <c r="AY80" s="32"/>
      <c r="AZ80" s="40">
        <v>0</v>
      </c>
      <c r="BA80" s="40">
        <v>0</v>
      </c>
      <c r="BB80" s="40">
        <v>0</v>
      </c>
      <c r="BC80" s="32"/>
      <c r="BD80" s="32"/>
    </row>
    <row r="81" spans="1:56" ht="169" hidden="1" customHeight="1" x14ac:dyDescent="0.2">
      <c r="A81" s="7">
        <v>80</v>
      </c>
      <c r="B81" s="7">
        <v>80</v>
      </c>
      <c r="C81" s="32" t="s">
        <v>313</v>
      </c>
      <c r="D81" s="32" t="s">
        <v>314</v>
      </c>
      <c r="E81" s="32" t="s">
        <v>72</v>
      </c>
      <c r="F81" s="52" t="s">
        <v>1139</v>
      </c>
      <c r="G81" s="32" t="s">
        <v>2</v>
      </c>
      <c r="H81" s="3" t="s">
        <v>1083</v>
      </c>
      <c r="I81" s="4" t="s">
        <v>79</v>
      </c>
      <c r="J81" s="32" t="s">
        <v>897</v>
      </c>
      <c r="K81" s="32" t="s">
        <v>1084</v>
      </c>
      <c r="L81" s="32" t="s">
        <v>615</v>
      </c>
      <c r="N81" s="58" t="s">
        <v>56</v>
      </c>
      <c r="Q81" s="32" t="s">
        <v>4</v>
      </c>
      <c r="R81" s="32" t="s">
        <v>385</v>
      </c>
      <c r="S81" s="32" t="str">
        <f>+VLOOKUP(Tabla12[[#This Row],[Programa]],Objetivos_Programas!$B$2:$C$16,2,FALSE)</f>
        <v>1. Programa conectividad ecosistémica, reverdecimiento y atención de la emergencia climática</v>
      </c>
      <c r="T81" s="32" t="s">
        <v>1085</v>
      </c>
      <c r="U81" s="32" t="s">
        <v>1880</v>
      </c>
      <c r="V81" s="33" t="str">
        <f>+VLOOKUP(Tabla12[[#This Row],[Subprograma (reclasificación)]],OB_Prop_Estru_Prog_SubPr_meta!$K$2:$N$59,4,FALSE)</f>
        <v>171,88 hectáreas de espacios públicos peatonales y para el encuentro renaturalizados y reverdecidos</v>
      </c>
      <c r="W81" s="32" t="s">
        <v>10</v>
      </c>
      <c r="X81" s="32" t="s">
        <v>122</v>
      </c>
      <c r="AA81" s="32" t="s">
        <v>908</v>
      </c>
      <c r="AC81" s="58" t="s">
        <v>317</v>
      </c>
      <c r="AD81" s="10">
        <v>4423.6736950000004</v>
      </c>
      <c r="AE81" s="10">
        <f>+Tabla12[[#This Row],[Costo estimado 
(millones de $)]]</f>
        <v>4423.6736950000004</v>
      </c>
      <c r="AJ81" s="32"/>
      <c r="AK81" s="32" t="s">
        <v>66</v>
      </c>
      <c r="AL81" s="40"/>
      <c r="AP81" s="32"/>
      <c r="AQ81" s="32"/>
      <c r="AR81" s="32"/>
      <c r="AS81" s="50" t="s">
        <v>1303</v>
      </c>
      <c r="AT81" s="41">
        <v>146965.90350099999</v>
      </c>
      <c r="AU81" s="40">
        <v>0</v>
      </c>
      <c r="AV81" s="40">
        <v>0</v>
      </c>
      <c r="AW81" s="32"/>
      <c r="AX81" s="16"/>
      <c r="AY81" s="32"/>
      <c r="AZ81" s="40">
        <v>0</v>
      </c>
      <c r="BA81" s="40">
        <v>0</v>
      </c>
      <c r="BB81" s="40">
        <v>0</v>
      </c>
      <c r="BC81" s="32"/>
      <c r="BD81" s="32"/>
    </row>
    <row r="82" spans="1:56" ht="169" hidden="1" customHeight="1" x14ac:dyDescent="0.2">
      <c r="A82" s="7">
        <v>81</v>
      </c>
      <c r="B82" s="7">
        <v>81</v>
      </c>
      <c r="C82" s="32" t="s">
        <v>313</v>
      </c>
      <c r="D82" s="32" t="s">
        <v>314</v>
      </c>
      <c r="E82" s="32" t="s">
        <v>72</v>
      </c>
      <c r="F82" s="1" t="s">
        <v>329</v>
      </c>
      <c r="G82" s="32" t="s">
        <v>2</v>
      </c>
      <c r="H82" s="3" t="s">
        <v>1074</v>
      </c>
      <c r="I82" s="4" t="s">
        <v>79</v>
      </c>
      <c r="J82" s="32" t="s">
        <v>897</v>
      </c>
      <c r="K82" s="32" t="s">
        <v>1084</v>
      </c>
      <c r="L82" s="32" t="s">
        <v>615</v>
      </c>
      <c r="N82" s="58" t="s">
        <v>56</v>
      </c>
      <c r="Q82" s="32" t="s">
        <v>4</v>
      </c>
      <c r="R82" s="32" t="s">
        <v>385</v>
      </c>
      <c r="S82" s="32" t="str">
        <f>+VLOOKUP(Tabla12[[#This Row],[Programa]],Objetivos_Programas!$B$2:$C$16,2,FALSE)</f>
        <v>1. Programa conectividad ecosistémica, reverdecimiento y atención de la emergencia climática</v>
      </c>
      <c r="T82" s="32" t="s">
        <v>405</v>
      </c>
      <c r="U82" s="32" t="s">
        <v>1881</v>
      </c>
      <c r="V82" s="33" t="str">
        <f>+VLOOKUP(Tabla12[[#This Row],[Subprograma (reclasificación)]],OB_Prop_Estru_Prog_SubPr_meta!$K$2:$N$59,4,FALSE)</f>
        <v>139,38 hectáreas potenciales para consolidación de bosques urbanos en espacios públicos de la red estructurante</v>
      </c>
      <c r="W82" s="32" t="s">
        <v>10</v>
      </c>
      <c r="X82" s="32" t="s">
        <v>1016</v>
      </c>
      <c r="AA82" s="32" t="s">
        <v>908</v>
      </c>
      <c r="AC82" s="58" t="s">
        <v>2</v>
      </c>
      <c r="AD82" s="10">
        <v>283.91812900000002</v>
      </c>
      <c r="AE82" s="10">
        <f>+Tabla12[[#This Row],[Costo estimado 
(millones de $)]]</f>
        <v>283.91812900000002</v>
      </c>
      <c r="AJ82" s="32"/>
      <c r="AK82" s="32" t="s">
        <v>66</v>
      </c>
      <c r="AL82" s="40"/>
      <c r="AP82" s="32"/>
      <c r="AQ82" s="32"/>
      <c r="AR82" s="32"/>
      <c r="AS82" s="50" t="s">
        <v>1304</v>
      </c>
      <c r="AT82" s="41">
        <v>11004.578659000001</v>
      </c>
      <c r="AU82" s="40">
        <v>0</v>
      </c>
      <c r="AV82" s="40">
        <v>0</v>
      </c>
      <c r="AW82" s="32"/>
      <c r="AX82" s="16"/>
      <c r="AY82" s="32"/>
      <c r="AZ82" s="40">
        <v>0</v>
      </c>
      <c r="BA82" s="40">
        <v>0</v>
      </c>
      <c r="BB82" s="40">
        <v>0</v>
      </c>
      <c r="BC82" s="32"/>
      <c r="BD82" s="32"/>
    </row>
    <row r="83" spans="1:56" ht="169" hidden="1" customHeight="1" x14ac:dyDescent="0.2">
      <c r="A83" s="7">
        <v>82</v>
      </c>
      <c r="B83" s="7">
        <v>82</v>
      </c>
      <c r="C83" s="32" t="s">
        <v>313</v>
      </c>
      <c r="D83" s="32" t="s">
        <v>314</v>
      </c>
      <c r="E83" s="32" t="s">
        <v>72</v>
      </c>
      <c r="F83" s="52" t="s">
        <v>2075</v>
      </c>
      <c r="G83" s="32" t="s">
        <v>2</v>
      </c>
      <c r="H83" s="3" t="s">
        <v>1080</v>
      </c>
      <c r="I83" s="4" t="s">
        <v>79</v>
      </c>
      <c r="J83" s="32" t="s">
        <v>898</v>
      </c>
      <c r="K83" s="32" t="s">
        <v>494</v>
      </c>
      <c r="L83" s="32" t="s">
        <v>615</v>
      </c>
      <c r="N83" s="58" t="s">
        <v>56</v>
      </c>
      <c r="Q83" s="32" t="s">
        <v>4</v>
      </c>
      <c r="R83" s="32" t="s">
        <v>388</v>
      </c>
      <c r="S83" s="32" t="str">
        <f>+VLOOKUP(Tabla12[[#This Row],[Programa]],Objetivos_Programas!$B$2:$C$16,2,FALSE)</f>
        <v>3. Programa Vitalidad y cuidado</v>
      </c>
      <c r="T83" s="32" t="s">
        <v>411</v>
      </c>
      <c r="U83" s="32" t="s">
        <v>411</v>
      </c>
      <c r="V83" s="33" t="str">
        <f>+VLOOKUP(Tabla12[[#This Row],[Subprograma (reclasificación)]],OB_Prop_Estru_Prog_SubPr_meta!$K$2:$N$59,4,FALSE)</f>
        <v>18 parques cualificados y ejecutados</v>
      </c>
      <c r="W83" s="32" t="s">
        <v>10</v>
      </c>
      <c r="X83" s="7" t="s">
        <v>975</v>
      </c>
      <c r="Z83" s="32" t="s">
        <v>1118</v>
      </c>
      <c r="AA83" s="32" t="s">
        <v>908</v>
      </c>
      <c r="AC83" s="58" t="s">
        <v>317</v>
      </c>
      <c r="AD83" s="10">
        <v>13615.680881</v>
      </c>
      <c r="AE83" s="10">
        <f>+Tabla12[[#This Row],[Costo estimado 
(millones de $)]]</f>
        <v>13615.680881</v>
      </c>
      <c r="AJ83" s="32"/>
      <c r="AK83" s="32" t="s">
        <v>66</v>
      </c>
      <c r="AL83" s="40"/>
      <c r="AP83" s="32"/>
      <c r="AQ83" s="32"/>
      <c r="AR83" s="32"/>
      <c r="AS83" s="50" t="s">
        <v>1306</v>
      </c>
      <c r="AT83" s="41">
        <v>82022.173985999994</v>
      </c>
      <c r="AU83" s="40">
        <v>0</v>
      </c>
      <c r="AV83" s="40">
        <v>0</v>
      </c>
      <c r="AW83" s="32"/>
      <c r="AX83" s="16"/>
      <c r="AY83" s="32"/>
      <c r="AZ83" s="40">
        <v>0</v>
      </c>
      <c r="BA83" s="40">
        <v>0</v>
      </c>
      <c r="BB83" s="40">
        <v>0</v>
      </c>
      <c r="BC83" s="32"/>
      <c r="BD83" s="32"/>
    </row>
    <row r="84" spans="1:56" ht="169" hidden="1" customHeight="1" x14ac:dyDescent="0.2">
      <c r="A84" s="7">
        <v>83</v>
      </c>
      <c r="B84" s="7">
        <v>83</v>
      </c>
      <c r="C84" s="32" t="s">
        <v>313</v>
      </c>
      <c r="D84" s="32" t="s">
        <v>314</v>
      </c>
      <c r="E84" s="32" t="s">
        <v>72</v>
      </c>
      <c r="F84" s="1" t="s">
        <v>330</v>
      </c>
      <c r="G84" s="32" t="s">
        <v>2</v>
      </c>
      <c r="H84" s="3" t="s">
        <v>1074</v>
      </c>
      <c r="I84" s="4" t="s">
        <v>79</v>
      </c>
      <c r="J84" s="32" t="s">
        <v>897</v>
      </c>
      <c r="K84" s="32" t="s">
        <v>1084</v>
      </c>
      <c r="L84" s="32" t="s">
        <v>615</v>
      </c>
      <c r="N84" s="58" t="s">
        <v>56</v>
      </c>
      <c r="Q84" s="32" t="s">
        <v>4</v>
      </c>
      <c r="R84" s="32" t="s">
        <v>385</v>
      </c>
      <c r="S84" s="32" t="str">
        <f>+VLOOKUP(Tabla12[[#This Row],[Programa]],Objetivos_Programas!$B$2:$C$16,2,FALSE)</f>
        <v>1. Programa conectividad ecosistémica, reverdecimiento y atención de la emergencia climática</v>
      </c>
      <c r="T84" s="32" t="s">
        <v>405</v>
      </c>
      <c r="U84" s="32" t="s">
        <v>1881</v>
      </c>
      <c r="V84" s="33" t="str">
        <f>+VLOOKUP(Tabla12[[#This Row],[Subprograma (reclasificación)]],OB_Prop_Estru_Prog_SubPr_meta!$K$2:$N$59,4,FALSE)</f>
        <v>139,38 hectáreas potenciales para consolidación de bosques urbanos en espacios públicos de la red estructurante</v>
      </c>
      <c r="W84" s="32" t="s">
        <v>10</v>
      </c>
      <c r="X84" s="32" t="s">
        <v>1075</v>
      </c>
      <c r="AA84" s="32" t="s">
        <v>908</v>
      </c>
      <c r="AC84" s="58" t="s">
        <v>2</v>
      </c>
      <c r="AD84" s="10">
        <v>5216.4779699999999</v>
      </c>
      <c r="AE84" s="10">
        <f>+Tabla12[[#This Row],[Costo estimado 
(millones de $)]]</f>
        <v>5216.4779699999999</v>
      </c>
      <c r="AJ84" s="32"/>
      <c r="AK84" s="32" t="s">
        <v>66</v>
      </c>
      <c r="AL84" s="40"/>
      <c r="AP84" s="32"/>
      <c r="AQ84" s="32"/>
      <c r="AR84" s="32"/>
      <c r="AS84" s="32" t="s">
        <v>1307</v>
      </c>
      <c r="AT84" s="41">
        <v>202189</v>
      </c>
      <c r="AU84" s="40">
        <v>0</v>
      </c>
      <c r="AV84" s="40">
        <v>0</v>
      </c>
      <c r="AW84" s="32"/>
      <c r="AX84" s="16"/>
      <c r="AY84" s="32"/>
      <c r="AZ84" s="40">
        <v>0</v>
      </c>
      <c r="BA84" s="40">
        <v>0</v>
      </c>
      <c r="BB84" s="40">
        <v>0</v>
      </c>
      <c r="BC84" s="32"/>
      <c r="BD84" s="32"/>
    </row>
    <row r="85" spans="1:56" ht="169" hidden="1" customHeight="1" x14ac:dyDescent="0.2">
      <c r="A85" s="7">
        <v>84</v>
      </c>
      <c r="B85" s="7">
        <v>84</v>
      </c>
      <c r="C85" s="32" t="s">
        <v>313</v>
      </c>
      <c r="D85" s="32" t="s">
        <v>314</v>
      </c>
      <c r="E85" s="32" t="s">
        <v>72</v>
      </c>
      <c r="F85" s="52" t="s">
        <v>1101</v>
      </c>
      <c r="G85" s="32" t="s">
        <v>2</v>
      </c>
      <c r="H85" s="3" t="s">
        <v>1083</v>
      </c>
      <c r="I85" s="4" t="s">
        <v>79</v>
      </c>
      <c r="J85" s="32" t="s">
        <v>897</v>
      </c>
      <c r="K85" s="32" t="s">
        <v>1084</v>
      </c>
      <c r="L85" s="32" t="s">
        <v>615</v>
      </c>
      <c r="N85" s="58" t="s">
        <v>56</v>
      </c>
      <c r="Q85" s="32" t="s">
        <v>4</v>
      </c>
      <c r="R85" s="32" t="s">
        <v>385</v>
      </c>
      <c r="S85" s="32" t="str">
        <f>+VLOOKUP(Tabla12[[#This Row],[Programa]],Objetivos_Programas!$B$2:$C$16,2,FALSE)</f>
        <v>1. Programa conectividad ecosistémica, reverdecimiento y atención de la emergencia climática</v>
      </c>
      <c r="T85" s="32" t="s">
        <v>1085</v>
      </c>
      <c r="U85" s="32" t="s">
        <v>1880</v>
      </c>
      <c r="V85" s="33" t="str">
        <f>+VLOOKUP(Tabla12[[#This Row],[Subprograma (reclasificación)]],OB_Prop_Estru_Prog_SubPr_meta!$K$2:$N$59,4,FALSE)</f>
        <v>171,88 hectáreas de espacios públicos peatonales y para el encuentro renaturalizados y reverdecidos</v>
      </c>
      <c r="W85" s="32" t="s">
        <v>10</v>
      </c>
      <c r="X85" s="32" t="s">
        <v>1075</v>
      </c>
      <c r="AA85" s="32" t="s">
        <v>908</v>
      </c>
      <c r="AC85" s="58" t="s">
        <v>317</v>
      </c>
      <c r="AD85" s="10">
        <v>988.17468499999995</v>
      </c>
      <c r="AE85" s="10">
        <f>+Tabla12[[#This Row],[Costo estimado 
(millones de $)]]</f>
        <v>988.17468499999995</v>
      </c>
      <c r="AJ85" s="32"/>
      <c r="AK85" s="32" t="s">
        <v>66</v>
      </c>
      <c r="AL85" s="40"/>
      <c r="AP85" s="32"/>
      <c r="AQ85" s="32"/>
      <c r="AR85" s="32"/>
      <c r="AS85" s="50" t="s">
        <v>1308</v>
      </c>
      <c r="AT85" s="41">
        <v>32829.723764000002</v>
      </c>
      <c r="AU85" s="40">
        <v>0</v>
      </c>
      <c r="AV85" s="40">
        <v>0</v>
      </c>
      <c r="AW85" s="32"/>
      <c r="AX85" s="16"/>
      <c r="AY85" s="32"/>
      <c r="AZ85" s="40">
        <v>0</v>
      </c>
      <c r="BA85" s="40">
        <v>0</v>
      </c>
      <c r="BB85" s="40">
        <v>0</v>
      </c>
      <c r="BC85" s="32"/>
      <c r="BD85" s="32"/>
    </row>
    <row r="86" spans="1:56" ht="169" hidden="1" customHeight="1" x14ac:dyDescent="0.2">
      <c r="A86" s="7">
        <v>85</v>
      </c>
      <c r="B86" s="7">
        <v>85</v>
      </c>
      <c r="C86" s="32" t="s">
        <v>313</v>
      </c>
      <c r="D86" s="32" t="s">
        <v>314</v>
      </c>
      <c r="E86" s="32" t="s">
        <v>72</v>
      </c>
      <c r="F86" s="52" t="s">
        <v>1149</v>
      </c>
      <c r="G86" s="32" t="s">
        <v>2</v>
      </c>
      <c r="H86" s="3" t="s">
        <v>1083</v>
      </c>
      <c r="I86" s="4" t="s">
        <v>79</v>
      </c>
      <c r="J86" s="32" t="s">
        <v>897</v>
      </c>
      <c r="K86" s="32" t="s">
        <v>1084</v>
      </c>
      <c r="L86" s="32" t="s">
        <v>615</v>
      </c>
      <c r="N86" s="58" t="s">
        <v>56</v>
      </c>
      <c r="Q86" s="32" t="s">
        <v>4</v>
      </c>
      <c r="R86" s="32" t="s">
        <v>385</v>
      </c>
      <c r="S86" s="32" t="str">
        <f>+VLOOKUP(Tabla12[[#This Row],[Programa]],Objetivos_Programas!$B$2:$C$16,2,FALSE)</f>
        <v>1. Programa conectividad ecosistémica, reverdecimiento y atención de la emergencia climática</v>
      </c>
      <c r="T86" s="32" t="s">
        <v>1085</v>
      </c>
      <c r="U86" s="32" t="s">
        <v>1880</v>
      </c>
      <c r="V86" s="33" t="str">
        <f>+VLOOKUP(Tabla12[[#This Row],[Subprograma (reclasificación)]],OB_Prop_Estru_Prog_SubPr_meta!$K$2:$N$59,4,FALSE)</f>
        <v>171,88 hectáreas de espacios públicos peatonales y para el encuentro renaturalizados y reverdecidos</v>
      </c>
      <c r="W86" s="32" t="s">
        <v>10</v>
      </c>
      <c r="X86" s="32" t="s">
        <v>1075</v>
      </c>
      <c r="AA86" s="32" t="s">
        <v>908</v>
      </c>
      <c r="AC86" s="58" t="s">
        <v>317</v>
      </c>
      <c r="AD86" s="10">
        <v>810.06277220000004</v>
      </c>
      <c r="AE86" s="10">
        <f>+Tabla12[[#This Row],[Costo estimado 
(millones de $)]]</f>
        <v>810.06277220000004</v>
      </c>
      <c r="AJ86" s="32"/>
      <c r="AK86" s="32" t="s">
        <v>66</v>
      </c>
      <c r="AL86" s="40"/>
      <c r="AP86" s="32"/>
      <c r="AQ86" s="32"/>
      <c r="AR86" s="32"/>
      <c r="AS86" s="50" t="s">
        <v>1309</v>
      </c>
      <c r="AT86" s="41">
        <v>26912.384477</v>
      </c>
      <c r="AU86" s="40">
        <v>0</v>
      </c>
      <c r="AV86" s="40">
        <v>0</v>
      </c>
      <c r="AW86" s="32"/>
      <c r="AX86" s="16"/>
      <c r="AY86" s="32"/>
      <c r="AZ86" s="40">
        <v>0</v>
      </c>
      <c r="BA86" s="40">
        <v>0</v>
      </c>
      <c r="BB86" s="40">
        <v>0</v>
      </c>
      <c r="BC86" s="32"/>
      <c r="BD86" s="32"/>
    </row>
    <row r="87" spans="1:56" ht="169" hidden="1" customHeight="1" x14ac:dyDescent="0.2">
      <c r="A87" s="7">
        <v>86</v>
      </c>
      <c r="B87" s="7">
        <v>86</v>
      </c>
      <c r="C87" s="32" t="s">
        <v>313</v>
      </c>
      <c r="D87" s="32" t="s">
        <v>314</v>
      </c>
      <c r="E87" s="32" t="s">
        <v>72</v>
      </c>
      <c r="F87" s="1" t="s">
        <v>12</v>
      </c>
      <c r="G87" s="32" t="s">
        <v>2</v>
      </c>
      <c r="H87" s="3" t="s">
        <v>1077</v>
      </c>
      <c r="I87" s="4" t="s">
        <v>79</v>
      </c>
      <c r="J87" s="32" t="s">
        <v>898</v>
      </c>
      <c r="K87" s="32" t="s">
        <v>494</v>
      </c>
      <c r="L87" s="32" t="s">
        <v>615</v>
      </c>
      <c r="N87" s="58" t="s">
        <v>56</v>
      </c>
      <c r="Q87" s="32" t="s">
        <v>4</v>
      </c>
      <c r="R87" s="32" t="s">
        <v>388</v>
      </c>
      <c r="S87" s="32" t="str">
        <f>+VLOOKUP(Tabla12[[#This Row],[Programa]],Objetivos_Programas!$B$2:$C$16,2,FALSE)</f>
        <v>3. Programa Vitalidad y cuidado</v>
      </c>
      <c r="T87" s="32" t="s">
        <v>434</v>
      </c>
      <c r="U87" s="32" t="s">
        <v>434</v>
      </c>
      <c r="V87" s="33" t="str">
        <f>+VLOOKUP(Tabla12[[#This Row],[Subprograma (reclasificación)]],OB_Prop_Estru_Prog_SubPr_meta!$K$2:$N$59,4,FALSE)</f>
        <v>283,47 hectáreas de parques de la red estructurante consolidadas</v>
      </c>
      <c r="W87" s="32" t="s">
        <v>10</v>
      </c>
      <c r="X87" s="7" t="s">
        <v>979</v>
      </c>
      <c r="Z87" s="32" t="s">
        <v>979</v>
      </c>
      <c r="AA87" s="32" t="s">
        <v>908</v>
      </c>
      <c r="AC87" s="58" t="s">
        <v>2</v>
      </c>
      <c r="AD87" s="10">
        <v>26465.654972</v>
      </c>
      <c r="AE87" s="10">
        <f>+Tabla12[[#This Row],[Costo estimado 
(millones de $)]]</f>
        <v>26465.654972</v>
      </c>
      <c r="AJ87" s="32"/>
      <c r="AK87" s="32" t="s">
        <v>66</v>
      </c>
      <c r="AL87" s="40"/>
      <c r="AP87" s="32"/>
      <c r="AQ87" s="32"/>
      <c r="AR87" s="32"/>
      <c r="AS87" s="50" t="s">
        <v>1310</v>
      </c>
      <c r="AT87" s="41">
        <v>295679.7</v>
      </c>
      <c r="AU87" s="40">
        <v>0</v>
      </c>
      <c r="AV87" s="40">
        <v>0</v>
      </c>
      <c r="AW87" s="32"/>
      <c r="AX87" s="16"/>
      <c r="AY87" s="32"/>
      <c r="AZ87" s="40">
        <v>0</v>
      </c>
      <c r="BA87" s="40">
        <v>0</v>
      </c>
      <c r="BB87" s="40">
        <v>0</v>
      </c>
      <c r="BC87" s="32"/>
      <c r="BD87" s="32"/>
    </row>
    <row r="88" spans="1:56" ht="169" hidden="1" customHeight="1" x14ac:dyDescent="0.2">
      <c r="A88" s="7">
        <v>87</v>
      </c>
      <c r="B88" s="7">
        <v>87</v>
      </c>
      <c r="C88" s="32" t="s">
        <v>313</v>
      </c>
      <c r="D88" s="32" t="s">
        <v>314</v>
      </c>
      <c r="E88" s="32" t="s">
        <v>72</v>
      </c>
      <c r="F88" s="52" t="s">
        <v>1115</v>
      </c>
      <c r="G88" s="32" t="s">
        <v>2</v>
      </c>
      <c r="H88" s="3" t="s">
        <v>1083</v>
      </c>
      <c r="I88" s="4" t="s">
        <v>79</v>
      </c>
      <c r="J88" s="32" t="s">
        <v>897</v>
      </c>
      <c r="K88" s="32" t="s">
        <v>1084</v>
      </c>
      <c r="L88" s="32" t="s">
        <v>615</v>
      </c>
      <c r="N88" s="58" t="s">
        <v>56</v>
      </c>
      <c r="Q88" s="32" t="s">
        <v>4</v>
      </c>
      <c r="R88" s="32" t="s">
        <v>385</v>
      </c>
      <c r="S88" s="32" t="str">
        <f>+VLOOKUP(Tabla12[[#This Row],[Programa]],Objetivos_Programas!$B$2:$C$16,2,FALSE)</f>
        <v>1. Programa conectividad ecosistémica, reverdecimiento y atención de la emergencia climática</v>
      </c>
      <c r="T88" s="32" t="s">
        <v>1085</v>
      </c>
      <c r="U88" s="32" t="s">
        <v>1880</v>
      </c>
      <c r="V88" s="33" t="str">
        <f>+VLOOKUP(Tabla12[[#This Row],[Subprograma (reclasificación)]],OB_Prop_Estru_Prog_SubPr_meta!$K$2:$N$59,4,FALSE)</f>
        <v>171,88 hectáreas de espacios públicos peatonales y para el encuentro renaturalizados y reverdecidos</v>
      </c>
      <c r="W88" s="32" t="s">
        <v>10</v>
      </c>
      <c r="X88" s="7" t="s">
        <v>979</v>
      </c>
      <c r="Z88" s="32" t="s">
        <v>2076</v>
      </c>
      <c r="AA88" s="32" t="s">
        <v>908</v>
      </c>
      <c r="AC88" s="58" t="s">
        <v>317</v>
      </c>
      <c r="AD88" s="10">
        <v>462.03162099999997</v>
      </c>
      <c r="AE88" s="10">
        <f>+Tabla12[[#This Row],[Costo estimado 
(millones de $)]]</f>
        <v>462.03162099999997</v>
      </c>
      <c r="AJ88" s="32"/>
      <c r="AK88" s="32" t="s">
        <v>66</v>
      </c>
      <c r="AL88" s="40"/>
      <c r="AP88" s="32"/>
      <c r="AQ88" s="32"/>
      <c r="AR88" s="32"/>
      <c r="AS88" s="50" t="s">
        <v>1311</v>
      </c>
      <c r="AT88" s="41">
        <v>21489.842860000001</v>
      </c>
      <c r="AU88" s="40">
        <v>0</v>
      </c>
      <c r="AV88" s="40">
        <v>0</v>
      </c>
      <c r="AW88" s="32"/>
      <c r="AX88" s="16"/>
      <c r="AY88" s="32"/>
      <c r="AZ88" s="40">
        <v>0</v>
      </c>
      <c r="BA88" s="40">
        <v>0</v>
      </c>
      <c r="BB88" s="40">
        <v>0</v>
      </c>
      <c r="BC88" s="32"/>
      <c r="BD88" s="32"/>
    </row>
    <row r="89" spans="1:56" ht="169" hidden="1" customHeight="1" x14ac:dyDescent="0.2">
      <c r="A89" s="7">
        <v>88</v>
      </c>
      <c r="B89" s="7">
        <v>88</v>
      </c>
      <c r="C89" s="32" t="s">
        <v>313</v>
      </c>
      <c r="D89" s="32" t="s">
        <v>314</v>
      </c>
      <c r="E89" s="32" t="s">
        <v>72</v>
      </c>
      <c r="F89" s="52" t="s">
        <v>1120</v>
      </c>
      <c r="G89" s="32" t="s">
        <v>2</v>
      </c>
      <c r="H89" s="3" t="s">
        <v>1083</v>
      </c>
      <c r="I89" s="4" t="s">
        <v>79</v>
      </c>
      <c r="J89" s="32" t="s">
        <v>897</v>
      </c>
      <c r="K89" s="32" t="s">
        <v>1084</v>
      </c>
      <c r="L89" s="32" t="s">
        <v>615</v>
      </c>
      <c r="N89" s="58" t="s">
        <v>56</v>
      </c>
      <c r="Q89" s="32" t="s">
        <v>4</v>
      </c>
      <c r="R89" s="32" t="s">
        <v>385</v>
      </c>
      <c r="S89" s="32" t="str">
        <f>+VLOOKUP(Tabla12[[#This Row],[Programa]],Objetivos_Programas!$B$2:$C$16,2,FALSE)</f>
        <v>1. Programa conectividad ecosistémica, reverdecimiento y atención de la emergencia climática</v>
      </c>
      <c r="T89" s="32" t="s">
        <v>1085</v>
      </c>
      <c r="U89" s="32" t="s">
        <v>1880</v>
      </c>
      <c r="V89" s="33" t="str">
        <f>+VLOOKUP(Tabla12[[#This Row],[Subprograma (reclasificación)]],OB_Prop_Estru_Prog_SubPr_meta!$K$2:$N$59,4,FALSE)</f>
        <v>171,88 hectáreas de espacios públicos peatonales y para el encuentro renaturalizados y reverdecidos</v>
      </c>
      <c r="W89" s="32" t="s">
        <v>10</v>
      </c>
      <c r="X89" s="7" t="s">
        <v>979</v>
      </c>
      <c r="AA89" s="32" t="s">
        <v>908</v>
      </c>
      <c r="AC89" s="58" t="s">
        <v>317</v>
      </c>
      <c r="AD89" s="10">
        <v>259.01318800000001</v>
      </c>
      <c r="AE89" s="10">
        <f>+Tabla12[[#This Row],[Costo estimado 
(millones de $)]]</f>
        <v>259.01318800000001</v>
      </c>
      <c r="AJ89" s="32"/>
      <c r="AK89" s="32" t="s">
        <v>66</v>
      </c>
      <c r="AL89" s="40"/>
      <c r="AP89" s="32"/>
      <c r="AQ89" s="32"/>
      <c r="AR89" s="32"/>
      <c r="AS89" s="50" t="s">
        <v>1312</v>
      </c>
      <c r="AT89" s="41">
        <v>8605.0893140000007</v>
      </c>
      <c r="AU89" s="40">
        <v>0</v>
      </c>
      <c r="AV89" s="40">
        <v>0</v>
      </c>
      <c r="AW89" s="32"/>
      <c r="AX89" s="16"/>
      <c r="AY89" s="32"/>
      <c r="AZ89" s="40">
        <v>0</v>
      </c>
      <c r="BA89" s="40">
        <v>0</v>
      </c>
      <c r="BB89" s="40">
        <v>0</v>
      </c>
      <c r="BC89" s="32"/>
      <c r="BD89" s="32"/>
    </row>
    <row r="90" spans="1:56" ht="169" hidden="1" customHeight="1" x14ac:dyDescent="0.2">
      <c r="A90" s="7">
        <v>89</v>
      </c>
      <c r="B90" s="7">
        <v>89</v>
      </c>
      <c r="C90" s="32" t="s">
        <v>313</v>
      </c>
      <c r="D90" s="32" t="s">
        <v>314</v>
      </c>
      <c r="E90" s="32" t="s">
        <v>72</v>
      </c>
      <c r="F90" s="52" t="s">
        <v>1126</v>
      </c>
      <c r="G90" s="32" t="s">
        <v>2</v>
      </c>
      <c r="H90" s="3" t="s">
        <v>1083</v>
      </c>
      <c r="I90" s="4" t="s">
        <v>79</v>
      </c>
      <c r="J90" s="32" t="s">
        <v>897</v>
      </c>
      <c r="K90" s="32" t="s">
        <v>1084</v>
      </c>
      <c r="L90" s="32" t="s">
        <v>615</v>
      </c>
      <c r="N90" s="58" t="s">
        <v>56</v>
      </c>
      <c r="Q90" s="32" t="s">
        <v>4</v>
      </c>
      <c r="R90" s="32" t="s">
        <v>385</v>
      </c>
      <c r="S90" s="32" t="str">
        <f>+VLOOKUP(Tabla12[[#This Row],[Programa]],Objetivos_Programas!$B$2:$C$16,2,FALSE)</f>
        <v>1. Programa conectividad ecosistémica, reverdecimiento y atención de la emergencia climática</v>
      </c>
      <c r="T90" s="32" t="s">
        <v>1085</v>
      </c>
      <c r="U90" s="32" t="s">
        <v>1880</v>
      </c>
      <c r="V90" s="33" t="str">
        <f>+VLOOKUP(Tabla12[[#This Row],[Subprograma (reclasificación)]],OB_Prop_Estru_Prog_SubPr_meta!$K$2:$N$59,4,FALSE)</f>
        <v>171,88 hectáreas de espacios públicos peatonales y para el encuentro renaturalizados y reverdecidos</v>
      </c>
      <c r="W90" s="32" t="s">
        <v>10</v>
      </c>
      <c r="X90" s="7" t="s">
        <v>979</v>
      </c>
      <c r="AA90" s="32" t="s">
        <v>908</v>
      </c>
      <c r="AC90" s="58" t="s">
        <v>317</v>
      </c>
      <c r="AD90" s="10">
        <v>212.59434999999999</v>
      </c>
      <c r="AE90" s="10">
        <f>+Tabla12[[#This Row],[Costo estimado 
(millones de $)]]</f>
        <v>212.59434999999999</v>
      </c>
      <c r="AJ90" s="32"/>
      <c r="AK90" s="32" t="s">
        <v>66</v>
      </c>
      <c r="AL90" s="40"/>
      <c r="AP90" s="32"/>
      <c r="AQ90" s="32"/>
      <c r="AR90" s="32"/>
      <c r="AS90" s="50" t="s">
        <v>1313</v>
      </c>
      <c r="AT90" s="41">
        <v>6180.07</v>
      </c>
      <c r="AU90" s="40">
        <v>0</v>
      </c>
      <c r="AV90" s="40">
        <v>0</v>
      </c>
      <c r="AW90" s="32"/>
      <c r="AX90" s="16"/>
      <c r="AY90" s="32"/>
      <c r="AZ90" s="40">
        <v>0</v>
      </c>
      <c r="BA90" s="40">
        <v>0</v>
      </c>
      <c r="BB90" s="40">
        <v>0</v>
      </c>
      <c r="BC90" s="32"/>
      <c r="BD90" s="32"/>
    </row>
    <row r="91" spans="1:56" ht="169" hidden="1" customHeight="1" x14ac:dyDescent="0.2">
      <c r="A91" s="7">
        <v>90</v>
      </c>
      <c r="B91" s="7">
        <v>90</v>
      </c>
      <c r="C91" s="32" t="s">
        <v>313</v>
      </c>
      <c r="D91" s="32" t="s">
        <v>314</v>
      </c>
      <c r="E91" s="32" t="s">
        <v>72</v>
      </c>
      <c r="F91" s="1" t="s">
        <v>331</v>
      </c>
      <c r="G91" s="32" t="s">
        <v>2</v>
      </c>
      <c r="H91" s="3" t="s">
        <v>1074</v>
      </c>
      <c r="I91" s="4" t="s">
        <v>79</v>
      </c>
      <c r="J91" s="32" t="s">
        <v>897</v>
      </c>
      <c r="K91" s="32" t="s">
        <v>1084</v>
      </c>
      <c r="L91" s="32" t="s">
        <v>615</v>
      </c>
      <c r="N91" s="58" t="s">
        <v>56</v>
      </c>
      <c r="Q91" s="32" t="s">
        <v>4</v>
      </c>
      <c r="R91" s="32" t="s">
        <v>385</v>
      </c>
      <c r="S91" s="32" t="str">
        <f>+VLOOKUP(Tabla12[[#This Row],[Programa]],Objetivos_Programas!$B$2:$C$16,2,FALSE)</f>
        <v>1. Programa conectividad ecosistémica, reverdecimiento y atención de la emergencia climática</v>
      </c>
      <c r="T91" s="32" t="s">
        <v>405</v>
      </c>
      <c r="U91" s="32" t="s">
        <v>1881</v>
      </c>
      <c r="V91" s="33" t="str">
        <f>+VLOOKUP(Tabla12[[#This Row],[Subprograma (reclasificación)]],OB_Prop_Estru_Prog_SubPr_meta!$K$2:$N$59,4,FALSE)</f>
        <v>139,38 hectáreas potenciales para consolidación de bosques urbanos en espacios públicos de la red estructurante</v>
      </c>
      <c r="W91" s="32" t="s">
        <v>10</v>
      </c>
      <c r="X91" s="32" t="s">
        <v>134</v>
      </c>
      <c r="AA91" s="32" t="s">
        <v>908</v>
      </c>
      <c r="AC91" s="58" t="s">
        <v>2</v>
      </c>
      <c r="AD91" s="10">
        <v>6135.6569740000004</v>
      </c>
      <c r="AE91" s="10">
        <f>+Tabla12[[#This Row],[Costo estimado 
(millones de $)]]</f>
        <v>6135.6569740000004</v>
      </c>
      <c r="AJ91" s="32"/>
      <c r="AK91" s="32" t="s">
        <v>66</v>
      </c>
      <c r="AL91" s="40"/>
      <c r="AP91" s="32"/>
      <c r="AQ91" s="32"/>
      <c r="AR91" s="32"/>
      <c r="AS91" s="50" t="s">
        <v>1314</v>
      </c>
      <c r="AT91" s="41">
        <v>237816.16181699999</v>
      </c>
      <c r="AU91" s="40">
        <v>0</v>
      </c>
      <c r="AV91" s="40">
        <v>0</v>
      </c>
      <c r="AW91" s="32"/>
      <c r="AX91" s="16"/>
      <c r="AY91" s="32"/>
      <c r="AZ91" s="40">
        <v>0</v>
      </c>
      <c r="BA91" s="40">
        <v>0</v>
      </c>
      <c r="BB91" s="40">
        <v>0</v>
      </c>
      <c r="BC91" s="32"/>
      <c r="BD91" s="32"/>
    </row>
    <row r="92" spans="1:56" ht="169" hidden="1" customHeight="1" x14ac:dyDescent="0.2">
      <c r="A92" s="7">
        <v>91</v>
      </c>
      <c r="B92" s="7">
        <v>91</v>
      </c>
      <c r="C92" s="32" t="s">
        <v>313</v>
      </c>
      <c r="D92" s="32" t="s">
        <v>314</v>
      </c>
      <c r="E92" s="32" t="s">
        <v>72</v>
      </c>
      <c r="F92" s="52" t="s">
        <v>1109</v>
      </c>
      <c r="G92" s="32" t="s">
        <v>2</v>
      </c>
      <c r="H92" s="3" t="s">
        <v>1083</v>
      </c>
      <c r="I92" s="4" t="s">
        <v>79</v>
      </c>
      <c r="J92" s="32" t="s">
        <v>897</v>
      </c>
      <c r="K92" s="32" t="s">
        <v>1084</v>
      </c>
      <c r="L92" s="32" t="s">
        <v>615</v>
      </c>
      <c r="N92" s="58" t="s">
        <v>56</v>
      </c>
      <c r="Q92" s="32" t="s">
        <v>4</v>
      </c>
      <c r="R92" s="32" t="s">
        <v>385</v>
      </c>
      <c r="S92" s="32" t="str">
        <f>+VLOOKUP(Tabla12[[#This Row],[Programa]],Objetivos_Programas!$B$2:$C$16,2,FALSE)</f>
        <v>1. Programa conectividad ecosistémica, reverdecimiento y atención de la emergencia climática</v>
      </c>
      <c r="T92" s="32" t="s">
        <v>1085</v>
      </c>
      <c r="U92" s="32" t="s">
        <v>1880</v>
      </c>
      <c r="V92" s="33" t="str">
        <f>+VLOOKUP(Tabla12[[#This Row],[Subprograma (reclasificación)]],OB_Prop_Estru_Prog_SubPr_meta!$K$2:$N$59,4,FALSE)</f>
        <v>171,88 hectáreas de espacios públicos peatonales y para el encuentro renaturalizados y reverdecidos</v>
      </c>
      <c r="W92" s="32" t="s">
        <v>10</v>
      </c>
      <c r="X92" s="7" t="s">
        <v>192</v>
      </c>
      <c r="AA92" s="32" t="s">
        <v>1406</v>
      </c>
      <c r="AC92" s="58" t="s">
        <v>317</v>
      </c>
      <c r="AD92" s="10">
        <v>464.191621</v>
      </c>
      <c r="AE92" s="10">
        <f>+Tabla12[[#This Row],[Costo estimado 
(millones de $)]]</f>
        <v>464.191621</v>
      </c>
      <c r="AJ92" s="32"/>
      <c r="AK92" s="32" t="s">
        <v>66</v>
      </c>
      <c r="AL92" s="40"/>
      <c r="AP92" s="32"/>
      <c r="AQ92" s="32"/>
      <c r="AR92" s="32"/>
      <c r="AS92" s="50" t="s">
        <v>1315</v>
      </c>
      <c r="AT92" s="41">
        <v>11994.615555</v>
      </c>
      <c r="AU92" s="40">
        <v>0</v>
      </c>
      <c r="AV92" s="40">
        <v>3</v>
      </c>
      <c r="AW92" s="32"/>
      <c r="AX92" s="16"/>
      <c r="AY92" s="32"/>
      <c r="AZ92" s="40">
        <v>1</v>
      </c>
      <c r="BA92" s="40">
        <v>0</v>
      </c>
      <c r="BB92" s="40">
        <v>0.6</v>
      </c>
      <c r="BC92" s="32"/>
      <c r="BD92" s="32"/>
    </row>
    <row r="93" spans="1:56" ht="169" hidden="1" customHeight="1" x14ac:dyDescent="0.2">
      <c r="A93" s="7">
        <v>92</v>
      </c>
      <c r="B93" s="7">
        <v>92</v>
      </c>
      <c r="C93" s="32" t="s">
        <v>313</v>
      </c>
      <c r="D93" s="32" t="s">
        <v>314</v>
      </c>
      <c r="E93" s="32" t="s">
        <v>72</v>
      </c>
      <c r="F93" s="52" t="s">
        <v>1112</v>
      </c>
      <c r="G93" s="32" t="s">
        <v>2</v>
      </c>
      <c r="H93" s="3" t="s">
        <v>1083</v>
      </c>
      <c r="I93" s="4" t="s">
        <v>79</v>
      </c>
      <c r="J93" s="32" t="s">
        <v>897</v>
      </c>
      <c r="K93" s="32" t="s">
        <v>1084</v>
      </c>
      <c r="L93" s="32" t="s">
        <v>615</v>
      </c>
      <c r="N93" s="58" t="s">
        <v>56</v>
      </c>
      <c r="Q93" s="32" t="s">
        <v>4</v>
      </c>
      <c r="R93" s="32" t="s">
        <v>385</v>
      </c>
      <c r="S93" s="32" t="str">
        <f>+VLOOKUP(Tabla12[[#This Row],[Programa]],Objetivos_Programas!$B$2:$C$16,2,FALSE)</f>
        <v>1. Programa conectividad ecosistémica, reverdecimiento y atención de la emergencia climática</v>
      </c>
      <c r="T93" s="32" t="s">
        <v>1085</v>
      </c>
      <c r="U93" s="32" t="s">
        <v>1880</v>
      </c>
      <c r="V93" s="33" t="str">
        <f>+VLOOKUP(Tabla12[[#This Row],[Subprograma (reclasificación)]],OB_Prop_Estru_Prog_SubPr_meta!$K$2:$N$59,4,FALSE)</f>
        <v>171,88 hectáreas de espacios públicos peatonales y para el encuentro renaturalizados y reverdecidos</v>
      </c>
      <c r="W93" s="32" t="s">
        <v>10</v>
      </c>
      <c r="X93" s="7" t="s">
        <v>192</v>
      </c>
      <c r="AA93" s="32" t="s">
        <v>908</v>
      </c>
      <c r="AC93" s="58" t="s">
        <v>317</v>
      </c>
      <c r="AD93" s="10">
        <v>2800.913802</v>
      </c>
      <c r="AE93" s="10">
        <f>+Tabla12[[#This Row],[Costo estimado 
(millones de $)]]</f>
        <v>2800.913802</v>
      </c>
      <c r="AJ93" s="32"/>
      <c r="AK93" s="32" t="s">
        <v>66</v>
      </c>
      <c r="AL93" s="40"/>
      <c r="AP93" s="32"/>
      <c r="AQ93" s="32"/>
      <c r="AR93" s="32"/>
      <c r="AS93" s="50" t="s">
        <v>1316</v>
      </c>
      <c r="AT93" s="41">
        <v>72375.033668000004</v>
      </c>
      <c r="AU93" s="40">
        <v>0</v>
      </c>
      <c r="AV93" s="40">
        <v>0</v>
      </c>
      <c r="AW93" s="32"/>
      <c r="AX93" s="16"/>
      <c r="AY93" s="32"/>
      <c r="AZ93" s="40">
        <v>0</v>
      </c>
      <c r="BA93" s="40">
        <v>0</v>
      </c>
      <c r="BB93" s="40">
        <v>0</v>
      </c>
      <c r="BC93" s="32"/>
      <c r="BD93" s="32"/>
    </row>
    <row r="94" spans="1:56" ht="169" hidden="1" customHeight="1" x14ac:dyDescent="0.2">
      <c r="A94" s="7">
        <v>93</v>
      </c>
      <c r="B94" s="7">
        <v>93</v>
      </c>
      <c r="C94" s="32" t="s">
        <v>313</v>
      </c>
      <c r="D94" s="32" t="s">
        <v>314</v>
      </c>
      <c r="E94" s="32" t="s">
        <v>72</v>
      </c>
      <c r="F94" s="52" t="s">
        <v>1121</v>
      </c>
      <c r="G94" s="32" t="s">
        <v>2</v>
      </c>
      <c r="H94" s="3" t="s">
        <v>1083</v>
      </c>
      <c r="I94" s="4" t="s">
        <v>79</v>
      </c>
      <c r="J94" s="32" t="s">
        <v>897</v>
      </c>
      <c r="K94" s="32" t="s">
        <v>1084</v>
      </c>
      <c r="L94" s="32" t="s">
        <v>615</v>
      </c>
      <c r="N94" s="58" t="s">
        <v>56</v>
      </c>
      <c r="Q94" s="32" t="s">
        <v>4</v>
      </c>
      <c r="R94" s="32" t="s">
        <v>385</v>
      </c>
      <c r="S94" s="32" t="str">
        <f>+VLOOKUP(Tabla12[[#This Row],[Programa]],Objetivos_Programas!$B$2:$C$16,2,FALSE)</f>
        <v>1. Programa conectividad ecosistémica, reverdecimiento y atención de la emergencia climática</v>
      </c>
      <c r="T94" s="32" t="s">
        <v>1085</v>
      </c>
      <c r="U94" s="32" t="s">
        <v>1880</v>
      </c>
      <c r="V94" s="33" t="str">
        <f>+VLOOKUP(Tabla12[[#This Row],[Subprograma (reclasificación)]],OB_Prop_Estru_Prog_SubPr_meta!$K$2:$N$59,4,FALSE)</f>
        <v>171,88 hectáreas de espacios públicos peatonales y para el encuentro renaturalizados y reverdecidos</v>
      </c>
      <c r="W94" s="32" t="s">
        <v>10</v>
      </c>
      <c r="X94" s="7" t="s">
        <v>192</v>
      </c>
      <c r="AA94" s="32" t="s">
        <v>908</v>
      </c>
      <c r="AC94" s="58" t="s">
        <v>317</v>
      </c>
      <c r="AD94" s="10">
        <v>2245.7373929999999</v>
      </c>
      <c r="AE94" s="10">
        <f>+Tabla12[[#This Row],[Costo estimado 
(millones de $)]]</f>
        <v>2245.7373929999999</v>
      </c>
      <c r="AJ94" s="32"/>
      <c r="AK94" s="32" t="s">
        <v>66</v>
      </c>
      <c r="AL94" s="40"/>
      <c r="AP94" s="32"/>
      <c r="AQ94" s="32"/>
      <c r="AR94" s="32"/>
      <c r="AS94" s="50" t="s">
        <v>1317</v>
      </c>
      <c r="AT94" s="41">
        <v>130566.12751599999</v>
      </c>
      <c r="AU94" s="40">
        <v>0</v>
      </c>
      <c r="AV94" s="40">
        <v>0</v>
      </c>
      <c r="AW94" s="32"/>
      <c r="AX94" s="16"/>
      <c r="AY94" s="32"/>
      <c r="AZ94" s="40">
        <v>0</v>
      </c>
      <c r="BA94" s="40">
        <v>0</v>
      </c>
      <c r="BB94" s="40">
        <v>0</v>
      </c>
      <c r="BC94" s="32"/>
      <c r="BD94" s="32"/>
    </row>
    <row r="95" spans="1:56" ht="169" hidden="1" customHeight="1" x14ac:dyDescent="0.2">
      <c r="A95" s="7">
        <v>94</v>
      </c>
      <c r="B95" s="7">
        <v>94</v>
      </c>
      <c r="C95" s="32" t="s">
        <v>313</v>
      </c>
      <c r="D95" s="32" t="s">
        <v>314</v>
      </c>
      <c r="E95" s="32" t="s">
        <v>72</v>
      </c>
      <c r="F95" s="52" t="s">
        <v>1141</v>
      </c>
      <c r="G95" s="32" t="s">
        <v>2</v>
      </c>
      <c r="H95" s="3" t="s">
        <v>1083</v>
      </c>
      <c r="I95" s="4" t="s">
        <v>79</v>
      </c>
      <c r="J95" s="32" t="s">
        <v>897</v>
      </c>
      <c r="K95" s="32" t="s">
        <v>1084</v>
      </c>
      <c r="L95" s="32" t="s">
        <v>615</v>
      </c>
      <c r="N95" s="58" t="s">
        <v>56</v>
      </c>
      <c r="Q95" s="32" t="s">
        <v>4</v>
      </c>
      <c r="R95" s="32" t="s">
        <v>385</v>
      </c>
      <c r="S95" s="32" t="str">
        <f>+VLOOKUP(Tabla12[[#This Row],[Programa]],Objetivos_Programas!$B$2:$C$16,2,FALSE)</f>
        <v>1. Programa conectividad ecosistémica, reverdecimiento y atención de la emergencia climática</v>
      </c>
      <c r="T95" s="32" t="s">
        <v>1085</v>
      </c>
      <c r="U95" s="32" t="s">
        <v>1880</v>
      </c>
      <c r="V95" s="33" t="str">
        <f>+VLOOKUP(Tabla12[[#This Row],[Subprograma (reclasificación)]],OB_Prop_Estru_Prog_SubPr_meta!$K$2:$N$59,4,FALSE)</f>
        <v>171,88 hectáreas de espacios públicos peatonales y para el encuentro renaturalizados y reverdecidos</v>
      </c>
      <c r="W95" s="32" t="s">
        <v>10</v>
      </c>
      <c r="X95" s="7" t="s">
        <v>192</v>
      </c>
      <c r="AA95" s="32" t="s">
        <v>908</v>
      </c>
      <c r="AC95" s="58" t="s">
        <v>317</v>
      </c>
      <c r="AD95" s="10">
        <v>12813.989868000001</v>
      </c>
      <c r="AE95" s="10">
        <f>+Tabla12[[#This Row],[Costo estimado 
(millones de $)]]</f>
        <v>12813.989868000001</v>
      </c>
      <c r="AJ95" s="32"/>
      <c r="AK95" s="32" t="s">
        <v>66</v>
      </c>
      <c r="AL95" s="40"/>
      <c r="AP95" s="32"/>
      <c r="AQ95" s="32"/>
      <c r="AR95" s="32"/>
      <c r="AS95" s="50" t="s">
        <v>1318</v>
      </c>
      <c r="AT95" s="41">
        <v>297997.64809999999</v>
      </c>
      <c r="AU95" s="40">
        <v>0</v>
      </c>
      <c r="AV95" s="40">
        <v>0</v>
      </c>
      <c r="AW95" s="32"/>
      <c r="AX95" s="16"/>
      <c r="AY95" s="32"/>
      <c r="AZ95" s="40">
        <v>0</v>
      </c>
      <c r="BA95" s="40">
        <v>0</v>
      </c>
      <c r="BB95" s="40">
        <v>0</v>
      </c>
      <c r="BC95" s="32"/>
      <c r="BD95" s="32"/>
    </row>
    <row r="96" spans="1:56" ht="169" hidden="1" customHeight="1" x14ac:dyDescent="0.2">
      <c r="A96" s="7">
        <v>95</v>
      </c>
      <c r="B96" s="7">
        <v>95</v>
      </c>
      <c r="C96" s="32" t="s">
        <v>313</v>
      </c>
      <c r="D96" s="32" t="s">
        <v>314</v>
      </c>
      <c r="E96" s="32" t="s">
        <v>72</v>
      </c>
      <c r="F96" s="52" t="s">
        <v>1142</v>
      </c>
      <c r="G96" s="32" t="s">
        <v>2</v>
      </c>
      <c r="H96" s="3" t="s">
        <v>1083</v>
      </c>
      <c r="I96" s="4" t="s">
        <v>79</v>
      </c>
      <c r="J96" s="32" t="s">
        <v>897</v>
      </c>
      <c r="K96" s="32" t="s">
        <v>1084</v>
      </c>
      <c r="L96" s="32" t="s">
        <v>615</v>
      </c>
      <c r="N96" s="58" t="s">
        <v>56</v>
      </c>
      <c r="Q96" s="32" t="s">
        <v>4</v>
      </c>
      <c r="R96" s="32" t="s">
        <v>385</v>
      </c>
      <c r="S96" s="32" t="str">
        <f>+VLOOKUP(Tabla12[[#This Row],[Programa]],Objetivos_Programas!$B$2:$C$16,2,FALSE)</f>
        <v>1. Programa conectividad ecosistémica, reverdecimiento y atención de la emergencia climática</v>
      </c>
      <c r="T96" s="32" t="s">
        <v>1085</v>
      </c>
      <c r="U96" s="32" t="s">
        <v>1880</v>
      </c>
      <c r="V96" s="33" t="str">
        <f>+VLOOKUP(Tabla12[[#This Row],[Subprograma (reclasificación)]],OB_Prop_Estru_Prog_SubPr_meta!$K$2:$N$59,4,FALSE)</f>
        <v>171,88 hectáreas de espacios públicos peatonales y para el encuentro renaturalizados y reverdecidos</v>
      </c>
      <c r="W96" s="32" t="s">
        <v>10</v>
      </c>
      <c r="X96" s="7" t="s">
        <v>192</v>
      </c>
      <c r="AA96" s="32" t="s">
        <v>908</v>
      </c>
      <c r="AC96" s="58" t="s">
        <v>317</v>
      </c>
      <c r="AD96" s="10">
        <v>2260.911634</v>
      </c>
      <c r="AE96" s="10">
        <f>+Tabla12[[#This Row],[Costo estimado 
(millones de $)]]</f>
        <v>2260.911634</v>
      </c>
      <c r="AJ96" s="32"/>
      <c r="AK96" s="32" t="s">
        <v>66</v>
      </c>
      <c r="AL96" s="40"/>
      <c r="AP96" s="32"/>
      <c r="AQ96" s="32"/>
      <c r="AR96" s="32"/>
      <c r="AS96" s="50" t="s">
        <v>1319</v>
      </c>
      <c r="AT96" s="41">
        <v>65724.175430000003</v>
      </c>
      <c r="AU96" s="40">
        <v>0</v>
      </c>
      <c r="AV96" s="40">
        <v>0</v>
      </c>
      <c r="AW96" s="32"/>
      <c r="AX96" s="16"/>
      <c r="AY96" s="32"/>
      <c r="AZ96" s="40">
        <v>0</v>
      </c>
      <c r="BA96" s="40">
        <v>0</v>
      </c>
      <c r="BB96" s="40">
        <v>0</v>
      </c>
      <c r="BC96" s="32"/>
      <c r="BD96" s="32"/>
    </row>
    <row r="97" spans="1:56" ht="169" hidden="1" customHeight="1" x14ac:dyDescent="0.2">
      <c r="A97" s="7">
        <v>96</v>
      </c>
      <c r="B97" s="7">
        <v>96</v>
      </c>
      <c r="C97" s="32" t="s">
        <v>313</v>
      </c>
      <c r="D97" s="32" t="s">
        <v>314</v>
      </c>
      <c r="E97" s="32" t="s">
        <v>72</v>
      </c>
      <c r="F97" s="52" t="s">
        <v>1113</v>
      </c>
      <c r="G97" s="32" t="s">
        <v>2</v>
      </c>
      <c r="H97" s="3" t="s">
        <v>1083</v>
      </c>
      <c r="I97" s="4" t="s">
        <v>79</v>
      </c>
      <c r="J97" s="32" t="s">
        <v>897</v>
      </c>
      <c r="K97" s="32" t="s">
        <v>1084</v>
      </c>
      <c r="L97" s="32" t="s">
        <v>615</v>
      </c>
      <c r="N97" s="58" t="s">
        <v>56</v>
      </c>
      <c r="Q97" s="32" t="s">
        <v>4</v>
      </c>
      <c r="R97" s="32" t="s">
        <v>385</v>
      </c>
      <c r="S97" s="32" t="str">
        <f>+VLOOKUP(Tabla12[[#This Row],[Programa]],Objetivos_Programas!$B$2:$C$16,2,FALSE)</f>
        <v>1. Programa conectividad ecosistémica, reverdecimiento y atención de la emergencia climática</v>
      </c>
      <c r="T97" s="32" t="s">
        <v>1085</v>
      </c>
      <c r="U97" s="32" t="s">
        <v>1880</v>
      </c>
      <c r="V97" s="33" t="str">
        <f>+VLOOKUP(Tabla12[[#This Row],[Subprograma (reclasificación)]],OB_Prop_Estru_Prog_SubPr_meta!$K$2:$N$59,4,FALSE)</f>
        <v>171,88 hectáreas de espacios públicos peatonales y para el encuentro renaturalizados y reverdecidos</v>
      </c>
      <c r="W97" s="32" t="s">
        <v>10</v>
      </c>
      <c r="X97" s="32" t="s">
        <v>519</v>
      </c>
      <c r="AA97" s="32" t="s">
        <v>908</v>
      </c>
      <c r="AC97" s="58" t="s">
        <v>317</v>
      </c>
      <c r="AD97" s="10">
        <v>906.10647400000005</v>
      </c>
      <c r="AE97" s="10">
        <f>+Tabla12[[#This Row],[Costo estimado 
(millones de $)]]</f>
        <v>906.10647400000005</v>
      </c>
      <c r="AJ97" s="32"/>
      <c r="AK97" s="32" t="s">
        <v>66</v>
      </c>
      <c r="AL97" s="40"/>
      <c r="AP97" s="32"/>
      <c r="AQ97" s="32"/>
      <c r="AR97" s="32"/>
      <c r="AS97" s="50" t="s">
        <v>1320</v>
      </c>
      <c r="AT97" s="41">
        <v>23413.603999999999</v>
      </c>
      <c r="AU97" s="40">
        <v>0</v>
      </c>
      <c r="AV97" s="40">
        <v>0</v>
      </c>
      <c r="AW97" s="32"/>
      <c r="AX97" s="16"/>
      <c r="AY97" s="32"/>
      <c r="AZ97" s="40">
        <v>0</v>
      </c>
      <c r="BA97" s="40">
        <v>0</v>
      </c>
      <c r="BB97" s="40">
        <v>0</v>
      </c>
      <c r="BC97" s="32"/>
      <c r="BD97" s="32"/>
    </row>
    <row r="98" spans="1:56" ht="169" hidden="1" customHeight="1" x14ac:dyDescent="0.2">
      <c r="A98" s="7">
        <v>97</v>
      </c>
      <c r="B98" s="7">
        <v>97</v>
      </c>
      <c r="C98" s="32" t="s">
        <v>313</v>
      </c>
      <c r="D98" s="32" t="s">
        <v>314</v>
      </c>
      <c r="E98" s="32" t="s">
        <v>72</v>
      </c>
      <c r="F98" s="1" t="s">
        <v>2077</v>
      </c>
      <c r="G98" s="32" t="s">
        <v>2</v>
      </c>
      <c r="H98" s="3" t="s">
        <v>1074</v>
      </c>
      <c r="I98" s="4" t="s">
        <v>79</v>
      </c>
      <c r="J98" s="32" t="s">
        <v>897</v>
      </c>
      <c r="K98" s="32" t="s">
        <v>1084</v>
      </c>
      <c r="L98" s="32" t="s">
        <v>615</v>
      </c>
      <c r="N98" s="58" t="s">
        <v>56</v>
      </c>
      <c r="Q98" s="32" t="s">
        <v>4</v>
      </c>
      <c r="R98" s="32" t="s">
        <v>385</v>
      </c>
      <c r="S98" s="32" t="str">
        <f>+VLOOKUP(Tabla12[[#This Row],[Programa]],Objetivos_Programas!$B$2:$C$16,2,FALSE)</f>
        <v>1. Programa conectividad ecosistémica, reverdecimiento y atención de la emergencia climática</v>
      </c>
      <c r="T98" s="32" t="s">
        <v>405</v>
      </c>
      <c r="U98" s="32" t="s">
        <v>1881</v>
      </c>
      <c r="V98" s="33" t="str">
        <f>+VLOOKUP(Tabla12[[#This Row],[Subprograma (reclasificación)]],OB_Prop_Estru_Prog_SubPr_meta!$K$2:$N$59,4,FALSE)</f>
        <v>139,38 hectáreas potenciales para consolidación de bosques urbanos en espacios públicos de la red estructurante</v>
      </c>
      <c r="W98" s="32" t="s">
        <v>10</v>
      </c>
      <c r="X98" s="32" t="s">
        <v>142</v>
      </c>
      <c r="AA98" s="32" t="s">
        <v>908</v>
      </c>
      <c r="AC98" s="58" t="s">
        <v>2</v>
      </c>
      <c r="AD98" s="10">
        <v>8318.3109459999996</v>
      </c>
      <c r="AE98" s="10">
        <f>+Tabla12[[#This Row],[Costo estimado 
(millones de $)]]</f>
        <v>8318.3109459999996</v>
      </c>
      <c r="AJ98" s="32"/>
      <c r="AK98" s="32" t="s">
        <v>66</v>
      </c>
      <c r="AL98" s="40"/>
      <c r="AP98" s="32"/>
      <c r="AQ98" s="32"/>
      <c r="AR98" s="32"/>
      <c r="AS98" s="32"/>
      <c r="AT98" s="41">
        <v>96724.55</v>
      </c>
      <c r="AU98" s="40">
        <v>0</v>
      </c>
      <c r="AV98" s="40">
        <v>0</v>
      </c>
      <c r="AW98" s="32"/>
      <c r="AX98" s="16"/>
      <c r="AY98" s="32"/>
      <c r="AZ98" s="40">
        <v>0</v>
      </c>
      <c r="BA98" s="40">
        <v>0</v>
      </c>
      <c r="BB98" s="40">
        <v>0</v>
      </c>
      <c r="BC98" s="32"/>
      <c r="BD98" s="32"/>
    </row>
    <row r="99" spans="1:56" ht="169" hidden="1" customHeight="1" x14ac:dyDescent="0.2">
      <c r="A99" s="7">
        <v>98</v>
      </c>
      <c r="B99" s="7">
        <v>98</v>
      </c>
      <c r="C99" s="32" t="s">
        <v>313</v>
      </c>
      <c r="D99" s="32" t="s">
        <v>314</v>
      </c>
      <c r="E99" s="32" t="s">
        <v>72</v>
      </c>
      <c r="F99" s="1" t="s">
        <v>332</v>
      </c>
      <c r="G99" s="32" t="s">
        <v>2</v>
      </c>
      <c r="H99" s="3" t="s">
        <v>1074</v>
      </c>
      <c r="I99" s="4" t="s">
        <v>79</v>
      </c>
      <c r="J99" s="32" t="s">
        <v>897</v>
      </c>
      <c r="K99" s="32" t="s">
        <v>1247</v>
      </c>
      <c r="L99" s="32" t="s">
        <v>615</v>
      </c>
      <c r="N99" s="58" t="s">
        <v>56</v>
      </c>
      <c r="Q99" s="32" t="s">
        <v>4</v>
      </c>
      <c r="R99" s="32" t="s">
        <v>385</v>
      </c>
      <c r="S99" s="32" t="str">
        <f>+VLOOKUP(Tabla12[[#This Row],[Programa]],Objetivos_Programas!$B$2:$C$16,2,FALSE)</f>
        <v>1. Programa conectividad ecosistémica, reverdecimiento y atención de la emergencia climática</v>
      </c>
      <c r="T99" s="32" t="s">
        <v>405</v>
      </c>
      <c r="U99" s="32" t="s">
        <v>1881</v>
      </c>
      <c r="V99" s="33" t="str">
        <f>+VLOOKUP(Tabla12[[#This Row],[Subprograma (reclasificación)]],OB_Prop_Estru_Prog_SubPr_meta!$K$2:$N$59,4,FALSE)</f>
        <v>139,38 hectáreas potenciales para consolidación de bosques urbanos en espacios públicos de la red estructurante</v>
      </c>
      <c r="W99" s="32" t="s">
        <v>10</v>
      </c>
      <c r="X99" s="32" t="s">
        <v>142</v>
      </c>
      <c r="Y99" s="32" t="s">
        <v>108</v>
      </c>
      <c r="AA99" s="32" t="s">
        <v>908</v>
      </c>
      <c r="AC99" s="58" t="s">
        <v>2</v>
      </c>
      <c r="AD99" s="10">
        <v>6217.7284849999996</v>
      </c>
      <c r="AE99" s="10">
        <f>+Tabla12[[#This Row],[Costo estimado 
(millones de $)]]</f>
        <v>6217.7284849999996</v>
      </c>
      <c r="AJ99" s="32"/>
      <c r="AK99" s="32" t="s">
        <v>66</v>
      </c>
      <c r="AL99" s="40"/>
      <c r="AP99" s="32"/>
      <c r="AQ99" s="32"/>
      <c r="AR99" s="32"/>
      <c r="AS99" s="50" t="s">
        <v>1321</v>
      </c>
      <c r="AT99" s="41">
        <v>240997.22813900001</v>
      </c>
      <c r="AU99" s="40">
        <v>0</v>
      </c>
      <c r="AV99" s="40">
        <v>0</v>
      </c>
      <c r="AW99" s="32"/>
      <c r="AX99" s="16"/>
      <c r="AY99" s="32"/>
      <c r="AZ99" s="40">
        <v>0</v>
      </c>
      <c r="BA99" s="40">
        <v>0</v>
      </c>
      <c r="BB99" s="40">
        <v>0</v>
      </c>
      <c r="BC99" s="32"/>
      <c r="BD99" s="32"/>
    </row>
    <row r="100" spans="1:56" ht="169" hidden="1" customHeight="1" x14ac:dyDescent="0.2">
      <c r="A100" s="7">
        <v>99</v>
      </c>
      <c r="B100" s="7">
        <v>99</v>
      </c>
      <c r="C100" s="32" t="s">
        <v>313</v>
      </c>
      <c r="D100" s="32" t="s">
        <v>314</v>
      </c>
      <c r="E100" s="32" t="s">
        <v>72</v>
      </c>
      <c r="F100" s="52" t="s">
        <v>1322</v>
      </c>
      <c r="G100" s="32" t="s">
        <v>2</v>
      </c>
      <c r="H100" s="3" t="s">
        <v>1080</v>
      </c>
      <c r="I100" s="4" t="s">
        <v>79</v>
      </c>
      <c r="J100" s="32" t="s">
        <v>898</v>
      </c>
      <c r="K100" s="32" t="s">
        <v>494</v>
      </c>
      <c r="L100" s="32" t="s">
        <v>615</v>
      </c>
      <c r="N100" s="58" t="s">
        <v>56</v>
      </c>
      <c r="Q100" s="32" t="s">
        <v>4</v>
      </c>
      <c r="R100" s="32" t="s">
        <v>388</v>
      </c>
      <c r="S100" s="32" t="str">
        <f>+VLOOKUP(Tabla12[[#This Row],[Programa]],Objetivos_Programas!$B$2:$C$16,2,FALSE)</f>
        <v>3. Programa Vitalidad y cuidado</v>
      </c>
      <c r="T100" s="32" t="s">
        <v>411</v>
      </c>
      <c r="U100" s="32" t="s">
        <v>411</v>
      </c>
      <c r="V100" s="33" t="str">
        <f>+VLOOKUP(Tabla12[[#This Row],[Subprograma (reclasificación)]],OB_Prop_Estru_Prog_SubPr_meta!$K$2:$N$59,4,FALSE)</f>
        <v>18 parques cualificados y ejecutados</v>
      </c>
      <c r="W100" s="32" t="s">
        <v>10</v>
      </c>
      <c r="X100" s="7" t="s">
        <v>978</v>
      </c>
      <c r="AA100" s="32" t="s">
        <v>908</v>
      </c>
      <c r="AC100" s="58" t="s">
        <v>317</v>
      </c>
      <c r="AD100" s="10">
        <v>3996.287374</v>
      </c>
      <c r="AE100" s="10">
        <f>+Tabla12[[#This Row],[Costo estimado 
(millones de $)]]</f>
        <v>3996.287374</v>
      </c>
      <c r="AJ100" s="32"/>
      <c r="AK100" s="32" t="s">
        <v>66</v>
      </c>
      <c r="AL100" s="40"/>
      <c r="AP100" s="32"/>
      <c r="AQ100" s="32"/>
      <c r="AR100" s="32"/>
      <c r="AS100" s="50" t="s">
        <v>1323</v>
      </c>
      <c r="AT100" s="41">
        <v>24074.020327999999</v>
      </c>
      <c r="AU100" s="40">
        <v>0</v>
      </c>
      <c r="AV100" s="40">
        <v>0</v>
      </c>
      <c r="AW100" s="32"/>
      <c r="AX100" s="16"/>
      <c r="AY100" s="32"/>
      <c r="AZ100" s="40">
        <v>0</v>
      </c>
      <c r="BA100" s="40">
        <v>0</v>
      </c>
      <c r="BB100" s="40">
        <v>0</v>
      </c>
      <c r="BC100" s="32"/>
      <c r="BD100" s="32"/>
    </row>
    <row r="101" spans="1:56" ht="169" hidden="1" customHeight="1" x14ac:dyDescent="0.2">
      <c r="A101" s="7">
        <v>100</v>
      </c>
      <c r="B101" s="7">
        <v>100</v>
      </c>
      <c r="C101" s="32" t="s">
        <v>313</v>
      </c>
      <c r="D101" s="32" t="s">
        <v>314</v>
      </c>
      <c r="E101" s="32" t="s">
        <v>72</v>
      </c>
      <c r="F101" s="52" t="s">
        <v>1324</v>
      </c>
      <c r="G101" s="32" t="s">
        <v>2</v>
      </c>
      <c r="H101" s="3" t="s">
        <v>1080</v>
      </c>
      <c r="I101" s="4" t="s">
        <v>79</v>
      </c>
      <c r="J101" s="32" t="s">
        <v>898</v>
      </c>
      <c r="K101" s="32" t="s">
        <v>494</v>
      </c>
      <c r="L101" s="32" t="s">
        <v>615</v>
      </c>
      <c r="N101" s="58" t="s">
        <v>56</v>
      </c>
      <c r="Q101" s="32" t="s">
        <v>4</v>
      </c>
      <c r="R101" s="32" t="s">
        <v>388</v>
      </c>
      <c r="S101" s="32" t="str">
        <f>+VLOOKUP(Tabla12[[#This Row],[Programa]],Objetivos_Programas!$B$2:$C$16,2,FALSE)</f>
        <v>3. Programa Vitalidad y cuidado</v>
      </c>
      <c r="T101" s="32" t="s">
        <v>411</v>
      </c>
      <c r="U101" s="32" t="s">
        <v>411</v>
      </c>
      <c r="V101" s="33" t="str">
        <f>+VLOOKUP(Tabla12[[#This Row],[Subprograma (reclasificación)]],OB_Prop_Estru_Prog_SubPr_meta!$K$2:$N$59,4,FALSE)</f>
        <v>18 parques cualificados y ejecutados</v>
      </c>
      <c r="W101" s="32" t="s">
        <v>10</v>
      </c>
      <c r="X101" s="7" t="s">
        <v>978</v>
      </c>
      <c r="AA101" s="32" t="s">
        <v>908</v>
      </c>
      <c r="AC101" s="58" t="s">
        <v>317</v>
      </c>
      <c r="AD101" s="10">
        <v>13590.953455999999</v>
      </c>
      <c r="AE101" s="10">
        <f>+Tabla12[[#This Row],[Costo estimado 
(millones de $)]]</f>
        <v>13590.953455999999</v>
      </c>
      <c r="AJ101" s="32"/>
      <c r="AK101" s="32" t="s">
        <v>66</v>
      </c>
      <c r="AL101" s="40"/>
      <c r="AP101" s="32"/>
      <c r="AQ101" s="32"/>
      <c r="AR101" s="32"/>
      <c r="AS101" s="50" t="s">
        <v>1325</v>
      </c>
      <c r="AT101" s="41">
        <v>81873.213594999994</v>
      </c>
      <c r="AU101" s="40">
        <v>0</v>
      </c>
      <c r="AV101" s="40">
        <v>0</v>
      </c>
      <c r="AW101" s="32"/>
      <c r="AX101" s="16"/>
      <c r="AY101" s="32"/>
      <c r="AZ101" s="40">
        <v>0</v>
      </c>
      <c r="BA101" s="40">
        <v>0</v>
      </c>
      <c r="BB101" s="40">
        <v>0</v>
      </c>
      <c r="BC101" s="32"/>
      <c r="BD101" s="32"/>
    </row>
    <row r="102" spans="1:56" ht="169" hidden="1" customHeight="1" x14ac:dyDescent="0.2">
      <c r="A102" s="7">
        <v>101</v>
      </c>
      <c r="B102" s="7">
        <v>101</v>
      </c>
      <c r="C102" s="32" t="s">
        <v>313</v>
      </c>
      <c r="D102" s="32" t="s">
        <v>314</v>
      </c>
      <c r="E102" s="32" t="s">
        <v>72</v>
      </c>
      <c r="F102" s="52" t="s">
        <v>1104</v>
      </c>
      <c r="G102" s="32" t="s">
        <v>2</v>
      </c>
      <c r="H102" s="3" t="s">
        <v>1083</v>
      </c>
      <c r="I102" s="4" t="s">
        <v>79</v>
      </c>
      <c r="J102" s="32" t="s">
        <v>897</v>
      </c>
      <c r="K102" s="32" t="s">
        <v>1084</v>
      </c>
      <c r="L102" s="32" t="s">
        <v>615</v>
      </c>
      <c r="N102" s="58" t="s">
        <v>56</v>
      </c>
      <c r="Q102" s="32" t="s">
        <v>4</v>
      </c>
      <c r="R102" s="32" t="s">
        <v>385</v>
      </c>
      <c r="S102" s="32" t="str">
        <f>+VLOOKUP(Tabla12[[#This Row],[Programa]],Objetivos_Programas!$B$2:$C$16,2,FALSE)</f>
        <v>1. Programa conectividad ecosistémica, reverdecimiento y atención de la emergencia climática</v>
      </c>
      <c r="T102" s="32" t="s">
        <v>1085</v>
      </c>
      <c r="U102" s="32" t="s">
        <v>1880</v>
      </c>
      <c r="V102" s="33" t="str">
        <f>+VLOOKUP(Tabla12[[#This Row],[Subprograma (reclasificación)]],OB_Prop_Estru_Prog_SubPr_meta!$K$2:$N$59,4,FALSE)</f>
        <v>171,88 hectáreas de espacios públicos peatonales y para el encuentro renaturalizados y reverdecidos</v>
      </c>
      <c r="W102" s="32" t="s">
        <v>10</v>
      </c>
      <c r="X102" s="7" t="s">
        <v>210</v>
      </c>
      <c r="AA102" s="32" t="s">
        <v>908</v>
      </c>
      <c r="AC102" s="58" t="s">
        <v>317</v>
      </c>
      <c r="AD102" s="10">
        <v>5394.4582440000004</v>
      </c>
      <c r="AE102" s="10">
        <f>+Tabla12[[#This Row],[Costo estimado 
(millones de $)]]</f>
        <v>5394.4582440000004</v>
      </c>
      <c r="AJ102" s="32"/>
      <c r="AK102" s="32" t="s">
        <v>66</v>
      </c>
      <c r="AL102" s="40"/>
      <c r="AP102" s="32"/>
      <c r="AQ102" s="32"/>
      <c r="AR102" s="32"/>
      <c r="AS102" s="50" t="s">
        <v>1326</v>
      </c>
      <c r="AT102" s="41">
        <v>179217.881868</v>
      </c>
      <c r="AU102" s="40">
        <v>0</v>
      </c>
      <c r="AV102" s="40">
        <v>0</v>
      </c>
      <c r="AW102" s="32"/>
      <c r="AX102" s="16"/>
      <c r="AY102" s="32"/>
      <c r="AZ102" s="40">
        <v>0</v>
      </c>
      <c r="BA102" s="40">
        <v>0</v>
      </c>
      <c r="BB102" s="40">
        <v>0</v>
      </c>
      <c r="BC102" s="32"/>
      <c r="BD102" s="32"/>
    </row>
    <row r="103" spans="1:56" ht="169" hidden="1" customHeight="1" x14ac:dyDescent="0.2">
      <c r="A103" s="7">
        <v>102</v>
      </c>
      <c r="B103" s="7">
        <v>102</v>
      </c>
      <c r="C103" s="32" t="s">
        <v>313</v>
      </c>
      <c r="D103" s="32" t="s">
        <v>314</v>
      </c>
      <c r="E103" s="32" t="s">
        <v>72</v>
      </c>
      <c r="F103" s="1" t="s">
        <v>1078</v>
      </c>
      <c r="G103" s="32" t="s">
        <v>2</v>
      </c>
      <c r="H103" s="3" t="s">
        <v>1077</v>
      </c>
      <c r="I103" s="4" t="s">
        <v>79</v>
      </c>
      <c r="J103" s="32" t="s">
        <v>898</v>
      </c>
      <c r="K103" s="32" t="s">
        <v>494</v>
      </c>
      <c r="L103" s="32" t="s">
        <v>615</v>
      </c>
      <c r="N103" s="58" t="s">
        <v>56</v>
      </c>
      <c r="Q103" s="32" t="s">
        <v>4</v>
      </c>
      <c r="R103" s="32" t="s">
        <v>388</v>
      </c>
      <c r="S103" s="32" t="str">
        <f>+VLOOKUP(Tabla12[[#This Row],[Programa]],Objetivos_Programas!$B$2:$C$16,2,FALSE)</f>
        <v>3. Programa Vitalidad y cuidado</v>
      </c>
      <c r="T103" s="32" t="s">
        <v>434</v>
      </c>
      <c r="U103" s="32" t="s">
        <v>434</v>
      </c>
      <c r="V103" s="33" t="str">
        <f>+VLOOKUP(Tabla12[[#This Row],[Subprograma (reclasificación)]],OB_Prop_Estru_Prog_SubPr_meta!$K$2:$N$59,4,FALSE)</f>
        <v>283,47 hectáreas de parques de la red estructurante consolidadas</v>
      </c>
      <c r="W103" s="32" t="s">
        <v>10</v>
      </c>
      <c r="X103" s="32" t="s">
        <v>210</v>
      </c>
      <c r="AA103" s="32" t="s">
        <v>908</v>
      </c>
      <c r="AC103" s="58" t="s">
        <v>2</v>
      </c>
      <c r="AD103" s="10">
        <v>325347.07361999998</v>
      </c>
      <c r="AE103" s="10">
        <f>+Tabla12[[#This Row],[Costo estimado 
(millones de $)]]</f>
        <v>325347.07361999998</v>
      </c>
      <c r="AJ103" s="32"/>
      <c r="AK103" s="32" t="s">
        <v>66</v>
      </c>
      <c r="AL103" s="40"/>
      <c r="AP103" s="32"/>
      <c r="AQ103" s="32"/>
      <c r="AR103" s="32"/>
      <c r="AS103" s="50" t="s">
        <v>1283</v>
      </c>
      <c r="AT103" s="41">
        <v>658565.36</v>
      </c>
      <c r="AU103" s="40">
        <v>0</v>
      </c>
      <c r="AV103" s="40">
        <v>0</v>
      </c>
      <c r="AW103" s="32"/>
      <c r="AX103" s="16"/>
      <c r="AY103" s="32"/>
      <c r="AZ103" s="40">
        <v>0</v>
      </c>
      <c r="BA103" s="40">
        <v>0</v>
      </c>
      <c r="BB103" s="40">
        <v>0</v>
      </c>
      <c r="BC103" s="32"/>
      <c r="BD103" s="32"/>
    </row>
    <row r="104" spans="1:56" ht="169" hidden="1" customHeight="1" x14ac:dyDescent="0.2">
      <c r="A104" s="7">
        <v>103</v>
      </c>
      <c r="B104" s="7">
        <v>103</v>
      </c>
      <c r="C104" s="32" t="s">
        <v>313</v>
      </c>
      <c r="D104" s="32" t="s">
        <v>314</v>
      </c>
      <c r="E104" s="32" t="s">
        <v>72</v>
      </c>
      <c r="F104" s="1" t="s">
        <v>343</v>
      </c>
      <c r="G104" s="32" t="s">
        <v>2</v>
      </c>
      <c r="H104" s="3" t="s">
        <v>1077</v>
      </c>
      <c r="I104" s="4" t="s">
        <v>79</v>
      </c>
      <c r="J104" s="32" t="s">
        <v>898</v>
      </c>
      <c r="K104" s="32" t="s">
        <v>494</v>
      </c>
      <c r="L104" s="32" t="s">
        <v>615</v>
      </c>
      <c r="N104" s="58" t="s">
        <v>56</v>
      </c>
      <c r="Q104" s="32" t="s">
        <v>4</v>
      </c>
      <c r="R104" s="32" t="s">
        <v>388</v>
      </c>
      <c r="S104" s="32" t="str">
        <f>+VLOOKUP(Tabla12[[#This Row],[Programa]],Objetivos_Programas!$B$2:$C$16,2,FALSE)</f>
        <v>3. Programa Vitalidad y cuidado</v>
      </c>
      <c r="T104" s="32" t="s">
        <v>434</v>
      </c>
      <c r="U104" s="32" t="s">
        <v>434</v>
      </c>
      <c r="V104" s="33" t="str">
        <f>+VLOOKUP(Tabla12[[#This Row],[Subprograma (reclasificación)]],OB_Prop_Estru_Prog_SubPr_meta!$K$2:$N$59,4,FALSE)</f>
        <v>283,47 hectáreas de parques de la red estructurante consolidadas</v>
      </c>
      <c r="W104" s="32" t="s">
        <v>10</v>
      </c>
      <c r="X104" s="7" t="s">
        <v>939</v>
      </c>
      <c r="AA104" s="32" t="s">
        <v>908</v>
      </c>
      <c r="AC104" s="58" t="s">
        <v>2</v>
      </c>
      <c r="AD104" s="10">
        <v>6304.9816700000001</v>
      </c>
      <c r="AE104" s="10">
        <f>+Tabla12[[#This Row],[Costo estimado 
(millones de $)]]</f>
        <v>6304.9816700000001</v>
      </c>
      <c r="AJ104" s="32"/>
      <c r="AK104" s="32" t="s">
        <v>66</v>
      </c>
      <c r="AL104" s="40"/>
      <c r="AP104" s="32"/>
      <c r="AQ104" s="32"/>
      <c r="AR104" s="32"/>
      <c r="AS104" s="50" t="s">
        <v>1327</v>
      </c>
      <c r="AT104" s="41">
        <v>24064.815537999999</v>
      </c>
      <c r="AU104" s="40">
        <v>0</v>
      </c>
      <c r="AV104" s="40">
        <v>0</v>
      </c>
      <c r="AW104" s="32"/>
      <c r="AX104" s="16"/>
      <c r="AY104" s="32"/>
      <c r="AZ104" s="40">
        <v>0</v>
      </c>
      <c r="BA104" s="40">
        <v>0</v>
      </c>
      <c r="BB104" s="40">
        <v>0</v>
      </c>
      <c r="BC104" s="32"/>
      <c r="BD104" s="32"/>
    </row>
    <row r="105" spans="1:56" ht="169" hidden="1" customHeight="1" x14ac:dyDescent="0.2">
      <c r="A105" s="7">
        <v>104</v>
      </c>
      <c r="B105" s="7">
        <v>104</v>
      </c>
      <c r="C105" s="32" t="s">
        <v>313</v>
      </c>
      <c r="D105" s="32" t="s">
        <v>314</v>
      </c>
      <c r="E105" s="32" t="s">
        <v>72</v>
      </c>
      <c r="F105" s="1" t="s">
        <v>334</v>
      </c>
      <c r="G105" s="32" t="s">
        <v>2</v>
      </c>
      <c r="H105" s="3" t="s">
        <v>1074</v>
      </c>
      <c r="I105" s="4" t="s">
        <v>79</v>
      </c>
      <c r="J105" s="32" t="s">
        <v>897</v>
      </c>
      <c r="K105" s="32" t="s">
        <v>1084</v>
      </c>
      <c r="L105" s="32" t="s">
        <v>615</v>
      </c>
      <c r="N105" s="58" t="s">
        <v>56</v>
      </c>
      <c r="Q105" s="32" t="s">
        <v>4</v>
      </c>
      <c r="R105" s="32" t="s">
        <v>385</v>
      </c>
      <c r="S105" s="32" t="str">
        <f>+VLOOKUP(Tabla12[[#This Row],[Programa]],Objetivos_Programas!$B$2:$C$16,2,FALSE)</f>
        <v>1. Programa conectividad ecosistémica, reverdecimiento y atención de la emergencia climática</v>
      </c>
      <c r="T105" s="32" t="s">
        <v>405</v>
      </c>
      <c r="U105" s="32" t="s">
        <v>1881</v>
      </c>
      <c r="V105" s="33" t="str">
        <f>+VLOOKUP(Tabla12[[#This Row],[Subprograma (reclasificación)]],OB_Prop_Estru_Prog_SubPr_meta!$K$2:$N$59,4,FALSE)</f>
        <v>139,38 hectáreas potenciales para consolidación de bosques urbanos en espacios públicos de la red estructurante</v>
      </c>
      <c r="W105" s="32" t="s">
        <v>10</v>
      </c>
      <c r="X105" s="32" t="s">
        <v>136</v>
      </c>
      <c r="Z105" s="32" t="s">
        <v>136</v>
      </c>
      <c r="AA105" s="32" t="s">
        <v>908</v>
      </c>
      <c r="AC105" s="58" t="s">
        <v>2</v>
      </c>
      <c r="AD105" s="10">
        <v>1645.2676859999999</v>
      </c>
      <c r="AE105" s="10">
        <f>+Tabla12[[#This Row],[Costo estimado 
(millones de $)]]</f>
        <v>1645.2676859999999</v>
      </c>
      <c r="AJ105" s="32"/>
      <c r="AK105" s="32" t="s">
        <v>66</v>
      </c>
      <c r="AL105" s="40"/>
      <c r="AP105" s="32"/>
      <c r="AQ105" s="32"/>
      <c r="AR105" s="32"/>
      <c r="AS105" s="50" t="s">
        <v>1328</v>
      </c>
      <c r="AT105" s="41">
        <v>63770.065364000002</v>
      </c>
      <c r="AU105" s="40">
        <v>0</v>
      </c>
      <c r="AV105" s="40">
        <v>0</v>
      </c>
      <c r="AW105" s="32"/>
      <c r="AX105" s="16"/>
      <c r="AY105" s="32"/>
      <c r="AZ105" s="40">
        <v>0</v>
      </c>
      <c r="BA105" s="40">
        <v>0</v>
      </c>
      <c r="BB105" s="40">
        <v>0</v>
      </c>
      <c r="BC105" s="32"/>
      <c r="BD105" s="32"/>
    </row>
    <row r="106" spans="1:56" ht="169" hidden="1" customHeight="1" x14ac:dyDescent="0.2">
      <c r="A106" s="7">
        <v>105</v>
      </c>
      <c r="B106" s="7">
        <v>105</v>
      </c>
      <c r="C106" s="32" t="s">
        <v>313</v>
      </c>
      <c r="D106" s="32" t="s">
        <v>314</v>
      </c>
      <c r="E106" s="32" t="s">
        <v>72</v>
      </c>
      <c r="F106" s="1" t="s">
        <v>13</v>
      </c>
      <c r="G106" s="32" t="s">
        <v>2</v>
      </c>
      <c r="H106" s="3" t="s">
        <v>1077</v>
      </c>
      <c r="I106" s="4" t="s">
        <v>79</v>
      </c>
      <c r="J106" s="32" t="s">
        <v>898</v>
      </c>
      <c r="K106" s="32" t="s">
        <v>494</v>
      </c>
      <c r="L106" s="32" t="s">
        <v>615</v>
      </c>
      <c r="N106" s="58" t="s">
        <v>56</v>
      </c>
      <c r="Q106" s="32" t="s">
        <v>4</v>
      </c>
      <c r="R106" s="32" t="s">
        <v>388</v>
      </c>
      <c r="S106" s="32" t="str">
        <f>+VLOOKUP(Tabla12[[#This Row],[Programa]],Objetivos_Programas!$B$2:$C$16,2,FALSE)</f>
        <v>3. Programa Vitalidad y cuidado</v>
      </c>
      <c r="T106" s="32" t="s">
        <v>434</v>
      </c>
      <c r="U106" s="32" t="s">
        <v>434</v>
      </c>
      <c r="V106" s="33" t="str">
        <f>+VLOOKUP(Tabla12[[#This Row],[Subprograma (reclasificación)]],OB_Prop_Estru_Prog_SubPr_meta!$K$2:$N$59,4,FALSE)</f>
        <v>283,47 hectáreas de parques de la red estructurante consolidadas</v>
      </c>
      <c r="W106" s="32" t="s">
        <v>10</v>
      </c>
      <c r="X106" s="32" t="s">
        <v>136</v>
      </c>
      <c r="Z106" s="32" t="s">
        <v>136</v>
      </c>
      <c r="AA106" s="32" t="s">
        <v>908</v>
      </c>
      <c r="AC106" s="58" t="s">
        <v>2</v>
      </c>
      <c r="AD106" s="10">
        <v>61957.418485000002</v>
      </c>
      <c r="AE106" s="10">
        <f>+Tabla12[[#This Row],[Costo estimado 
(millones de $)]]</f>
        <v>61957.418485000002</v>
      </c>
      <c r="AJ106" s="32"/>
      <c r="AK106" s="32" t="s">
        <v>66</v>
      </c>
      <c r="AL106" s="40"/>
      <c r="AP106" s="32"/>
      <c r="AQ106" s="32"/>
      <c r="AR106" s="32"/>
      <c r="AS106" s="50" t="s">
        <v>1329</v>
      </c>
      <c r="AT106" s="41">
        <v>236478.69651000001</v>
      </c>
      <c r="AU106" s="40">
        <v>0</v>
      </c>
      <c r="AV106" s="40">
        <v>0</v>
      </c>
      <c r="AW106" s="32"/>
      <c r="AX106" s="16"/>
      <c r="AY106" s="32"/>
      <c r="AZ106" s="40">
        <v>0</v>
      </c>
      <c r="BA106" s="40">
        <v>0</v>
      </c>
      <c r="BB106" s="40">
        <v>0</v>
      </c>
      <c r="BC106" s="32"/>
      <c r="BD106" s="32"/>
    </row>
    <row r="107" spans="1:56" ht="169" hidden="1" customHeight="1" x14ac:dyDescent="0.2">
      <c r="A107" s="7">
        <v>106</v>
      </c>
      <c r="B107" s="7">
        <v>106</v>
      </c>
      <c r="C107" s="32" t="s">
        <v>313</v>
      </c>
      <c r="D107" s="32" t="s">
        <v>314</v>
      </c>
      <c r="E107" s="32" t="s">
        <v>72</v>
      </c>
      <c r="F107" s="52" t="s">
        <v>1110</v>
      </c>
      <c r="G107" s="32" t="s">
        <v>2</v>
      </c>
      <c r="H107" s="3" t="s">
        <v>1083</v>
      </c>
      <c r="I107" s="4" t="s">
        <v>79</v>
      </c>
      <c r="J107" s="32" t="s">
        <v>897</v>
      </c>
      <c r="K107" s="32" t="s">
        <v>1084</v>
      </c>
      <c r="L107" s="32" t="s">
        <v>615</v>
      </c>
      <c r="N107" s="58" t="s">
        <v>56</v>
      </c>
      <c r="Q107" s="32" t="s">
        <v>4</v>
      </c>
      <c r="R107" s="32" t="s">
        <v>385</v>
      </c>
      <c r="S107" s="32" t="str">
        <f>+VLOOKUP(Tabla12[[#This Row],[Programa]],Objetivos_Programas!$B$2:$C$16,2,FALSE)</f>
        <v>1. Programa conectividad ecosistémica, reverdecimiento y atención de la emergencia climática</v>
      </c>
      <c r="T107" s="32" t="s">
        <v>1085</v>
      </c>
      <c r="U107" s="32" t="s">
        <v>1880</v>
      </c>
      <c r="V107" s="33" t="str">
        <f>+VLOOKUP(Tabla12[[#This Row],[Subprograma (reclasificación)]],OB_Prop_Estru_Prog_SubPr_meta!$K$2:$N$59,4,FALSE)</f>
        <v>171,88 hectáreas de espacios públicos peatonales y para el encuentro renaturalizados y reverdecidos</v>
      </c>
      <c r="W107" s="32" t="s">
        <v>10</v>
      </c>
      <c r="X107" s="32" t="s">
        <v>136</v>
      </c>
      <c r="AA107" s="32" t="s">
        <v>908</v>
      </c>
      <c r="AC107" s="58" t="s">
        <v>317</v>
      </c>
      <c r="AD107" s="10">
        <v>862.291471</v>
      </c>
      <c r="AE107" s="10">
        <f>+Tabla12[[#This Row],[Costo estimado 
(millones de $)]]</f>
        <v>862.291471</v>
      </c>
      <c r="AJ107" s="32"/>
      <c r="AK107" s="32" t="s">
        <v>66</v>
      </c>
      <c r="AL107" s="40"/>
      <c r="AP107" s="32"/>
      <c r="AQ107" s="32"/>
      <c r="AR107" s="32"/>
      <c r="AS107" s="50" t="s">
        <v>1330</v>
      </c>
      <c r="AT107" s="41">
        <v>25086.089292000001</v>
      </c>
      <c r="AU107" s="40">
        <v>0</v>
      </c>
      <c r="AV107" s="40">
        <v>0</v>
      </c>
      <c r="AW107" s="32"/>
      <c r="AX107" s="16"/>
      <c r="AY107" s="32"/>
      <c r="AZ107" s="40">
        <v>0</v>
      </c>
      <c r="BA107" s="40">
        <v>0</v>
      </c>
      <c r="BB107" s="40">
        <v>0</v>
      </c>
      <c r="BC107" s="32"/>
      <c r="BD107" s="32"/>
    </row>
    <row r="108" spans="1:56" ht="169" hidden="1" customHeight="1" x14ac:dyDescent="0.2">
      <c r="A108" s="7">
        <v>107</v>
      </c>
      <c r="B108" s="7">
        <v>107</v>
      </c>
      <c r="C108" s="32" t="s">
        <v>313</v>
      </c>
      <c r="D108" s="32" t="s">
        <v>314</v>
      </c>
      <c r="E108" s="32" t="s">
        <v>72</v>
      </c>
      <c r="F108" s="52" t="s">
        <v>1119</v>
      </c>
      <c r="G108" s="32" t="s">
        <v>2</v>
      </c>
      <c r="H108" s="3" t="s">
        <v>1083</v>
      </c>
      <c r="I108" s="4" t="s">
        <v>79</v>
      </c>
      <c r="J108" s="32" t="s">
        <v>897</v>
      </c>
      <c r="K108" s="32" t="s">
        <v>1084</v>
      </c>
      <c r="L108" s="32" t="s">
        <v>615</v>
      </c>
      <c r="N108" s="58" t="s">
        <v>56</v>
      </c>
      <c r="Q108" s="32" t="s">
        <v>4</v>
      </c>
      <c r="R108" s="32" t="s">
        <v>385</v>
      </c>
      <c r="S108" s="32" t="str">
        <f>+VLOOKUP(Tabla12[[#This Row],[Programa]],Objetivos_Programas!$B$2:$C$16,2,FALSE)</f>
        <v>1. Programa conectividad ecosistémica, reverdecimiento y atención de la emergencia climática</v>
      </c>
      <c r="T108" s="32" t="s">
        <v>1085</v>
      </c>
      <c r="U108" s="32" t="s">
        <v>1880</v>
      </c>
      <c r="V108" s="33" t="str">
        <f>+VLOOKUP(Tabla12[[#This Row],[Subprograma (reclasificación)]],OB_Prop_Estru_Prog_SubPr_meta!$K$2:$N$59,4,FALSE)</f>
        <v>171,88 hectáreas de espacios públicos peatonales y para el encuentro renaturalizados y reverdecidos</v>
      </c>
      <c r="W108" s="32" t="s">
        <v>10</v>
      </c>
      <c r="X108" s="32" t="s">
        <v>136</v>
      </c>
      <c r="AA108" s="32" t="s">
        <v>908</v>
      </c>
      <c r="AC108" s="58" t="s">
        <v>317</v>
      </c>
      <c r="AD108" s="10">
        <v>374.48327699999999</v>
      </c>
      <c r="AE108" s="10">
        <f>+Tabla12[[#This Row],[Costo estimado 
(millones de $)]]</f>
        <v>374.48327699999999</v>
      </c>
      <c r="AJ108" s="32"/>
      <c r="AK108" s="32" t="s">
        <v>66</v>
      </c>
      <c r="AL108" s="40"/>
      <c r="AP108" s="32"/>
      <c r="AQ108" s="32"/>
      <c r="AR108" s="32"/>
      <c r="AS108" s="50" t="s">
        <v>1331</v>
      </c>
      <c r="AT108" s="41">
        <v>10886.14179</v>
      </c>
      <c r="AU108" s="40">
        <v>0</v>
      </c>
      <c r="AV108" s="40">
        <v>0</v>
      </c>
      <c r="AW108" s="32"/>
      <c r="AX108" s="16"/>
      <c r="AY108" s="32"/>
      <c r="AZ108" s="40">
        <v>0</v>
      </c>
      <c r="BA108" s="40">
        <v>0</v>
      </c>
      <c r="BB108" s="40">
        <v>0</v>
      </c>
      <c r="BC108" s="32"/>
      <c r="BD108" s="32"/>
    </row>
    <row r="109" spans="1:56" ht="169" hidden="1" customHeight="1" x14ac:dyDescent="0.2">
      <c r="A109" s="7">
        <v>108</v>
      </c>
      <c r="B109" s="7">
        <v>108</v>
      </c>
      <c r="C109" s="32" t="s">
        <v>313</v>
      </c>
      <c r="D109" s="32" t="s">
        <v>314</v>
      </c>
      <c r="E109" s="32" t="s">
        <v>72</v>
      </c>
      <c r="F109" s="1" t="s">
        <v>335</v>
      </c>
      <c r="G109" s="32" t="s">
        <v>2</v>
      </c>
      <c r="H109" s="3" t="s">
        <v>1074</v>
      </c>
      <c r="I109" s="4" t="s">
        <v>79</v>
      </c>
      <c r="J109" s="32" t="s">
        <v>897</v>
      </c>
      <c r="K109" s="32" t="s">
        <v>1084</v>
      </c>
      <c r="L109" s="32" t="s">
        <v>615</v>
      </c>
      <c r="N109" s="58" t="s">
        <v>56</v>
      </c>
      <c r="Q109" s="32" t="s">
        <v>4</v>
      </c>
      <c r="R109" s="32" t="s">
        <v>385</v>
      </c>
      <c r="S109" s="32" t="str">
        <f>+VLOOKUP(Tabla12[[#This Row],[Programa]],Objetivos_Programas!$B$2:$C$16,2,FALSE)</f>
        <v>1. Programa conectividad ecosistémica, reverdecimiento y atención de la emergencia climática</v>
      </c>
      <c r="T109" s="32" t="s">
        <v>405</v>
      </c>
      <c r="U109" s="32" t="s">
        <v>1881</v>
      </c>
      <c r="V109" s="33" t="str">
        <f>+VLOOKUP(Tabla12[[#This Row],[Subprograma (reclasificación)]],OB_Prop_Estru_Prog_SubPr_meta!$K$2:$N$59,4,FALSE)</f>
        <v>139,38 hectáreas potenciales para consolidación de bosques urbanos en espacios públicos de la red estructurante</v>
      </c>
      <c r="W109" s="32" t="s">
        <v>10</v>
      </c>
      <c r="X109" s="32" t="s">
        <v>213</v>
      </c>
      <c r="AA109" s="32" t="s">
        <v>908</v>
      </c>
      <c r="AC109" s="58" t="s">
        <v>2</v>
      </c>
      <c r="AD109" s="10">
        <v>2525.5972900000002</v>
      </c>
      <c r="AE109" s="10">
        <f>+Tabla12[[#This Row],[Costo estimado 
(millones de $)]]</f>
        <v>2525.5972900000002</v>
      </c>
      <c r="AJ109" s="32"/>
      <c r="AK109" s="32" t="s">
        <v>66</v>
      </c>
      <c r="AL109" s="40"/>
      <c r="AP109" s="32"/>
      <c r="AQ109" s="32"/>
      <c r="AR109" s="32"/>
      <c r="AS109" s="50" t="s">
        <v>1332</v>
      </c>
      <c r="AT109" s="41">
        <v>87309.972515000001</v>
      </c>
      <c r="AU109" s="40">
        <v>0</v>
      </c>
      <c r="AV109" s="40">
        <v>0</v>
      </c>
      <c r="AW109" s="32"/>
      <c r="AX109" s="16"/>
      <c r="AY109" s="32"/>
      <c r="AZ109" s="40">
        <v>0</v>
      </c>
      <c r="BA109" s="40">
        <v>0</v>
      </c>
      <c r="BB109" s="40">
        <v>0</v>
      </c>
      <c r="BC109" s="32"/>
      <c r="BD109" s="32"/>
    </row>
    <row r="110" spans="1:56" ht="169" hidden="1" customHeight="1" x14ac:dyDescent="0.2">
      <c r="A110" s="7">
        <v>109</v>
      </c>
      <c r="B110" s="7">
        <v>109</v>
      </c>
      <c r="C110" s="32" t="s">
        <v>313</v>
      </c>
      <c r="D110" s="32" t="s">
        <v>314</v>
      </c>
      <c r="E110" s="32" t="s">
        <v>72</v>
      </c>
      <c r="F110" s="1" t="s">
        <v>2078</v>
      </c>
      <c r="G110" s="32" t="s">
        <v>2</v>
      </c>
      <c r="H110" s="3" t="s">
        <v>1077</v>
      </c>
      <c r="I110" s="4" t="s">
        <v>79</v>
      </c>
      <c r="J110" s="32" t="s">
        <v>897</v>
      </c>
      <c r="K110" s="32" t="s">
        <v>1084</v>
      </c>
      <c r="L110" s="32" t="s">
        <v>615</v>
      </c>
      <c r="N110" s="58" t="s">
        <v>56</v>
      </c>
      <c r="Q110" s="32" t="s">
        <v>4</v>
      </c>
      <c r="R110" s="32" t="s">
        <v>385</v>
      </c>
      <c r="S110" s="32" t="str">
        <f>+VLOOKUP(Tabla12[[#This Row],[Programa]],Objetivos_Programas!$B$2:$C$16,2,FALSE)</f>
        <v>1. Programa conectividad ecosistémica, reverdecimiento y atención de la emergencia climática</v>
      </c>
      <c r="T110" s="32" t="s">
        <v>405</v>
      </c>
      <c r="U110" s="32" t="s">
        <v>1881</v>
      </c>
      <c r="V110" s="33" t="str">
        <f>+VLOOKUP(Tabla12[[#This Row],[Subprograma (reclasificación)]],OB_Prop_Estru_Prog_SubPr_meta!$K$2:$N$59,4,FALSE)</f>
        <v>139,38 hectáreas potenciales para consolidación de bosques urbanos en espacios públicos de la red estructurante</v>
      </c>
      <c r="W110" s="32" t="s">
        <v>10</v>
      </c>
      <c r="X110" s="32" t="s">
        <v>213</v>
      </c>
      <c r="AA110" s="32" t="s">
        <v>908</v>
      </c>
      <c r="AC110" s="58" t="s">
        <v>2</v>
      </c>
      <c r="AD110" s="10">
        <v>9464.1074279999993</v>
      </c>
      <c r="AE110" s="10">
        <f>+Tabla12[[#This Row],[Costo estimado 
(millones de $)]]</f>
        <v>9464.1074279999993</v>
      </c>
      <c r="AJ110" s="32"/>
      <c r="AK110" s="32" t="s">
        <v>66</v>
      </c>
      <c r="AL110" s="40"/>
      <c r="AP110" s="32"/>
      <c r="AQ110" s="32"/>
      <c r="AR110" s="32"/>
      <c r="AS110" s="50" t="s">
        <v>1333</v>
      </c>
      <c r="AT110" s="41">
        <v>110047.76</v>
      </c>
      <c r="AU110" s="40">
        <v>0</v>
      </c>
      <c r="AV110" s="40">
        <v>0</v>
      </c>
      <c r="AW110" s="32"/>
      <c r="AX110" s="16"/>
      <c r="AY110" s="32"/>
      <c r="AZ110" s="40">
        <v>0</v>
      </c>
      <c r="BA110" s="40">
        <v>0</v>
      </c>
      <c r="BB110" s="40">
        <v>0</v>
      </c>
      <c r="BC110" s="32"/>
      <c r="BD110" s="32"/>
    </row>
    <row r="111" spans="1:56" ht="169" hidden="1" customHeight="1" x14ac:dyDescent="0.2">
      <c r="A111" s="7">
        <v>110</v>
      </c>
      <c r="B111" s="7">
        <v>110</v>
      </c>
      <c r="C111" s="32" t="s">
        <v>313</v>
      </c>
      <c r="D111" s="32" t="s">
        <v>314</v>
      </c>
      <c r="E111" s="32" t="s">
        <v>72</v>
      </c>
      <c r="F111" s="52" t="s">
        <v>1111</v>
      </c>
      <c r="G111" s="32" t="s">
        <v>2</v>
      </c>
      <c r="H111" s="3" t="s">
        <v>1083</v>
      </c>
      <c r="I111" s="4" t="s">
        <v>79</v>
      </c>
      <c r="J111" s="32" t="s">
        <v>897</v>
      </c>
      <c r="K111" s="32" t="s">
        <v>1084</v>
      </c>
      <c r="L111" s="32" t="s">
        <v>615</v>
      </c>
      <c r="N111" s="58" t="s">
        <v>56</v>
      </c>
      <c r="Q111" s="32" t="s">
        <v>4</v>
      </c>
      <c r="R111" s="32" t="s">
        <v>385</v>
      </c>
      <c r="S111" s="32" t="str">
        <f>+VLOOKUP(Tabla12[[#This Row],[Programa]],Objetivos_Programas!$B$2:$C$16,2,FALSE)</f>
        <v>1. Programa conectividad ecosistémica, reverdecimiento y atención de la emergencia climática</v>
      </c>
      <c r="T111" s="32" t="s">
        <v>1085</v>
      </c>
      <c r="U111" s="32" t="s">
        <v>1880</v>
      </c>
      <c r="V111" s="33" t="str">
        <f>+VLOOKUP(Tabla12[[#This Row],[Subprograma (reclasificación)]],OB_Prop_Estru_Prog_SubPr_meta!$K$2:$N$59,4,FALSE)</f>
        <v>171,88 hectáreas de espacios públicos peatonales y para el encuentro renaturalizados y reverdecidos</v>
      </c>
      <c r="W111" s="32" t="s">
        <v>10</v>
      </c>
      <c r="X111" s="32" t="s">
        <v>213</v>
      </c>
      <c r="AA111" s="32" t="s">
        <v>908</v>
      </c>
      <c r="AC111" s="58" t="s">
        <v>317</v>
      </c>
      <c r="AD111" s="10">
        <v>615.14104399999997</v>
      </c>
      <c r="AE111" s="10">
        <f>+Tabla12[[#This Row],[Costo estimado 
(millones de $)]]</f>
        <v>615.14104399999997</v>
      </c>
      <c r="AJ111" s="32"/>
      <c r="AK111" s="32" t="s">
        <v>66</v>
      </c>
      <c r="AL111" s="40"/>
      <c r="AP111" s="32"/>
      <c r="AQ111" s="32"/>
      <c r="AR111" s="32"/>
      <c r="AS111" s="50" t="s">
        <v>1334</v>
      </c>
      <c r="AT111" s="41">
        <v>35764.014206</v>
      </c>
      <c r="AU111" s="40">
        <v>0</v>
      </c>
      <c r="AV111" s="40">
        <v>0</v>
      </c>
      <c r="AW111" s="32"/>
      <c r="AX111" s="16"/>
      <c r="AY111" s="32"/>
      <c r="AZ111" s="40">
        <v>0</v>
      </c>
      <c r="BA111" s="40">
        <v>0</v>
      </c>
      <c r="BB111" s="40">
        <v>0</v>
      </c>
      <c r="BC111" s="32"/>
      <c r="BD111" s="32"/>
    </row>
    <row r="112" spans="1:56" ht="169" hidden="1" customHeight="1" x14ac:dyDescent="0.2">
      <c r="A112" s="7">
        <v>111</v>
      </c>
      <c r="B112" s="7">
        <v>111</v>
      </c>
      <c r="C112" s="32" t="s">
        <v>313</v>
      </c>
      <c r="D112" s="32" t="s">
        <v>314</v>
      </c>
      <c r="E112" s="32" t="s">
        <v>72</v>
      </c>
      <c r="F112" s="52" t="s">
        <v>1124</v>
      </c>
      <c r="G112" s="32" t="s">
        <v>2</v>
      </c>
      <c r="H112" s="3" t="s">
        <v>1083</v>
      </c>
      <c r="I112" s="4" t="s">
        <v>79</v>
      </c>
      <c r="J112" s="32" t="s">
        <v>897</v>
      </c>
      <c r="K112" s="32" t="s">
        <v>1084</v>
      </c>
      <c r="L112" s="32" t="s">
        <v>615</v>
      </c>
      <c r="N112" s="58" t="s">
        <v>56</v>
      </c>
      <c r="Q112" s="32" t="s">
        <v>4</v>
      </c>
      <c r="R112" s="32" t="s">
        <v>385</v>
      </c>
      <c r="S112" s="32" t="str">
        <f>+VLOOKUP(Tabla12[[#This Row],[Programa]],Objetivos_Programas!$B$2:$C$16,2,FALSE)</f>
        <v>1. Programa conectividad ecosistémica, reverdecimiento y atención de la emergencia climática</v>
      </c>
      <c r="T112" s="32" t="s">
        <v>1085</v>
      </c>
      <c r="U112" s="32" t="s">
        <v>1880</v>
      </c>
      <c r="V112" s="33" t="str">
        <f>+VLOOKUP(Tabla12[[#This Row],[Subprograma (reclasificación)]],OB_Prop_Estru_Prog_SubPr_meta!$K$2:$N$59,4,FALSE)</f>
        <v>171,88 hectáreas de espacios públicos peatonales y para el encuentro renaturalizados y reverdecidos</v>
      </c>
      <c r="W112" s="32" t="s">
        <v>10</v>
      </c>
      <c r="X112" s="32" t="s">
        <v>213</v>
      </c>
      <c r="AA112" s="32" t="s">
        <v>908</v>
      </c>
      <c r="AC112" s="58" t="s">
        <v>317</v>
      </c>
      <c r="AD112" s="10">
        <v>1784.9819649999999</v>
      </c>
      <c r="AE112" s="10">
        <f>+Tabla12[[#This Row],[Costo estimado 
(millones de $)]]</f>
        <v>1784.9819649999999</v>
      </c>
      <c r="AJ112" s="32"/>
      <c r="AK112" s="32" t="s">
        <v>66</v>
      </c>
      <c r="AL112" s="40"/>
      <c r="AP112" s="32"/>
      <c r="AQ112" s="32"/>
      <c r="AR112" s="32"/>
      <c r="AS112" s="50" t="s">
        <v>1335</v>
      </c>
      <c r="AT112" s="41">
        <v>51889.010634999999</v>
      </c>
      <c r="AU112" s="40">
        <v>0</v>
      </c>
      <c r="AV112" s="40">
        <v>0</v>
      </c>
      <c r="AW112" s="32"/>
      <c r="AX112" s="16"/>
      <c r="AY112" s="32"/>
      <c r="AZ112" s="40">
        <v>0</v>
      </c>
      <c r="BA112" s="40">
        <v>0</v>
      </c>
      <c r="BB112" s="40">
        <v>0</v>
      </c>
      <c r="BC112" s="32"/>
      <c r="BD112" s="32"/>
    </row>
    <row r="113" spans="1:56" ht="169" hidden="1" customHeight="1" x14ac:dyDescent="0.2">
      <c r="A113" s="7">
        <v>112</v>
      </c>
      <c r="B113" s="7">
        <v>112</v>
      </c>
      <c r="C113" s="32" t="s">
        <v>313</v>
      </c>
      <c r="D113" s="32" t="s">
        <v>314</v>
      </c>
      <c r="E113" s="32" t="s">
        <v>72</v>
      </c>
      <c r="F113" s="52" t="s">
        <v>1148</v>
      </c>
      <c r="G113" s="32" t="s">
        <v>2</v>
      </c>
      <c r="H113" s="3" t="s">
        <v>1083</v>
      </c>
      <c r="I113" s="4" t="s">
        <v>79</v>
      </c>
      <c r="J113" s="32" t="s">
        <v>897</v>
      </c>
      <c r="K113" s="32" t="s">
        <v>1084</v>
      </c>
      <c r="L113" s="32" t="s">
        <v>615</v>
      </c>
      <c r="N113" s="58" t="s">
        <v>56</v>
      </c>
      <c r="Q113" s="32" t="s">
        <v>4</v>
      </c>
      <c r="R113" s="32" t="s">
        <v>385</v>
      </c>
      <c r="S113" s="32" t="str">
        <f>+VLOOKUP(Tabla12[[#This Row],[Programa]],Objetivos_Programas!$B$2:$C$16,2,FALSE)</f>
        <v>1. Programa conectividad ecosistémica, reverdecimiento y atención de la emergencia climática</v>
      </c>
      <c r="T113" s="32" t="s">
        <v>1085</v>
      </c>
      <c r="U113" s="32" t="s">
        <v>1880</v>
      </c>
      <c r="V113" s="33" t="str">
        <f>+VLOOKUP(Tabla12[[#This Row],[Subprograma (reclasificación)]],OB_Prop_Estru_Prog_SubPr_meta!$K$2:$N$59,4,FALSE)</f>
        <v>171,88 hectáreas de espacios públicos peatonales y para el encuentro renaturalizados y reverdecidos</v>
      </c>
      <c r="W113" s="32" t="s">
        <v>10</v>
      </c>
      <c r="X113" s="32" t="s">
        <v>213</v>
      </c>
      <c r="AA113" s="32" t="s">
        <v>908</v>
      </c>
      <c r="AC113" s="58" t="s">
        <v>317</v>
      </c>
      <c r="AD113" s="10">
        <v>3054.5247180000001</v>
      </c>
      <c r="AE113" s="10">
        <f>+Tabla12[[#This Row],[Costo estimado 
(millones de $)]]</f>
        <v>3054.5247180000001</v>
      </c>
      <c r="AJ113" s="32"/>
      <c r="AK113" s="32" t="s">
        <v>66</v>
      </c>
      <c r="AL113" s="40"/>
      <c r="AP113" s="32"/>
      <c r="AQ113" s="32"/>
      <c r="AR113" s="32"/>
      <c r="AS113" s="50" t="s">
        <v>1336</v>
      </c>
      <c r="AT113" s="41">
        <v>71035.458576999998</v>
      </c>
      <c r="AU113" s="40">
        <v>0</v>
      </c>
      <c r="AV113" s="40">
        <v>0</v>
      </c>
      <c r="AW113" s="32"/>
      <c r="AX113" s="16"/>
      <c r="AY113" s="32"/>
      <c r="AZ113" s="40">
        <v>0</v>
      </c>
      <c r="BA113" s="40">
        <v>0</v>
      </c>
      <c r="BB113" s="40">
        <v>0</v>
      </c>
      <c r="BC113" s="32"/>
      <c r="BD113" s="32"/>
    </row>
    <row r="114" spans="1:56" ht="169" hidden="1" customHeight="1" x14ac:dyDescent="0.2">
      <c r="A114" s="7">
        <v>114</v>
      </c>
      <c r="B114" s="7">
        <v>113</v>
      </c>
      <c r="C114" s="32" t="s">
        <v>313</v>
      </c>
      <c r="D114" s="32" t="s">
        <v>314</v>
      </c>
      <c r="E114" s="32" t="s">
        <v>72</v>
      </c>
      <c r="F114" s="1" t="s">
        <v>337</v>
      </c>
      <c r="G114" s="32" t="s">
        <v>2</v>
      </c>
      <c r="H114" s="3" t="s">
        <v>1074</v>
      </c>
      <c r="I114" s="4" t="s">
        <v>79</v>
      </c>
      <c r="J114" s="32" t="s">
        <v>897</v>
      </c>
      <c r="K114" s="32" t="s">
        <v>1084</v>
      </c>
      <c r="L114" s="32" t="s">
        <v>615</v>
      </c>
      <c r="N114" s="58" t="s">
        <v>56</v>
      </c>
      <c r="Q114" s="32" t="s">
        <v>4</v>
      </c>
      <c r="R114" s="32" t="s">
        <v>385</v>
      </c>
      <c r="S114" s="32" t="str">
        <f>+VLOOKUP(Tabla12[[#This Row],[Programa]],Objetivos_Programas!$B$2:$C$16,2,FALSE)</f>
        <v>1. Programa conectividad ecosistémica, reverdecimiento y atención de la emergencia climática</v>
      </c>
      <c r="T114" s="32" t="s">
        <v>405</v>
      </c>
      <c r="U114" s="32" t="s">
        <v>1881</v>
      </c>
      <c r="V114" s="33" t="str">
        <f>+VLOOKUP(Tabla12[[#This Row],[Subprograma (reclasificación)]],OB_Prop_Estru_Prog_SubPr_meta!$K$2:$N$59,4,FALSE)</f>
        <v>139,38 hectáreas potenciales para consolidación de bosques urbanos en espacios públicos de la red estructurante</v>
      </c>
      <c r="W114" s="32" t="s">
        <v>10</v>
      </c>
      <c r="X114" s="32" t="s">
        <v>279</v>
      </c>
      <c r="AA114" s="32" t="s">
        <v>908</v>
      </c>
      <c r="AC114" s="58" t="s">
        <v>2</v>
      </c>
      <c r="AD114" s="10">
        <v>1807.395096</v>
      </c>
      <c r="AE114" s="10">
        <f>+Tabla12[[#This Row],[Costo estimado 
(millones de $)]]</f>
        <v>1807.395096</v>
      </c>
      <c r="AJ114" s="32"/>
      <c r="AK114" s="32" t="s">
        <v>66</v>
      </c>
      <c r="AL114" s="40"/>
      <c r="AP114" s="32"/>
      <c r="AQ114" s="32"/>
      <c r="AR114" s="32"/>
      <c r="AS114" s="50" t="s">
        <v>1337</v>
      </c>
      <c r="AT114" s="41">
        <v>70054.073491000003</v>
      </c>
      <c r="AU114" s="40">
        <v>0</v>
      </c>
      <c r="AV114" s="40">
        <v>0</v>
      </c>
      <c r="AW114" s="32"/>
      <c r="AX114" s="16"/>
      <c r="AY114" s="32"/>
      <c r="AZ114" s="40">
        <v>0</v>
      </c>
      <c r="BA114" s="40">
        <v>0</v>
      </c>
      <c r="BB114" s="40">
        <v>0</v>
      </c>
      <c r="BC114" s="32"/>
      <c r="BD114" s="32"/>
    </row>
    <row r="115" spans="1:56" ht="169" hidden="1" customHeight="1" x14ac:dyDescent="0.2">
      <c r="A115" s="7">
        <v>115</v>
      </c>
      <c r="B115" s="7">
        <v>114</v>
      </c>
      <c r="C115" s="32" t="s">
        <v>313</v>
      </c>
      <c r="D115" s="32" t="s">
        <v>314</v>
      </c>
      <c r="E115" s="32" t="s">
        <v>72</v>
      </c>
      <c r="F115" s="52" t="s">
        <v>1137</v>
      </c>
      <c r="G115" s="32" t="s">
        <v>2</v>
      </c>
      <c r="H115" s="3" t="s">
        <v>1083</v>
      </c>
      <c r="I115" s="4" t="s">
        <v>79</v>
      </c>
      <c r="J115" s="32" t="s">
        <v>897</v>
      </c>
      <c r="K115" s="32" t="s">
        <v>1084</v>
      </c>
      <c r="L115" s="32" t="s">
        <v>615</v>
      </c>
      <c r="N115" s="58" t="s">
        <v>56</v>
      </c>
      <c r="Q115" s="32" t="s">
        <v>4</v>
      </c>
      <c r="R115" s="32" t="s">
        <v>385</v>
      </c>
      <c r="S115" s="32" t="str">
        <f>+VLOOKUP(Tabla12[[#This Row],[Programa]],Objetivos_Programas!$B$2:$C$16,2,FALSE)</f>
        <v>1. Programa conectividad ecosistémica, reverdecimiento y atención de la emergencia climática</v>
      </c>
      <c r="T115" s="32" t="s">
        <v>1085</v>
      </c>
      <c r="U115" s="32" t="s">
        <v>1880</v>
      </c>
      <c r="V115" s="33" t="str">
        <f>+VLOOKUP(Tabla12[[#This Row],[Subprograma (reclasificación)]],OB_Prop_Estru_Prog_SubPr_meta!$K$2:$N$59,4,FALSE)</f>
        <v>171,88 hectáreas de espacios públicos peatonales y para el encuentro renaturalizados y reverdecidos</v>
      </c>
      <c r="W115" s="32" t="s">
        <v>10</v>
      </c>
      <c r="X115" s="32" t="s">
        <v>279</v>
      </c>
      <c r="AA115" s="32" t="s">
        <v>908</v>
      </c>
      <c r="AC115" s="58" t="s">
        <v>317</v>
      </c>
      <c r="AD115" s="10">
        <v>2753.145591</v>
      </c>
      <c r="AE115" s="10">
        <f>+Tabla12[[#This Row],[Costo estimado 
(millones de $)]]</f>
        <v>2753.145591</v>
      </c>
      <c r="AJ115" s="32"/>
      <c r="AK115" s="32" t="s">
        <v>66</v>
      </c>
      <c r="AL115" s="40"/>
      <c r="AP115" s="32"/>
      <c r="AQ115" s="32"/>
      <c r="AR115" s="32"/>
      <c r="AS115" s="50" t="s">
        <v>1338</v>
      </c>
      <c r="AT115" s="41">
        <v>160066.60416300001</v>
      </c>
      <c r="AU115" s="40">
        <v>0</v>
      </c>
      <c r="AV115" s="40">
        <v>0</v>
      </c>
      <c r="AW115" s="32"/>
      <c r="AX115" s="16"/>
      <c r="AY115" s="32"/>
      <c r="AZ115" s="40">
        <v>0</v>
      </c>
      <c r="BA115" s="40">
        <v>0</v>
      </c>
      <c r="BB115" s="40">
        <v>0</v>
      </c>
      <c r="BC115" s="32"/>
      <c r="BD115" s="32"/>
    </row>
    <row r="116" spans="1:56" ht="169" hidden="1" customHeight="1" x14ac:dyDescent="0.2">
      <c r="A116" s="7">
        <v>116</v>
      </c>
      <c r="B116" s="7">
        <v>115</v>
      </c>
      <c r="C116" s="32" t="s">
        <v>313</v>
      </c>
      <c r="D116" s="32" t="s">
        <v>314</v>
      </c>
      <c r="E116" s="32" t="s">
        <v>72</v>
      </c>
      <c r="F116" s="52" t="s">
        <v>1097</v>
      </c>
      <c r="G116" s="32" t="s">
        <v>2</v>
      </c>
      <c r="H116" s="3" t="s">
        <v>1083</v>
      </c>
      <c r="I116" s="4" t="s">
        <v>79</v>
      </c>
      <c r="J116" s="32" t="s">
        <v>897</v>
      </c>
      <c r="K116" s="32" t="s">
        <v>1084</v>
      </c>
      <c r="L116" s="32" t="s">
        <v>615</v>
      </c>
      <c r="N116" s="58" t="s">
        <v>56</v>
      </c>
      <c r="Q116" s="32" t="s">
        <v>4</v>
      </c>
      <c r="R116" s="32" t="s">
        <v>385</v>
      </c>
      <c r="S116" s="32" t="str">
        <f>+VLOOKUP(Tabla12[[#This Row],[Programa]],Objetivos_Programas!$B$2:$C$16,2,FALSE)</f>
        <v>1. Programa conectividad ecosistémica, reverdecimiento y atención de la emergencia climática</v>
      </c>
      <c r="T116" s="32" t="s">
        <v>1085</v>
      </c>
      <c r="U116" s="32" t="s">
        <v>1880</v>
      </c>
      <c r="V116" s="33" t="str">
        <f>+VLOOKUP(Tabla12[[#This Row],[Subprograma (reclasificación)]],OB_Prop_Estru_Prog_SubPr_meta!$K$2:$N$59,4,FALSE)</f>
        <v>171,88 hectáreas de espacios públicos peatonales y para el encuentro renaturalizados y reverdecidos</v>
      </c>
      <c r="W116" s="32" t="s">
        <v>10</v>
      </c>
      <c r="X116" s="7" t="s">
        <v>1081</v>
      </c>
      <c r="Z116" s="32" t="s">
        <v>956</v>
      </c>
      <c r="AA116" s="32" t="s">
        <v>908</v>
      </c>
      <c r="AC116" s="58" t="s">
        <v>317</v>
      </c>
      <c r="AD116" s="10">
        <v>1731.4508450000001</v>
      </c>
      <c r="AE116" s="10">
        <f>+Tabla12[[#This Row],[Costo estimado 
(millones de $)]]</f>
        <v>1731.4508450000001</v>
      </c>
      <c r="AJ116" s="32"/>
      <c r="AK116" s="32" t="s">
        <v>66</v>
      </c>
      <c r="AL116" s="40"/>
      <c r="AP116" s="32"/>
      <c r="AQ116" s="32"/>
      <c r="AR116" s="32"/>
      <c r="AS116" s="50" t="s">
        <v>1339</v>
      </c>
      <c r="AT116" s="41">
        <v>44740.331923999998</v>
      </c>
      <c r="AU116" s="40">
        <v>0</v>
      </c>
      <c r="AV116" s="40">
        <v>0</v>
      </c>
      <c r="AW116" s="32"/>
      <c r="AX116" s="16"/>
      <c r="AY116" s="32"/>
      <c r="AZ116" s="40">
        <v>0</v>
      </c>
      <c r="BA116" s="40">
        <v>0</v>
      </c>
      <c r="BB116" s="40">
        <v>0</v>
      </c>
      <c r="BC116" s="32"/>
      <c r="BD116" s="32"/>
    </row>
    <row r="117" spans="1:56" ht="169" hidden="1" customHeight="1" x14ac:dyDescent="0.2">
      <c r="A117" s="7">
        <v>117</v>
      </c>
      <c r="B117" s="7">
        <v>116</v>
      </c>
      <c r="C117" s="32" t="s">
        <v>313</v>
      </c>
      <c r="D117" s="32" t="s">
        <v>314</v>
      </c>
      <c r="E117" s="32" t="s">
        <v>72</v>
      </c>
      <c r="F117" s="52" t="s">
        <v>1108</v>
      </c>
      <c r="G117" s="32" t="s">
        <v>2</v>
      </c>
      <c r="H117" s="3" t="s">
        <v>1083</v>
      </c>
      <c r="I117" s="4" t="s">
        <v>79</v>
      </c>
      <c r="J117" s="32" t="s">
        <v>897</v>
      </c>
      <c r="K117" s="32" t="s">
        <v>1084</v>
      </c>
      <c r="L117" s="32" t="s">
        <v>615</v>
      </c>
      <c r="N117" s="58" t="s">
        <v>56</v>
      </c>
      <c r="Q117" s="32" t="s">
        <v>4</v>
      </c>
      <c r="R117" s="32" t="s">
        <v>385</v>
      </c>
      <c r="S117" s="32" t="str">
        <f>+VLOOKUP(Tabla12[[#This Row],[Programa]],Objetivos_Programas!$B$2:$C$16,2,FALSE)</f>
        <v>1. Programa conectividad ecosistémica, reverdecimiento y atención de la emergencia climática</v>
      </c>
      <c r="T117" s="32" t="s">
        <v>1085</v>
      </c>
      <c r="U117" s="32" t="s">
        <v>1880</v>
      </c>
      <c r="V117" s="33" t="str">
        <f>+VLOOKUP(Tabla12[[#This Row],[Subprograma (reclasificación)]],OB_Prop_Estru_Prog_SubPr_meta!$K$2:$N$59,4,FALSE)</f>
        <v>171,88 hectáreas de espacios públicos peatonales y para el encuentro renaturalizados y reverdecidos</v>
      </c>
      <c r="W117" s="32" t="s">
        <v>10</v>
      </c>
      <c r="X117" s="7" t="s">
        <v>1081</v>
      </c>
      <c r="AA117" s="32" t="s">
        <v>908</v>
      </c>
      <c r="AC117" s="58" t="s">
        <v>317</v>
      </c>
      <c r="AD117" s="10">
        <v>984.07513300000005</v>
      </c>
      <c r="AE117" s="10">
        <f>+Tabla12[[#This Row],[Costo estimado 
(millones de $)]]</f>
        <v>984.07513300000005</v>
      </c>
      <c r="AJ117" s="32"/>
      <c r="AK117" s="32" t="s">
        <v>66</v>
      </c>
      <c r="AL117" s="40"/>
      <c r="AP117" s="32"/>
      <c r="AQ117" s="32"/>
      <c r="AR117" s="32"/>
      <c r="AS117" s="50" t="s">
        <v>1340</v>
      </c>
      <c r="AT117" s="41">
        <v>38142.447036999998</v>
      </c>
      <c r="AU117" s="40">
        <v>0</v>
      </c>
      <c r="AV117" s="40">
        <v>0</v>
      </c>
      <c r="AW117" s="32"/>
      <c r="AX117" s="16"/>
      <c r="AY117" s="32"/>
      <c r="AZ117" s="40">
        <v>0</v>
      </c>
      <c r="BA117" s="40">
        <v>0</v>
      </c>
      <c r="BB117" s="40">
        <v>0</v>
      </c>
      <c r="BC117" s="32"/>
      <c r="BD117" s="32"/>
    </row>
    <row r="118" spans="1:56" ht="169" hidden="1" customHeight="1" x14ac:dyDescent="0.2">
      <c r="A118" s="7">
        <v>118</v>
      </c>
      <c r="B118" s="7">
        <v>117</v>
      </c>
      <c r="C118" s="32" t="s">
        <v>313</v>
      </c>
      <c r="D118" s="32" t="s">
        <v>314</v>
      </c>
      <c r="E118" s="32" t="s">
        <v>72</v>
      </c>
      <c r="F118" s="1" t="s">
        <v>15</v>
      </c>
      <c r="G118" s="32" t="s">
        <v>2</v>
      </c>
      <c r="H118" s="3" t="s">
        <v>1077</v>
      </c>
      <c r="I118" s="4" t="s">
        <v>79</v>
      </c>
      <c r="J118" s="32" t="s">
        <v>898</v>
      </c>
      <c r="K118" s="32" t="s">
        <v>494</v>
      </c>
      <c r="L118" s="32" t="s">
        <v>615</v>
      </c>
      <c r="N118" s="58" t="s">
        <v>56</v>
      </c>
      <c r="Q118" s="32" t="s">
        <v>4</v>
      </c>
      <c r="R118" s="32" t="s">
        <v>388</v>
      </c>
      <c r="S118" s="32" t="str">
        <f>+VLOOKUP(Tabla12[[#This Row],[Programa]],Objetivos_Programas!$B$2:$C$16,2,FALSE)</f>
        <v>3. Programa Vitalidad y cuidado</v>
      </c>
      <c r="T118" s="32" t="s">
        <v>434</v>
      </c>
      <c r="U118" s="32" t="s">
        <v>434</v>
      </c>
      <c r="V118" s="33" t="str">
        <f>+VLOOKUP(Tabla12[[#This Row],[Subprograma (reclasificación)]],OB_Prop_Estru_Prog_SubPr_meta!$K$2:$N$59,4,FALSE)</f>
        <v>283,47 hectáreas de parques de la red estructurante consolidadas</v>
      </c>
      <c r="W118" s="32" t="s">
        <v>10</v>
      </c>
      <c r="X118" s="7" t="s">
        <v>145</v>
      </c>
      <c r="AA118" s="32" t="s">
        <v>1407</v>
      </c>
      <c r="AC118" s="58" t="s">
        <v>2</v>
      </c>
      <c r="AD118" s="10">
        <v>12318.842194000001</v>
      </c>
      <c r="AE118" s="10">
        <f>+Tabla12[[#This Row],[Costo estimado 
(millones de $)]]</f>
        <v>12318.842194000001</v>
      </c>
      <c r="AJ118" s="32"/>
      <c r="AK118" s="32" t="s">
        <v>66</v>
      </c>
      <c r="AL118" s="40"/>
      <c r="AP118" s="32"/>
      <c r="AQ118" s="32"/>
      <c r="AR118" s="32"/>
      <c r="AS118" s="50" t="s">
        <v>1341</v>
      </c>
      <c r="AT118" s="41">
        <v>47018.481658999997</v>
      </c>
      <c r="AU118" s="40">
        <v>0</v>
      </c>
      <c r="AV118" s="40">
        <v>3</v>
      </c>
      <c r="AW118" s="32"/>
      <c r="AX118" s="16"/>
      <c r="AY118" s="32"/>
      <c r="AZ118" s="40">
        <v>1</v>
      </c>
      <c r="BA118" s="40">
        <v>0</v>
      </c>
      <c r="BB118" s="40">
        <v>0</v>
      </c>
      <c r="BC118" s="32"/>
      <c r="BD118" s="32"/>
    </row>
    <row r="119" spans="1:56" ht="169" hidden="1" customHeight="1" x14ac:dyDescent="0.2">
      <c r="A119" s="7">
        <v>119</v>
      </c>
      <c r="B119" s="7">
        <v>118</v>
      </c>
      <c r="C119" s="32" t="s">
        <v>313</v>
      </c>
      <c r="D119" s="32" t="s">
        <v>314</v>
      </c>
      <c r="E119" s="32" t="s">
        <v>72</v>
      </c>
      <c r="F119" s="52" t="s">
        <v>1114</v>
      </c>
      <c r="G119" s="32" t="s">
        <v>2</v>
      </c>
      <c r="H119" s="3" t="s">
        <v>1083</v>
      </c>
      <c r="I119" s="4" t="s">
        <v>79</v>
      </c>
      <c r="J119" s="32" t="s">
        <v>897</v>
      </c>
      <c r="K119" s="32" t="s">
        <v>1084</v>
      </c>
      <c r="L119" s="32" t="s">
        <v>615</v>
      </c>
      <c r="N119" s="58" t="s">
        <v>56</v>
      </c>
      <c r="Q119" s="32" t="s">
        <v>4</v>
      </c>
      <c r="R119" s="32" t="s">
        <v>385</v>
      </c>
      <c r="S119" s="32" t="str">
        <f>+VLOOKUP(Tabla12[[#This Row],[Programa]],Objetivos_Programas!$B$2:$C$16,2,FALSE)</f>
        <v>1. Programa conectividad ecosistémica, reverdecimiento y atención de la emergencia climática</v>
      </c>
      <c r="T119" s="32" t="s">
        <v>1085</v>
      </c>
      <c r="U119" s="32" t="s">
        <v>1880</v>
      </c>
      <c r="V119" s="33" t="str">
        <f>+VLOOKUP(Tabla12[[#This Row],[Subprograma (reclasificación)]],OB_Prop_Estru_Prog_SubPr_meta!$K$2:$N$59,4,FALSE)</f>
        <v>171,88 hectáreas de espacios públicos peatonales y para el encuentro renaturalizados y reverdecidos</v>
      </c>
      <c r="W119" s="32" t="s">
        <v>10</v>
      </c>
      <c r="X119" s="7" t="s">
        <v>145</v>
      </c>
      <c r="AA119" s="32" t="s">
        <v>908</v>
      </c>
      <c r="AC119" s="58" t="s">
        <v>317</v>
      </c>
      <c r="AD119" s="10">
        <v>647.99109699999997</v>
      </c>
      <c r="AE119" s="10">
        <f>+Tabla12[[#This Row],[Costo estimado 
(millones de $)]]</f>
        <v>647.99109699999997</v>
      </c>
      <c r="AJ119" s="32"/>
      <c r="AK119" s="32" t="s">
        <v>66</v>
      </c>
      <c r="AL119" s="40"/>
      <c r="AP119" s="32"/>
      <c r="AQ119" s="32"/>
      <c r="AR119" s="32"/>
      <c r="AS119" s="50" t="s">
        <v>1342</v>
      </c>
      <c r="AT119" s="41">
        <v>30139.120824000001</v>
      </c>
      <c r="AU119" s="40">
        <v>0</v>
      </c>
      <c r="AV119" s="40">
        <v>0</v>
      </c>
      <c r="AW119" s="32"/>
      <c r="AX119" s="16"/>
      <c r="AY119" s="32"/>
      <c r="AZ119" s="40">
        <v>0</v>
      </c>
      <c r="BA119" s="40">
        <v>0</v>
      </c>
      <c r="BB119" s="40">
        <v>0.6</v>
      </c>
      <c r="BC119" s="32"/>
      <c r="BD119" s="32"/>
    </row>
    <row r="120" spans="1:56" ht="169" hidden="1" customHeight="1" x14ac:dyDescent="0.2">
      <c r="A120" s="7">
        <v>120</v>
      </c>
      <c r="B120" s="7">
        <v>119</v>
      </c>
      <c r="C120" s="32" t="s">
        <v>313</v>
      </c>
      <c r="D120" s="32" t="s">
        <v>314</v>
      </c>
      <c r="E120" s="32" t="s">
        <v>72</v>
      </c>
      <c r="F120" s="52" t="s">
        <v>1138</v>
      </c>
      <c r="G120" s="32" t="s">
        <v>2</v>
      </c>
      <c r="H120" s="3" t="s">
        <v>1083</v>
      </c>
      <c r="I120" s="4" t="s">
        <v>79</v>
      </c>
      <c r="J120" s="32" t="s">
        <v>897</v>
      </c>
      <c r="K120" s="32" t="s">
        <v>1084</v>
      </c>
      <c r="L120" s="32" t="s">
        <v>615</v>
      </c>
      <c r="N120" s="58" t="s">
        <v>56</v>
      </c>
      <c r="Q120" s="32" t="s">
        <v>4</v>
      </c>
      <c r="R120" s="32" t="s">
        <v>385</v>
      </c>
      <c r="S120" s="32" t="str">
        <f>+VLOOKUP(Tabla12[[#This Row],[Programa]],Objetivos_Programas!$B$2:$C$16,2,FALSE)</f>
        <v>1. Programa conectividad ecosistémica, reverdecimiento y atención de la emergencia climática</v>
      </c>
      <c r="T120" s="32" t="s">
        <v>1085</v>
      </c>
      <c r="U120" s="32" t="s">
        <v>1880</v>
      </c>
      <c r="V120" s="33" t="str">
        <f>+VLOOKUP(Tabla12[[#This Row],[Subprograma (reclasificación)]],OB_Prop_Estru_Prog_SubPr_meta!$K$2:$N$59,4,FALSE)</f>
        <v>171,88 hectáreas de espacios públicos peatonales y para el encuentro renaturalizados y reverdecidos</v>
      </c>
      <c r="W120" s="32" t="s">
        <v>10</v>
      </c>
      <c r="X120" s="7" t="s">
        <v>145</v>
      </c>
      <c r="AA120" s="32" t="s">
        <v>908</v>
      </c>
      <c r="AC120" s="58" t="s">
        <v>317</v>
      </c>
      <c r="AD120" s="10">
        <v>317.73354699999999</v>
      </c>
      <c r="AE120" s="10">
        <f>+Tabla12[[#This Row],[Costo estimado 
(millones de $)]]</f>
        <v>317.73354699999999</v>
      </c>
      <c r="AJ120" s="32"/>
      <c r="AK120" s="32" t="s">
        <v>66</v>
      </c>
      <c r="AL120" s="40"/>
      <c r="AP120" s="32"/>
      <c r="AQ120" s="32"/>
      <c r="AR120" s="32"/>
      <c r="AS120" s="50" t="s">
        <v>1343</v>
      </c>
      <c r="AT120" s="41">
        <v>18472.880671999999</v>
      </c>
      <c r="AU120" s="40">
        <v>0</v>
      </c>
      <c r="AV120" s="40">
        <v>0</v>
      </c>
      <c r="AW120" s="32"/>
      <c r="AX120" s="16"/>
      <c r="AY120" s="32"/>
      <c r="AZ120" s="40">
        <v>0</v>
      </c>
      <c r="BA120" s="40">
        <v>0</v>
      </c>
      <c r="BB120" s="40">
        <v>0</v>
      </c>
      <c r="BC120" s="32"/>
      <c r="BD120" s="32"/>
    </row>
    <row r="121" spans="1:56" ht="169" hidden="1" customHeight="1" x14ac:dyDescent="0.2">
      <c r="A121" s="7">
        <v>122</v>
      </c>
      <c r="B121" s="7">
        <v>120</v>
      </c>
      <c r="C121" s="32" t="s">
        <v>313</v>
      </c>
      <c r="D121" s="32" t="s">
        <v>314</v>
      </c>
      <c r="E121" s="32" t="s">
        <v>72</v>
      </c>
      <c r="F121" s="1" t="s">
        <v>2079</v>
      </c>
      <c r="G121" s="32" t="s">
        <v>2</v>
      </c>
      <c r="H121" s="3" t="s">
        <v>1074</v>
      </c>
      <c r="I121" s="4" t="s">
        <v>79</v>
      </c>
      <c r="J121" s="32" t="s">
        <v>897</v>
      </c>
      <c r="K121" s="32" t="s">
        <v>1247</v>
      </c>
      <c r="L121" s="32" t="s">
        <v>615</v>
      </c>
      <c r="N121" s="58" t="s">
        <v>56</v>
      </c>
      <c r="Q121" s="32" t="s">
        <v>4</v>
      </c>
      <c r="R121" s="32" t="s">
        <v>385</v>
      </c>
      <c r="S121" s="32" t="str">
        <f>+VLOOKUP(Tabla12[[#This Row],[Programa]],Objetivos_Programas!$B$2:$C$16,2,FALSE)</f>
        <v>1. Programa conectividad ecosistémica, reverdecimiento y atención de la emergencia climática</v>
      </c>
      <c r="T121" s="32" t="s">
        <v>405</v>
      </c>
      <c r="U121" s="32" t="s">
        <v>1881</v>
      </c>
      <c r="V121" s="33" t="str">
        <f>+VLOOKUP(Tabla12[[#This Row],[Subprograma (reclasificación)]],OB_Prop_Estru_Prog_SubPr_meta!$K$2:$N$59,4,FALSE)</f>
        <v>139,38 hectáreas potenciales para consolidación de bosques urbanos en espacios públicos de la red estructurante</v>
      </c>
      <c r="W121" s="32" t="s">
        <v>10</v>
      </c>
      <c r="X121" s="32" t="s">
        <v>953</v>
      </c>
      <c r="AA121" s="32" t="s">
        <v>908</v>
      </c>
      <c r="AC121" s="58" t="s">
        <v>2</v>
      </c>
      <c r="AD121" s="10">
        <v>2345.4270569999999</v>
      </c>
      <c r="AE121" s="10">
        <f>+Tabla12[[#This Row],[Costo estimado 
(millones de $)]]</f>
        <v>2345.4270569999999</v>
      </c>
      <c r="AJ121" s="32"/>
      <c r="AK121" s="32" t="s">
        <v>66</v>
      </c>
      <c r="AL121" s="40"/>
      <c r="AP121" s="32"/>
      <c r="AQ121" s="32"/>
      <c r="AR121" s="32"/>
      <c r="AS121" s="32"/>
      <c r="AT121" s="41">
        <v>27272.407649000001</v>
      </c>
      <c r="AU121" s="40">
        <v>0</v>
      </c>
      <c r="AV121" s="40">
        <v>0</v>
      </c>
      <c r="AW121" s="32"/>
      <c r="AX121" s="16"/>
      <c r="AY121" s="32"/>
      <c r="AZ121" s="40">
        <v>0</v>
      </c>
      <c r="BA121" s="40">
        <v>0</v>
      </c>
      <c r="BB121" s="40">
        <v>0</v>
      </c>
      <c r="BC121" s="32"/>
      <c r="BD121" s="32"/>
    </row>
    <row r="122" spans="1:56" ht="169" hidden="1" customHeight="1" x14ac:dyDescent="0.2">
      <c r="A122" s="7">
        <v>124</v>
      </c>
      <c r="B122" s="7">
        <v>121</v>
      </c>
      <c r="C122" s="32" t="s">
        <v>313</v>
      </c>
      <c r="D122" s="32" t="s">
        <v>314</v>
      </c>
      <c r="E122" s="32" t="s">
        <v>72</v>
      </c>
      <c r="F122" s="1" t="s">
        <v>341</v>
      </c>
      <c r="G122" s="32" t="s">
        <v>2</v>
      </c>
      <c r="H122" s="3" t="s">
        <v>1074</v>
      </c>
      <c r="I122" s="4" t="s">
        <v>79</v>
      </c>
      <c r="J122" s="32" t="s">
        <v>897</v>
      </c>
      <c r="K122" s="32" t="s">
        <v>1084</v>
      </c>
      <c r="L122" s="32" t="s">
        <v>615</v>
      </c>
      <c r="N122" s="58" t="s">
        <v>56</v>
      </c>
      <c r="Q122" s="32" t="s">
        <v>4</v>
      </c>
      <c r="R122" s="32" t="s">
        <v>385</v>
      </c>
      <c r="S122" s="32" t="str">
        <f>+VLOOKUP(Tabla12[[#This Row],[Programa]],Objetivos_Programas!$B$2:$C$16,2,FALSE)</f>
        <v>1. Programa conectividad ecosistémica, reverdecimiento y atención de la emergencia climática</v>
      </c>
      <c r="T122" s="32" t="s">
        <v>405</v>
      </c>
      <c r="U122" s="32" t="s">
        <v>1881</v>
      </c>
      <c r="V122" s="33" t="str">
        <f>+VLOOKUP(Tabla12[[#This Row],[Subprograma (reclasificación)]],OB_Prop_Estru_Prog_SubPr_meta!$K$2:$N$59,4,FALSE)</f>
        <v>139,38 hectáreas potenciales para consolidación de bosques urbanos en espacios públicos de la red estructurante</v>
      </c>
      <c r="W122" s="32" t="s">
        <v>10</v>
      </c>
      <c r="X122" s="32" t="s">
        <v>953</v>
      </c>
      <c r="AA122" s="32" t="s">
        <v>908</v>
      </c>
      <c r="AC122" s="58" t="s">
        <v>2</v>
      </c>
      <c r="AD122" s="10">
        <v>828.88869699999998</v>
      </c>
      <c r="AE122" s="10">
        <f>+Tabla12[[#This Row],[Costo estimado 
(millones de $)]]</f>
        <v>828.88869699999998</v>
      </c>
      <c r="AJ122" s="32"/>
      <c r="AK122" s="32" t="s">
        <v>66</v>
      </c>
      <c r="AL122" s="40"/>
      <c r="AP122" s="32"/>
      <c r="AQ122" s="32"/>
      <c r="AR122" s="32"/>
      <c r="AS122" s="50" t="s">
        <v>1344</v>
      </c>
      <c r="AT122" s="41">
        <v>32127.475074999998</v>
      </c>
      <c r="AU122" s="40">
        <v>0</v>
      </c>
      <c r="AV122" s="40">
        <v>0</v>
      </c>
      <c r="AW122" s="32"/>
      <c r="AX122" s="16"/>
      <c r="AY122" s="32"/>
      <c r="AZ122" s="40">
        <v>0</v>
      </c>
      <c r="BA122" s="40">
        <v>0</v>
      </c>
      <c r="BB122" s="40">
        <v>0</v>
      </c>
      <c r="BC122" s="32"/>
      <c r="BD122" s="32"/>
    </row>
    <row r="123" spans="1:56" ht="169" hidden="1" customHeight="1" x14ac:dyDescent="0.2">
      <c r="A123" s="7">
        <v>125</v>
      </c>
      <c r="B123" s="7">
        <v>122</v>
      </c>
      <c r="C123" s="32" t="s">
        <v>313</v>
      </c>
      <c r="D123" s="32" t="s">
        <v>314</v>
      </c>
      <c r="E123" s="32" t="s">
        <v>72</v>
      </c>
      <c r="F123" s="1" t="s">
        <v>342</v>
      </c>
      <c r="G123" s="32" t="s">
        <v>2</v>
      </c>
      <c r="H123" s="3" t="s">
        <v>1074</v>
      </c>
      <c r="I123" s="4" t="s">
        <v>79</v>
      </c>
      <c r="J123" s="32" t="s">
        <v>897</v>
      </c>
      <c r="K123" s="32" t="s">
        <v>1084</v>
      </c>
      <c r="L123" s="32" t="s">
        <v>615</v>
      </c>
      <c r="N123" s="58" t="s">
        <v>56</v>
      </c>
      <c r="Q123" s="32" t="s">
        <v>4</v>
      </c>
      <c r="R123" s="32" t="s">
        <v>385</v>
      </c>
      <c r="S123" s="32" t="str">
        <f>+VLOOKUP(Tabla12[[#This Row],[Programa]],Objetivos_Programas!$B$2:$C$16,2,FALSE)</f>
        <v>1. Programa conectividad ecosistémica, reverdecimiento y atención de la emergencia climática</v>
      </c>
      <c r="T123" s="32" t="s">
        <v>405</v>
      </c>
      <c r="U123" s="32" t="s">
        <v>1881</v>
      </c>
      <c r="V123" s="33" t="str">
        <f>+VLOOKUP(Tabla12[[#This Row],[Subprograma (reclasificación)]],OB_Prop_Estru_Prog_SubPr_meta!$K$2:$N$59,4,FALSE)</f>
        <v>139,38 hectáreas potenciales para consolidación de bosques urbanos en espacios públicos de la red estructurante</v>
      </c>
      <c r="W123" s="32" t="s">
        <v>10</v>
      </c>
      <c r="X123" s="32" t="s">
        <v>953</v>
      </c>
      <c r="AA123" s="32" t="s">
        <v>908</v>
      </c>
      <c r="AC123" s="58" t="s">
        <v>2</v>
      </c>
      <c r="AD123" s="10">
        <v>244.521457</v>
      </c>
      <c r="AE123" s="10">
        <f>+Tabla12[[#This Row],[Costo estimado 
(millones de $)]]</f>
        <v>244.521457</v>
      </c>
      <c r="AJ123" s="32"/>
      <c r="AK123" s="32" t="s">
        <v>66</v>
      </c>
      <c r="AL123" s="40"/>
      <c r="AP123" s="32"/>
      <c r="AQ123" s="32"/>
      <c r="AR123" s="32"/>
      <c r="AS123" s="50" t="s">
        <v>1345</v>
      </c>
      <c r="AT123" s="41">
        <v>9477</v>
      </c>
      <c r="AU123" s="40">
        <v>0</v>
      </c>
      <c r="AV123" s="40">
        <v>0</v>
      </c>
      <c r="AW123" s="32"/>
      <c r="AX123" s="16"/>
      <c r="AY123" s="32"/>
      <c r="AZ123" s="40">
        <v>0</v>
      </c>
      <c r="BA123" s="40">
        <v>0</v>
      </c>
      <c r="BB123" s="40">
        <v>0</v>
      </c>
      <c r="BC123" s="32"/>
      <c r="BD123" s="32"/>
    </row>
    <row r="124" spans="1:56" ht="169" hidden="1" customHeight="1" x14ac:dyDescent="0.2">
      <c r="A124" s="7">
        <v>126</v>
      </c>
      <c r="B124" s="7">
        <v>123</v>
      </c>
      <c r="C124" s="32" t="s">
        <v>313</v>
      </c>
      <c r="D124" s="32" t="s">
        <v>314</v>
      </c>
      <c r="E124" s="32" t="s">
        <v>72</v>
      </c>
      <c r="F124" s="1" t="s">
        <v>14</v>
      </c>
      <c r="G124" s="32" t="s">
        <v>2</v>
      </c>
      <c r="H124" s="3" t="s">
        <v>1077</v>
      </c>
      <c r="I124" s="4" t="s">
        <v>79</v>
      </c>
      <c r="J124" s="32" t="s">
        <v>898</v>
      </c>
      <c r="K124" s="32" t="s">
        <v>494</v>
      </c>
      <c r="L124" s="32" t="s">
        <v>615</v>
      </c>
      <c r="N124" s="58" t="s">
        <v>56</v>
      </c>
      <c r="Q124" s="32" t="s">
        <v>4</v>
      </c>
      <c r="R124" s="32" t="s">
        <v>388</v>
      </c>
      <c r="S124" s="32" t="str">
        <f>+VLOOKUP(Tabla12[[#This Row],[Programa]],Objetivos_Programas!$B$2:$C$16,2,FALSE)</f>
        <v>3. Programa Vitalidad y cuidado</v>
      </c>
      <c r="T124" s="32" t="s">
        <v>434</v>
      </c>
      <c r="U124" s="32" t="s">
        <v>434</v>
      </c>
      <c r="V124" s="33" t="str">
        <f>+VLOOKUP(Tabla12[[#This Row],[Subprograma (reclasificación)]],OB_Prop_Estru_Prog_SubPr_meta!$K$2:$N$59,4,FALSE)</f>
        <v>283,47 hectáreas de parques de la red estructurante consolidadas</v>
      </c>
      <c r="W124" s="32" t="s">
        <v>10</v>
      </c>
      <c r="X124" s="32" t="s">
        <v>953</v>
      </c>
      <c r="AA124" s="32" t="s">
        <v>908</v>
      </c>
      <c r="AC124" s="58" t="s">
        <v>2</v>
      </c>
      <c r="AD124" s="10">
        <v>65285.826823000003</v>
      </c>
      <c r="AE124" s="10">
        <f>+Tabla12[[#This Row],[Costo estimado 
(millones de $)]]</f>
        <v>65285.826823000003</v>
      </c>
      <c r="AJ124" s="32"/>
      <c r="AK124" s="32" t="s">
        <v>66</v>
      </c>
      <c r="AL124" s="40"/>
      <c r="AP124" s="32"/>
      <c r="AQ124" s="32"/>
      <c r="AR124" s="32"/>
      <c r="AS124" s="50" t="s">
        <v>1346</v>
      </c>
      <c r="AT124" s="41">
        <v>249182.54512699999</v>
      </c>
      <c r="AU124" s="40">
        <v>0</v>
      </c>
      <c r="AV124" s="40">
        <v>0</v>
      </c>
      <c r="AW124" s="32"/>
      <c r="AX124" s="16"/>
      <c r="AY124" s="32"/>
      <c r="AZ124" s="40">
        <v>0</v>
      </c>
      <c r="BA124" s="40">
        <v>0</v>
      </c>
      <c r="BB124" s="40">
        <v>0</v>
      </c>
      <c r="BC124" s="32"/>
      <c r="BD124" s="32"/>
    </row>
    <row r="125" spans="1:56" ht="169" hidden="1" customHeight="1" x14ac:dyDescent="0.2">
      <c r="A125" s="7">
        <v>127</v>
      </c>
      <c r="B125" s="7">
        <v>124</v>
      </c>
      <c r="C125" s="32" t="s">
        <v>313</v>
      </c>
      <c r="D125" s="32" t="s">
        <v>314</v>
      </c>
      <c r="E125" s="32" t="s">
        <v>72</v>
      </c>
      <c r="F125" s="52" t="s">
        <v>1140</v>
      </c>
      <c r="G125" s="32" t="s">
        <v>2</v>
      </c>
      <c r="H125" s="3" t="s">
        <v>1083</v>
      </c>
      <c r="I125" s="4" t="s">
        <v>79</v>
      </c>
      <c r="J125" s="32" t="s">
        <v>897</v>
      </c>
      <c r="K125" s="32" t="s">
        <v>1084</v>
      </c>
      <c r="L125" s="32" t="s">
        <v>615</v>
      </c>
      <c r="N125" s="58" t="s">
        <v>56</v>
      </c>
      <c r="Q125" s="32" t="s">
        <v>4</v>
      </c>
      <c r="R125" s="32" t="s">
        <v>385</v>
      </c>
      <c r="S125" s="32" t="str">
        <f>+VLOOKUP(Tabla12[[#This Row],[Programa]],Objetivos_Programas!$B$2:$C$16,2,FALSE)</f>
        <v>1. Programa conectividad ecosistémica, reverdecimiento y atención de la emergencia climática</v>
      </c>
      <c r="T125" s="32" t="s">
        <v>1085</v>
      </c>
      <c r="U125" s="32" t="s">
        <v>1880</v>
      </c>
      <c r="V125" s="33" t="str">
        <f>+VLOOKUP(Tabla12[[#This Row],[Subprograma (reclasificación)]],OB_Prop_Estru_Prog_SubPr_meta!$K$2:$N$59,4,FALSE)</f>
        <v>171,88 hectáreas de espacios públicos peatonales y para el encuentro renaturalizados y reverdecidos</v>
      </c>
      <c r="W125" s="32" t="s">
        <v>10</v>
      </c>
      <c r="X125" s="7" t="s">
        <v>166</v>
      </c>
      <c r="AA125" s="32" t="s">
        <v>908</v>
      </c>
      <c r="AC125" s="58" t="s">
        <v>317</v>
      </c>
      <c r="AD125" s="10">
        <v>70.661062999999999</v>
      </c>
      <c r="AE125" s="10">
        <f>+Tabla12[[#This Row],[Costo estimado 
(millones de $)]]</f>
        <v>70.661062999999999</v>
      </c>
      <c r="AJ125" s="32"/>
      <c r="AK125" s="32" t="s">
        <v>66</v>
      </c>
      <c r="AL125" s="40"/>
      <c r="AP125" s="32"/>
      <c r="AQ125" s="32"/>
      <c r="AR125" s="32"/>
      <c r="AS125" s="50" t="s">
        <v>1347</v>
      </c>
      <c r="AT125" s="41">
        <v>8216.4027000000006</v>
      </c>
      <c r="AU125" s="40">
        <v>0</v>
      </c>
      <c r="AV125" s="40">
        <v>0</v>
      </c>
      <c r="AW125" s="32"/>
      <c r="AX125" s="16"/>
      <c r="AY125" s="32"/>
      <c r="AZ125" s="40">
        <v>0</v>
      </c>
      <c r="BA125" s="40">
        <v>0</v>
      </c>
      <c r="BB125" s="40">
        <v>0</v>
      </c>
      <c r="BC125" s="32"/>
      <c r="BD125" s="32"/>
    </row>
    <row r="126" spans="1:56" ht="169" hidden="1" customHeight="1" x14ac:dyDescent="0.2">
      <c r="A126" s="7">
        <v>128</v>
      </c>
      <c r="B126" s="7">
        <v>125</v>
      </c>
      <c r="C126" s="32" t="s">
        <v>313</v>
      </c>
      <c r="D126" s="32" t="s">
        <v>314</v>
      </c>
      <c r="E126" s="32" t="s">
        <v>72</v>
      </c>
      <c r="F126" s="52" t="s">
        <v>1091</v>
      </c>
      <c r="G126" s="32" t="s">
        <v>2</v>
      </c>
      <c r="H126" s="3" t="s">
        <v>1083</v>
      </c>
      <c r="I126" s="4" t="s">
        <v>79</v>
      </c>
      <c r="J126" s="32" t="s">
        <v>897</v>
      </c>
      <c r="K126" s="32" t="s">
        <v>1084</v>
      </c>
      <c r="L126" s="32" t="s">
        <v>615</v>
      </c>
      <c r="N126" s="58" t="s">
        <v>56</v>
      </c>
      <c r="Q126" s="32" t="s">
        <v>4</v>
      </c>
      <c r="R126" s="32" t="s">
        <v>385</v>
      </c>
      <c r="S126" s="32" t="str">
        <f>+VLOOKUP(Tabla12[[#This Row],[Programa]],Objetivos_Programas!$B$2:$C$16,2,FALSE)</f>
        <v>1. Programa conectividad ecosistémica, reverdecimiento y atención de la emergencia climática</v>
      </c>
      <c r="T126" s="32" t="s">
        <v>1085</v>
      </c>
      <c r="U126" s="32" t="s">
        <v>1880</v>
      </c>
      <c r="V126" s="33" t="str">
        <f>+VLOOKUP(Tabla12[[#This Row],[Subprograma (reclasificación)]],OB_Prop_Estru_Prog_SubPr_meta!$K$2:$N$59,4,FALSE)</f>
        <v>171,88 hectáreas de espacios públicos peatonales y para el encuentro renaturalizados y reverdecidos</v>
      </c>
      <c r="W126" s="32" t="s">
        <v>10</v>
      </c>
      <c r="X126" s="7" t="s">
        <v>158</v>
      </c>
      <c r="AA126" s="32" t="s">
        <v>908</v>
      </c>
      <c r="AC126" s="58" t="s">
        <v>317</v>
      </c>
      <c r="AD126" s="10">
        <v>715.15290400000004</v>
      </c>
      <c r="AE126" s="10">
        <f>+Tabla12[[#This Row],[Costo estimado 
(millones de $)]]</f>
        <v>715.15290400000004</v>
      </c>
      <c r="AJ126" s="32"/>
      <c r="AK126" s="32" t="s">
        <v>66</v>
      </c>
      <c r="AL126" s="40"/>
      <c r="AP126" s="32"/>
      <c r="AQ126" s="32"/>
      <c r="AR126" s="32"/>
      <c r="AS126" s="50" t="s">
        <v>1348</v>
      </c>
      <c r="AT126" s="41">
        <v>27719.104841</v>
      </c>
      <c r="AU126" s="40">
        <v>0</v>
      </c>
      <c r="AV126" s="40">
        <v>0</v>
      </c>
      <c r="AW126" s="32"/>
      <c r="AX126" s="16"/>
      <c r="AY126" s="32"/>
      <c r="AZ126" s="40">
        <v>0</v>
      </c>
      <c r="BA126" s="40">
        <v>0</v>
      </c>
      <c r="BB126" s="40">
        <v>0</v>
      </c>
      <c r="BC126" s="32"/>
      <c r="BD126" s="32"/>
    </row>
    <row r="127" spans="1:56" ht="169" hidden="1" customHeight="1" x14ac:dyDescent="0.2">
      <c r="A127" s="7">
        <v>129</v>
      </c>
      <c r="B127" s="7">
        <v>126</v>
      </c>
      <c r="C127" s="32" t="s">
        <v>313</v>
      </c>
      <c r="D127" s="32" t="s">
        <v>314</v>
      </c>
      <c r="E127" s="32" t="s">
        <v>72</v>
      </c>
      <c r="F127" s="52" t="s">
        <v>1095</v>
      </c>
      <c r="G127" s="32" t="s">
        <v>2</v>
      </c>
      <c r="H127" s="3" t="s">
        <v>1083</v>
      </c>
      <c r="I127" s="4" t="s">
        <v>79</v>
      </c>
      <c r="J127" s="32" t="s">
        <v>897</v>
      </c>
      <c r="K127" s="32" t="s">
        <v>1084</v>
      </c>
      <c r="L127" s="32" t="s">
        <v>615</v>
      </c>
      <c r="N127" s="58" t="s">
        <v>56</v>
      </c>
      <c r="Q127" s="32" t="s">
        <v>4</v>
      </c>
      <c r="R127" s="32" t="s">
        <v>385</v>
      </c>
      <c r="S127" s="32" t="str">
        <f>+VLOOKUP(Tabla12[[#This Row],[Programa]],Objetivos_Programas!$B$2:$C$16,2,FALSE)</f>
        <v>1. Programa conectividad ecosistémica, reverdecimiento y atención de la emergencia climática</v>
      </c>
      <c r="T127" s="32" t="s">
        <v>1085</v>
      </c>
      <c r="U127" s="32" t="s">
        <v>1880</v>
      </c>
      <c r="V127" s="33" t="str">
        <f>+VLOOKUP(Tabla12[[#This Row],[Subprograma (reclasificación)]],OB_Prop_Estru_Prog_SubPr_meta!$K$2:$N$59,4,FALSE)</f>
        <v>171,88 hectáreas de espacios públicos peatonales y para el encuentro renaturalizados y reverdecidos</v>
      </c>
      <c r="W127" s="32" t="s">
        <v>10</v>
      </c>
      <c r="X127" s="7" t="s">
        <v>158</v>
      </c>
      <c r="AA127" s="32" t="s">
        <v>908</v>
      </c>
      <c r="AC127" s="58" t="s">
        <v>317</v>
      </c>
      <c r="AD127" s="10">
        <v>335.4726</v>
      </c>
      <c r="AE127" s="10">
        <f>+Tabla12[[#This Row],[Costo estimado 
(millones de $)]]</f>
        <v>335.4726</v>
      </c>
      <c r="AJ127" s="32"/>
      <c r="AK127" s="32" t="s">
        <v>66</v>
      </c>
      <c r="AL127" s="40"/>
      <c r="AP127" s="32"/>
      <c r="AQ127" s="32"/>
      <c r="AR127" s="32"/>
      <c r="AS127" s="50" t="s">
        <v>1349</v>
      </c>
      <c r="AT127" s="41">
        <v>13002.813973</v>
      </c>
      <c r="AU127" s="40">
        <v>0</v>
      </c>
      <c r="AV127" s="40">
        <v>0</v>
      </c>
      <c r="AW127" s="32"/>
      <c r="AX127" s="16"/>
      <c r="AY127" s="32"/>
      <c r="AZ127" s="40">
        <v>0</v>
      </c>
      <c r="BA127" s="40">
        <v>0</v>
      </c>
      <c r="BB127" s="40">
        <v>0</v>
      </c>
      <c r="BC127" s="32"/>
      <c r="BD127" s="32"/>
    </row>
    <row r="128" spans="1:56" ht="169" hidden="1" customHeight="1" x14ac:dyDescent="0.2">
      <c r="A128" s="7">
        <v>130</v>
      </c>
      <c r="B128" s="7">
        <v>127</v>
      </c>
      <c r="C128" s="32" t="s">
        <v>313</v>
      </c>
      <c r="D128" s="32" t="s">
        <v>314</v>
      </c>
      <c r="E128" s="32" t="s">
        <v>72</v>
      </c>
      <c r="F128" s="52" t="s">
        <v>1143</v>
      </c>
      <c r="G128" s="32" t="s">
        <v>2</v>
      </c>
      <c r="H128" s="3" t="s">
        <v>1083</v>
      </c>
      <c r="I128" s="4" t="s">
        <v>79</v>
      </c>
      <c r="J128" s="32" t="s">
        <v>897</v>
      </c>
      <c r="K128" s="32" t="s">
        <v>1084</v>
      </c>
      <c r="L128" s="32" t="s">
        <v>615</v>
      </c>
      <c r="N128" s="58" t="s">
        <v>56</v>
      </c>
      <c r="Q128" s="32" t="s">
        <v>4</v>
      </c>
      <c r="R128" s="32" t="s">
        <v>385</v>
      </c>
      <c r="S128" s="32" t="str">
        <f>+VLOOKUP(Tabla12[[#This Row],[Programa]],Objetivos_Programas!$B$2:$C$16,2,FALSE)</f>
        <v>1. Programa conectividad ecosistémica, reverdecimiento y atención de la emergencia climática</v>
      </c>
      <c r="T128" s="32" t="s">
        <v>1085</v>
      </c>
      <c r="U128" s="32" t="s">
        <v>1880</v>
      </c>
      <c r="V128" s="33" t="str">
        <f>+VLOOKUP(Tabla12[[#This Row],[Subprograma (reclasificación)]],OB_Prop_Estru_Prog_SubPr_meta!$K$2:$N$59,4,FALSE)</f>
        <v>171,88 hectáreas de espacios públicos peatonales y para el encuentro renaturalizados y reverdecidos</v>
      </c>
      <c r="W128" s="32" t="s">
        <v>10</v>
      </c>
      <c r="X128" s="7" t="s">
        <v>158</v>
      </c>
      <c r="AA128" s="32" t="s">
        <v>908</v>
      </c>
      <c r="AC128" s="58" t="s">
        <v>317</v>
      </c>
      <c r="AD128" s="10">
        <v>730.644091</v>
      </c>
      <c r="AE128" s="10">
        <f>+Tabla12[[#This Row],[Costo estimado 
(millones de $)]]</f>
        <v>730.644091</v>
      </c>
      <c r="AJ128" s="32"/>
      <c r="AK128" s="32" t="s">
        <v>66</v>
      </c>
      <c r="AL128" s="40"/>
      <c r="AP128" s="32"/>
      <c r="AQ128" s="32"/>
      <c r="AR128" s="32"/>
      <c r="AS128" s="50" t="s">
        <v>1350</v>
      </c>
      <c r="AT128" s="41">
        <v>18076.301116999999</v>
      </c>
      <c r="AU128" s="40">
        <v>0</v>
      </c>
      <c r="AV128" s="40">
        <v>0</v>
      </c>
      <c r="AW128" s="32"/>
      <c r="AX128" s="16"/>
      <c r="AY128" s="32"/>
      <c r="AZ128" s="40">
        <v>0</v>
      </c>
      <c r="BA128" s="40">
        <v>0</v>
      </c>
      <c r="BB128" s="40">
        <v>0</v>
      </c>
      <c r="BC128" s="32"/>
      <c r="BD128" s="32"/>
    </row>
    <row r="129" spans="1:56" ht="169" hidden="1" customHeight="1" x14ac:dyDescent="0.2">
      <c r="A129" s="7">
        <v>131</v>
      </c>
      <c r="B129" s="7">
        <v>128</v>
      </c>
      <c r="C129" s="32" t="s">
        <v>313</v>
      </c>
      <c r="D129" s="32" t="s">
        <v>314</v>
      </c>
      <c r="E129" s="32" t="s">
        <v>72</v>
      </c>
      <c r="F129" s="1" t="s">
        <v>2080</v>
      </c>
      <c r="G129" s="32" t="s">
        <v>2</v>
      </c>
      <c r="H129" s="3" t="s">
        <v>1074</v>
      </c>
      <c r="I129" s="4" t="s">
        <v>79</v>
      </c>
      <c r="J129" s="32" t="s">
        <v>897</v>
      </c>
      <c r="K129" s="32" t="s">
        <v>1247</v>
      </c>
      <c r="L129" s="32" t="s">
        <v>615</v>
      </c>
      <c r="N129" s="58" t="s">
        <v>56</v>
      </c>
      <c r="Q129" s="32" t="s">
        <v>4</v>
      </c>
      <c r="R129" s="32" t="s">
        <v>385</v>
      </c>
      <c r="S129" s="32" t="str">
        <f>+VLOOKUP(Tabla12[[#This Row],[Programa]],Objetivos_Programas!$B$2:$C$16,2,FALSE)</f>
        <v>1. Programa conectividad ecosistémica, reverdecimiento y atención de la emergencia climática</v>
      </c>
      <c r="T129" s="32" t="s">
        <v>405</v>
      </c>
      <c r="U129" s="32" t="s">
        <v>1881</v>
      </c>
      <c r="V129" s="33" t="str">
        <f>+VLOOKUP(Tabla12[[#This Row],[Subprograma (reclasificación)]],OB_Prop_Estru_Prog_SubPr_meta!$K$2:$N$59,4,FALSE)</f>
        <v>139,38 hectáreas potenciales para consolidación de bosques urbanos en espacios públicos de la red estructurante</v>
      </c>
      <c r="W129" s="32" t="s">
        <v>10</v>
      </c>
      <c r="X129" s="32" t="s">
        <v>158</v>
      </c>
      <c r="AA129" s="32" t="s">
        <v>908</v>
      </c>
      <c r="AC129" s="58" t="s">
        <v>2</v>
      </c>
      <c r="AD129" s="10">
        <v>12013.350031</v>
      </c>
      <c r="AE129" s="10">
        <f>+Tabla12[[#This Row],[Costo estimado 
(millones de $)]]</f>
        <v>12013.350031</v>
      </c>
      <c r="AJ129" s="32"/>
      <c r="AK129" s="32" t="s">
        <v>66</v>
      </c>
      <c r="AL129" s="40"/>
      <c r="AP129" s="32"/>
      <c r="AQ129" s="32"/>
      <c r="AR129" s="32"/>
      <c r="AS129" s="32"/>
      <c r="AT129" s="41">
        <v>139690.12</v>
      </c>
      <c r="AU129" s="40">
        <v>0</v>
      </c>
      <c r="AV129" s="40">
        <v>0</v>
      </c>
      <c r="AW129" s="32"/>
      <c r="AX129" s="16"/>
      <c r="AY129" s="32"/>
      <c r="AZ129" s="40">
        <v>0</v>
      </c>
      <c r="BA129" s="40">
        <v>0</v>
      </c>
      <c r="BB129" s="40">
        <v>0</v>
      </c>
      <c r="BC129" s="32"/>
      <c r="BD129" s="32"/>
    </row>
    <row r="130" spans="1:56" ht="169" hidden="1" customHeight="1" x14ac:dyDescent="0.2">
      <c r="A130" s="7">
        <v>132</v>
      </c>
      <c r="B130" s="7">
        <v>129</v>
      </c>
      <c r="C130" s="32" t="s">
        <v>313</v>
      </c>
      <c r="D130" s="32" t="s">
        <v>314</v>
      </c>
      <c r="E130" s="32" t="s">
        <v>72</v>
      </c>
      <c r="F130" s="52" t="s">
        <v>1088</v>
      </c>
      <c r="G130" s="32" t="s">
        <v>2</v>
      </c>
      <c r="H130" s="3" t="s">
        <v>1083</v>
      </c>
      <c r="I130" s="4" t="s">
        <v>79</v>
      </c>
      <c r="J130" s="32" t="s">
        <v>897</v>
      </c>
      <c r="K130" s="32" t="s">
        <v>1084</v>
      </c>
      <c r="L130" s="32" t="s">
        <v>615</v>
      </c>
      <c r="N130" s="58" t="s">
        <v>56</v>
      </c>
      <c r="Q130" s="32" t="s">
        <v>4</v>
      </c>
      <c r="R130" s="32" t="s">
        <v>385</v>
      </c>
      <c r="S130" s="32" t="str">
        <f>+VLOOKUP(Tabla12[[#This Row],[Programa]],Objetivos_Programas!$B$2:$C$16,2,FALSE)</f>
        <v>1. Programa conectividad ecosistémica, reverdecimiento y atención de la emergencia climática</v>
      </c>
      <c r="T130" s="32" t="s">
        <v>1085</v>
      </c>
      <c r="U130" s="32" t="s">
        <v>1880</v>
      </c>
      <c r="V130" s="33" t="str">
        <f>+VLOOKUP(Tabla12[[#This Row],[Subprograma (reclasificación)]],OB_Prop_Estru_Prog_SubPr_meta!$K$2:$N$59,4,FALSE)</f>
        <v>171,88 hectáreas de espacios públicos peatonales y para el encuentro renaturalizados y reverdecidos</v>
      </c>
      <c r="W130" s="32" t="s">
        <v>10</v>
      </c>
      <c r="X130" s="7" t="s">
        <v>206</v>
      </c>
      <c r="AA130" s="32" t="s">
        <v>908</v>
      </c>
      <c r="AC130" s="58" t="s">
        <v>317</v>
      </c>
      <c r="AD130" s="10">
        <v>294.63514500000002</v>
      </c>
      <c r="AE130" s="10">
        <f>+Tabla12[[#This Row],[Costo estimado 
(millones de $)]]</f>
        <v>294.63514500000002</v>
      </c>
      <c r="AJ130" s="32"/>
      <c r="AK130" s="32" t="s">
        <v>66</v>
      </c>
      <c r="AL130" s="40"/>
      <c r="AP130" s="32"/>
      <c r="AQ130" s="32"/>
      <c r="AR130" s="32"/>
      <c r="AS130" s="50" t="s">
        <v>1351</v>
      </c>
      <c r="AT130" s="41">
        <v>11419.966877999999</v>
      </c>
      <c r="AU130" s="40">
        <v>0</v>
      </c>
      <c r="AV130" s="40">
        <v>0</v>
      </c>
      <c r="AW130" s="32"/>
      <c r="AX130" s="16"/>
      <c r="AY130" s="32"/>
      <c r="AZ130" s="40">
        <v>0</v>
      </c>
      <c r="BA130" s="40">
        <v>0</v>
      </c>
      <c r="BB130" s="40">
        <v>0</v>
      </c>
      <c r="BC130" s="32"/>
      <c r="BD130" s="32"/>
    </row>
    <row r="131" spans="1:56" ht="169" hidden="1" customHeight="1" x14ac:dyDescent="0.2">
      <c r="A131" s="7">
        <v>133</v>
      </c>
      <c r="B131" s="7">
        <v>130</v>
      </c>
      <c r="C131" s="32" t="s">
        <v>313</v>
      </c>
      <c r="D131" s="32" t="s">
        <v>314</v>
      </c>
      <c r="E131" s="32" t="s">
        <v>72</v>
      </c>
      <c r="F131" s="52" t="s">
        <v>1116</v>
      </c>
      <c r="G131" s="32" t="s">
        <v>2</v>
      </c>
      <c r="H131" s="3" t="s">
        <v>1083</v>
      </c>
      <c r="I131" s="4" t="s">
        <v>79</v>
      </c>
      <c r="J131" s="32" t="s">
        <v>897</v>
      </c>
      <c r="K131" s="32" t="s">
        <v>1084</v>
      </c>
      <c r="L131" s="32" t="s">
        <v>615</v>
      </c>
      <c r="N131" s="58" t="s">
        <v>56</v>
      </c>
      <c r="Q131" s="32" t="s">
        <v>4</v>
      </c>
      <c r="R131" s="32" t="s">
        <v>385</v>
      </c>
      <c r="S131" s="32" t="str">
        <f>+VLOOKUP(Tabla12[[#This Row],[Programa]],Objetivos_Programas!$B$2:$C$16,2,FALSE)</f>
        <v>1. Programa conectividad ecosistémica, reverdecimiento y atención de la emergencia climática</v>
      </c>
      <c r="T131" s="32" t="s">
        <v>1085</v>
      </c>
      <c r="U131" s="32" t="s">
        <v>1880</v>
      </c>
      <c r="V131" s="33" t="str">
        <f>+VLOOKUP(Tabla12[[#This Row],[Subprograma (reclasificación)]],OB_Prop_Estru_Prog_SubPr_meta!$K$2:$N$59,4,FALSE)</f>
        <v>171,88 hectáreas de espacios públicos peatonales y para el encuentro renaturalizados y reverdecidos</v>
      </c>
      <c r="W131" s="32" t="s">
        <v>10</v>
      </c>
      <c r="X131" s="7" t="s">
        <v>206</v>
      </c>
      <c r="AA131" s="32" t="s">
        <v>908</v>
      </c>
      <c r="AC131" s="58" t="s">
        <v>317</v>
      </c>
      <c r="AD131" s="10">
        <v>801.53150900000003</v>
      </c>
      <c r="AE131" s="10">
        <f>+Tabla12[[#This Row],[Costo estimado 
(millones de $)]]</f>
        <v>801.53150900000003</v>
      </c>
      <c r="AJ131" s="32"/>
      <c r="AK131" s="32" t="s">
        <v>66</v>
      </c>
      <c r="AL131" s="40"/>
      <c r="AP131" s="32"/>
      <c r="AQ131" s="32"/>
      <c r="AR131" s="32"/>
      <c r="AS131" s="50" t="s">
        <v>1352</v>
      </c>
      <c r="AT131" s="41">
        <v>31067.112776999998</v>
      </c>
      <c r="AU131" s="40">
        <v>0</v>
      </c>
      <c r="AV131" s="40">
        <v>0</v>
      </c>
      <c r="AW131" s="32"/>
      <c r="AX131" s="16"/>
      <c r="AY131" s="32"/>
      <c r="AZ131" s="40">
        <v>0</v>
      </c>
      <c r="BA131" s="40">
        <v>0</v>
      </c>
      <c r="BB131" s="40">
        <v>0</v>
      </c>
      <c r="BC131" s="32"/>
      <c r="BD131" s="32"/>
    </row>
    <row r="132" spans="1:56" ht="169" hidden="1" customHeight="1" x14ac:dyDescent="0.2">
      <c r="A132" s="7">
        <v>134</v>
      </c>
      <c r="B132" s="7">
        <v>131</v>
      </c>
      <c r="C132" s="32" t="s">
        <v>313</v>
      </c>
      <c r="D132" s="32" t="s">
        <v>314</v>
      </c>
      <c r="E132" s="32" t="s">
        <v>72</v>
      </c>
      <c r="F132" s="52" t="s">
        <v>1128</v>
      </c>
      <c r="G132" s="32" t="s">
        <v>2</v>
      </c>
      <c r="H132" s="3" t="s">
        <v>1083</v>
      </c>
      <c r="I132" s="4" t="s">
        <v>79</v>
      </c>
      <c r="J132" s="32" t="s">
        <v>897</v>
      </c>
      <c r="K132" s="32" t="s">
        <v>1084</v>
      </c>
      <c r="L132" s="32" t="s">
        <v>615</v>
      </c>
      <c r="N132" s="58" t="s">
        <v>56</v>
      </c>
      <c r="Q132" s="32" t="s">
        <v>4</v>
      </c>
      <c r="R132" s="32" t="s">
        <v>385</v>
      </c>
      <c r="S132" s="32" t="str">
        <f>+VLOOKUP(Tabla12[[#This Row],[Programa]],Objetivos_Programas!$B$2:$C$16,2,FALSE)</f>
        <v>1. Programa conectividad ecosistémica, reverdecimiento y atención de la emergencia climática</v>
      </c>
      <c r="T132" s="32" t="s">
        <v>1085</v>
      </c>
      <c r="U132" s="32" t="s">
        <v>1880</v>
      </c>
      <c r="V132" s="33" t="str">
        <f>+VLOOKUP(Tabla12[[#This Row],[Subprograma (reclasificación)]],OB_Prop_Estru_Prog_SubPr_meta!$K$2:$N$59,4,FALSE)</f>
        <v>171,88 hectáreas de espacios públicos peatonales y para el encuentro renaturalizados y reverdecidos</v>
      </c>
      <c r="W132" s="32" t="s">
        <v>10</v>
      </c>
      <c r="X132" s="7" t="s">
        <v>206</v>
      </c>
      <c r="AA132" s="32" t="s">
        <v>206</v>
      </c>
      <c r="AC132" s="58" t="s">
        <v>317</v>
      </c>
      <c r="AD132" s="10">
        <v>802.03095399999995</v>
      </c>
      <c r="AE132" s="10">
        <f>+Tabla12[[#This Row],[Costo estimado 
(millones de $)]]</f>
        <v>802.03095399999995</v>
      </c>
      <c r="AJ132" s="32"/>
      <c r="AK132" s="32" t="s">
        <v>66</v>
      </c>
      <c r="AL132" s="40"/>
      <c r="AP132" s="32"/>
      <c r="AQ132" s="32"/>
      <c r="AR132" s="32"/>
      <c r="AS132" s="50" t="s">
        <v>1353</v>
      </c>
      <c r="AT132" s="41">
        <v>23314.853338000001</v>
      </c>
      <c r="AU132" s="40">
        <v>0</v>
      </c>
      <c r="AV132" s="40">
        <v>2</v>
      </c>
      <c r="AW132" s="32"/>
      <c r="AX132" s="16"/>
      <c r="AY132" s="32"/>
      <c r="AZ132" s="40">
        <v>2</v>
      </c>
      <c r="BA132" s="40">
        <v>0</v>
      </c>
      <c r="BB132" s="40">
        <v>0</v>
      </c>
      <c r="BC132" s="32"/>
      <c r="BD132" s="32"/>
    </row>
    <row r="133" spans="1:56" ht="169" hidden="1" customHeight="1" x14ac:dyDescent="0.2">
      <c r="A133" s="7">
        <v>135</v>
      </c>
      <c r="B133" s="7">
        <v>132</v>
      </c>
      <c r="C133" s="32" t="s">
        <v>313</v>
      </c>
      <c r="D133" s="32" t="s">
        <v>314</v>
      </c>
      <c r="E133" s="32" t="s">
        <v>72</v>
      </c>
      <c r="F133" s="52" t="s">
        <v>2081</v>
      </c>
      <c r="G133" s="32" t="s">
        <v>2</v>
      </c>
      <c r="H133" s="3" t="s">
        <v>1083</v>
      </c>
      <c r="I133" s="4" t="s">
        <v>79</v>
      </c>
      <c r="J133" s="32" t="s">
        <v>897</v>
      </c>
      <c r="K133" s="32" t="s">
        <v>1084</v>
      </c>
      <c r="L133" s="32" t="s">
        <v>615</v>
      </c>
      <c r="N133" s="58" t="s">
        <v>56</v>
      </c>
      <c r="Q133" s="32" t="s">
        <v>4</v>
      </c>
      <c r="R133" s="32" t="s">
        <v>385</v>
      </c>
      <c r="S133" s="32" t="str">
        <f>+VLOOKUP(Tabla12[[#This Row],[Programa]],Objetivos_Programas!$B$2:$C$16,2,FALSE)</f>
        <v>1. Programa conectividad ecosistémica, reverdecimiento y atención de la emergencia climática</v>
      </c>
      <c r="T133" s="32" t="s">
        <v>1085</v>
      </c>
      <c r="U133" s="32" t="s">
        <v>1880</v>
      </c>
      <c r="V133" s="33" t="str">
        <f>+VLOOKUP(Tabla12[[#This Row],[Subprograma (reclasificación)]],OB_Prop_Estru_Prog_SubPr_meta!$K$2:$N$59,4,FALSE)</f>
        <v>171,88 hectáreas de espacios públicos peatonales y para el encuentro renaturalizados y reverdecidos</v>
      </c>
      <c r="W133" s="32" t="s">
        <v>10</v>
      </c>
      <c r="X133" s="7" t="s">
        <v>206</v>
      </c>
      <c r="AA133" s="32" t="s">
        <v>908</v>
      </c>
      <c r="AC133" s="58" t="s">
        <v>317</v>
      </c>
      <c r="AD133" s="10">
        <v>159.53714099999999</v>
      </c>
      <c r="AE133" s="10">
        <f>+Tabla12[[#This Row],[Costo estimado 
(millones de $)]]</f>
        <v>159.53714099999999</v>
      </c>
      <c r="AJ133" s="32"/>
      <c r="AK133" s="32" t="s">
        <v>66</v>
      </c>
      <c r="AL133" s="40"/>
      <c r="AP133" s="32"/>
      <c r="AQ133" s="32"/>
      <c r="AR133" s="32"/>
      <c r="AS133" s="50" t="s">
        <v>1354</v>
      </c>
      <c r="AT133" s="41">
        <v>6396</v>
      </c>
      <c r="AU133" s="40">
        <v>0</v>
      </c>
      <c r="AV133" s="40">
        <v>0</v>
      </c>
      <c r="AW133" s="32"/>
      <c r="AX133" s="16"/>
      <c r="AY133" s="32"/>
      <c r="AZ133" s="40">
        <v>0</v>
      </c>
      <c r="BA133" s="40">
        <v>0</v>
      </c>
      <c r="BB133" s="40">
        <v>0</v>
      </c>
      <c r="BC133" s="32"/>
      <c r="BD133" s="32"/>
    </row>
    <row r="134" spans="1:56" ht="169" hidden="1" customHeight="1" x14ac:dyDescent="0.2">
      <c r="A134" s="7">
        <v>136</v>
      </c>
      <c r="B134" s="7">
        <v>133</v>
      </c>
      <c r="C134" s="32" t="s">
        <v>313</v>
      </c>
      <c r="D134" s="32" t="s">
        <v>314</v>
      </c>
      <c r="E134" s="32" t="s">
        <v>72</v>
      </c>
      <c r="F134" s="52" t="s">
        <v>1150</v>
      </c>
      <c r="G134" s="32" t="s">
        <v>2</v>
      </c>
      <c r="H134" s="3" t="s">
        <v>1083</v>
      </c>
      <c r="I134" s="4" t="s">
        <v>79</v>
      </c>
      <c r="J134" s="32" t="s">
        <v>897</v>
      </c>
      <c r="K134" s="32" t="s">
        <v>1084</v>
      </c>
      <c r="L134" s="32" t="s">
        <v>615</v>
      </c>
      <c r="N134" s="58" t="s">
        <v>56</v>
      </c>
      <c r="Q134" s="32" t="s">
        <v>4</v>
      </c>
      <c r="R134" s="32" t="s">
        <v>385</v>
      </c>
      <c r="S134" s="32" t="str">
        <f>+VLOOKUP(Tabla12[[#This Row],[Programa]],Objetivos_Programas!$B$2:$C$16,2,FALSE)</f>
        <v>1. Programa conectividad ecosistémica, reverdecimiento y atención de la emergencia climática</v>
      </c>
      <c r="T134" s="32" t="s">
        <v>1085</v>
      </c>
      <c r="U134" s="32" t="s">
        <v>1880</v>
      </c>
      <c r="V134" s="33" t="str">
        <f>+VLOOKUP(Tabla12[[#This Row],[Subprograma (reclasificación)]],OB_Prop_Estru_Prog_SubPr_meta!$K$2:$N$59,4,FALSE)</f>
        <v>171,88 hectáreas de espacios públicos peatonales y para el encuentro renaturalizados y reverdecidos</v>
      </c>
      <c r="W134" s="32" t="s">
        <v>10</v>
      </c>
      <c r="X134" s="7" t="s">
        <v>206</v>
      </c>
      <c r="AA134" s="32" t="s">
        <v>908</v>
      </c>
      <c r="AC134" s="58" t="s">
        <v>317</v>
      </c>
      <c r="AD134" s="10">
        <v>211.54644200000001</v>
      </c>
      <c r="AE134" s="10">
        <f>+Tabla12[[#This Row],[Costo estimado 
(millones de $)]]</f>
        <v>211.54644200000001</v>
      </c>
      <c r="AJ134" s="32"/>
      <c r="AK134" s="32" t="s">
        <v>66</v>
      </c>
      <c r="AL134" s="40"/>
      <c r="AP134" s="32"/>
      <c r="AQ134" s="32"/>
      <c r="AR134" s="32"/>
      <c r="AS134" s="50" t="s">
        <v>1355</v>
      </c>
      <c r="AT134" s="41">
        <v>7028</v>
      </c>
      <c r="AU134" s="40">
        <v>0</v>
      </c>
      <c r="AV134" s="40">
        <v>0</v>
      </c>
      <c r="AW134" s="32"/>
      <c r="AX134" s="16"/>
      <c r="AY134" s="32"/>
      <c r="AZ134" s="40">
        <v>0</v>
      </c>
      <c r="BA134" s="40">
        <v>0</v>
      </c>
      <c r="BB134" s="40">
        <v>0</v>
      </c>
      <c r="BC134" s="32"/>
      <c r="BD134" s="32"/>
    </row>
    <row r="135" spans="1:56" ht="169" hidden="1" customHeight="1" x14ac:dyDescent="0.2">
      <c r="A135" s="7">
        <v>137</v>
      </c>
      <c r="B135" s="7">
        <v>134</v>
      </c>
      <c r="C135" s="32" t="s">
        <v>313</v>
      </c>
      <c r="D135" s="32" t="s">
        <v>314</v>
      </c>
      <c r="E135" s="32" t="s">
        <v>72</v>
      </c>
      <c r="F135" s="1" t="s">
        <v>16</v>
      </c>
      <c r="G135" s="32" t="s">
        <v>2</v>
      </c>
      <c r="H135" s="3" t="s">
        <v>1077</v>
      </c>
      <c r="I135" s="4" t="s">
        <v>79</v>
      </c>
      <c r="J135" s="32" t="s">
        <v>898</v>
      </c>
      <c r="K135" s="32" t="s">
        <v>494</v>
      </c>
      <c r="L135" s="32" t="s">
        <v>615</v>
      </c>
      <c r="N135" s="58" t="s">
        <v>56</v>
      </c>
      <c r="Q135" s="32" t="s">
        <v>4</v>
      </c>
      <c r="R135" s="32" t="s">
        <v>388</v>
      </c>
      <c r="S135" s="32" t="str">
        <f>+VLOOKUP(Tabla12[[#This Row],[Programa]],Objetivos_Programas!$B$2:$C$16,2,FALSE)</f>
        <v>3. Programa Vitalidad y cuidado</v>
      </c>
      <c r="T135" s="32" t="s">
        <v>434</v>
      </c>
      <c r="U135" s="32" t="s">
        <v>434</v>
      </c>
      <c r="V135" s="33" t="str">
        <f>+VLOOKUP(Tabla12[[#This Row],[Subprograma (reclasificación)]],OB_Prop_Estru_Prog_SubPr_meta!$K$2:$N$59,4,FALSE)</f>
        <v>283,47 hectáreas de parques de la red estructurante consolidadas</v>
      </c>
      <c r="W135" s="32" t="s">
        <v>10</v>
      </c>
      <c r="X135" s="7" t="s">
        <v>115</v>
      </c>
      <c r="AA135" s="32" t="s">
        <v>957</v>
      </c>
      <c r="AC135" s="58" t="s">
        <v>2</v>
      </c>
      <c r="AD135" s="10">
        <v>395143.63221100002</v>
      </c>
      <c r="AE135" s="10">
        <f>+Tabla12[[#This Row],[Costo estimado 
(millones de $)]]</f>
        <v>395143.63221100002</v>
      </c>
      <c r="AJ135" s="32"/>
      <c r="AK135" s="32" t="s">
        <v>66</v>
      </c>
      <c r="AL135" s="40"/>
      <c r="AP135" s="32"/>
      <c r="AQ135" s="32"/>
      <c r="AR135" s="32"/>
      <c r="AS135" s="50" t="s">
        <v>1356</v>
      </c>
      <c r="AT135" s="41">
        <v>179990.55814400001</v>
      </c>
      <c r="AU135" s="40">
        <v>0</v>
      </c>
      <c r="AV135" s="40">
        <v>1</v>
      </c>
      <c r="AW135" s="32"/>
      <c r="AX135" s="16"/>
      <c r="AY135" s="32"/>
      <c r="AZ135" s="40">
        <v>3</v>
      </c>
      <c r="BA135" s="40">
        <v>0</v>
      </c>
      <c r="BB135" s="40">
        <v>1.2</v>
      </c>
      <c r="BC135" s="32"/>
      <c r="BD135" s="32"/>
    </row>
    <row r="136" spans="1:56" ht="169" hidden="1" customHeight="1" x14ac:dyDescent="0.2">
      <c r="A136" s="7">
        <v>138</v>
      </c>
      <c r="B136" s="7">
        <v>135</v>
      </c>
      <c r="C136" s="32" t="s">
        <v>313</v>
      </c>
      <c r="D136" s="32" t="s">
        <v>314</v>
      </c>
      <c r="E136" s="32" t="s">
        <v>72</v>
      </c>
      <c r="F136" s="1" t="s">
        <v>17</v>
      </c>
      <c r="G136" s="32" t="s">
        <v>2</v>
      </c>
      <c r="H136" s="3" t="s">
        <v>1077</v>
      </c>
      <c r="I136" s="4" t="s">
        <v>79</v>
      </c>
      <c r="J136" s="32" t="s">
        <v>898</v>
      </c>
      <c r="K136" s="32" t="s">
        <v>494</v>
      </c>
      <c r="L136" s="32" t="s">
        <v>615</v>
      </c>
      <c r="N136" s="58" t="s">
        <v>56</v>
      </c>
      <c r="Q136" s="32" t="s">
        <v>4</v>
      </c>
      <c r="R136" s="32" t="s">
        <v>388</v>
      </c>
      <c r="S136" s="32" t="str">
        <f>+VLOOKUP(Tabla12[[#This Row],[Programa]],Objetivos_Programas!$B$2:$C$16,2,FALSE)</f>
        <v>3. Programa Vitalidad y cuidado</v>
      </c>
      <c r="T136" s="32" t="s">
        <v>434</v>
      </c>
      <c r="U136" s="32" t="s">
        <v>434</v>
      </c>
      <c r="V136" s="33" t="str">
        <f>+VLOOKUP(Tabla12[[#This Row],[Subprograma (reclasificación)]],OB_Prop_Estru_Prog_SubPr_meta!$K$2:$N$59,4,FALSE)</f>
        <v>283,47 hectáreas de parques de la red estructurante consolidadas</v>
      </c>
      <c r="W136" s="32" t="s">
        <v>10</v>
      </c>
      <c r="X136" s="7" t="s">
        <v>115</v>
      </c>
      <c r="AA136" s="32" t="s">
        <v>957</v>
      </c>
      <c r="AC136" s="58" t="s">
        <v>2</v>
      </c>
      <c r="AD136" s="10">
        <v>533808.90390100004</v>
      </c>
      <c r="AE136" s="10">
        <f>+Tabla12[[#This Row],[Costo estimado 
(millones de $)]]</f>
        <v>533808.90390100004</v>
      </c>
      <c r="AJ136" s="32"/>
      <c r="AK136" s="32" t="s">
        <v>66</v>
      </c>
      <c r="AL136" s="40"/>
      <c r="AP136" s="32"/>
      <c r="AQ136" s="32"/>
      <c r="AR136" s="32"/>
      <c r="AS136" s="50" t="s">
        <v>1357</v>
      </c>
      <c r="AT136" s="41">
        <v>707025.94627299998</v>
      </c>
      <c r="AU136" s="40">
        <v>0</v>
      </c>
      <c r="AV136" s="40">
        <v>1</v>
      </c>
      <c r="AW136" s="32"/>
      <c r="AX136" s="16"/>
      <c r="AY136" s="32"/>
      <c r="AZ136" s="40">
        <v>3</v>
      </c>
      <c r="BA136" s="40">
        <v>0</v>
      </c>
      <c r="BB136" s="40">
        <v>0</v>
      </c>
      <c r="BC136" s="32"/>
      <c r="BD136" s="32"/>
    </row>
    <row r="137" spans="1:56" ht="169" hidden="1" customHeight="1" x14ac:dyDescent="0.2">
      <c r="A137" s="7">
        <v>139</v>
      </c>
      <c r="B137" s="7">
        <v>136</v>
      </c>
      <c r="C137" s="32" t="s">
        <v>313</v>
      </c>
      <c r="D137" s="32" t="s">
        <v>314</v>
      </c>
      <c r="E137" s="32" t="s">
        <v>72</v>
      </c>
      <c r="F137" s="52" t="s">
        <v>1103</v>
      </c>
      <c r="G137" s="32" t="s">
        <v>2</v>
      </c>
      <c r="H137" s="3" t="s">
        <v>1083</v>
      </c>
      <c r="I137" s="4" t="s">
        <v>79</v>
      </c>
      <c r="J137" s="32" t="s">
        <v>897</v>
      </c>
      <c r="K137" s="32" t="s">
        <v>1084</v>
      </c>
      <c r="L137" s="32" t="s">
        <v>615</v>
      </c>
      <c r="N137" s="58" t="s">
        <v>56</v>
      </c>
      <c r="Q137" s="32" t="s">
        <v>4</v>
      </c>
      <c r="R137" s="32" t="s">
        <v>385</v>
      </c>
      <c r="S137" s="32" t="str">
        <f>+VLOOKUP(Tabla12[[#This Row],[Programa]],Objetivos_Programas!$B$2:$C$16,2,FALSE)</f>
        <v>1. Programa conectividad ecosistémica, reverdecimiento y atención de la emergencia climática</v>
      </c>
      <c r="T137" s="32" t="s">
        <v>1085</v>
      </c>
      <c r="U137" s="32" t="s">
        <v>1880</v>
      </c>
      <c r="V137" s="33" t="str">
        <f>+VLOOKUP(Tabla12[[#This Row],[Subprograma (reclasificación)]],OB_Prop_Estru_Prog_SubPr_meta!$K$2:$N$59,4,FALSE)</f>
        <v>171,88 hectáreas de espacios públicos peatonales y para el encuentro renaturalizados y reverdecidos</v>
      </c>
      <c r="W137" s="32" t="s">
        <v>10</v>
      </c>
      <c r="X137" s="7" t="s">
        <v>126</v>
      </c>
      <c r="AA137" s="32" t="s">
        <v>908</v>
      </c>
      <c r="AC137" s="58" t="s">
        <v>317</v>
      </c>
      <c r="AD137" s="10">
        <v>745.15501800000004</v>
      </c>
      <c r="AE137" s="10">
        <f>+Tabla12[[#This Row],[Costo estimado 
(millones de $)]]</f>
        <v>745.15501800000004</v>
      </c>
      <c r="AJ137" s="32"/>
      <c r="AK137" s="32" t="s">
        <v>66</v>
      </c>
      <c r="AL137" s="40"/>
      <c r="AP137" s="32"/>
      <c r="AQ137" s="32"/>
      <c r="AR137" s="32"/>
      <c r="AS137" s="50" t="s">
        <v>1358</v>
      </c>
      <c r="AT137" s="41">
        <v>27076.856145999998</v>
      </c>
      <c r="AU137" s="40">
        <v>0</v>
      </c>
      <c r="AV137" s="40">
        <v>0</v>
      </c>
      <c r="AW137" s="32"/>
      <c r="AX137" s="16"/>
      <c r="AY137" s="32"/>
      <c r="AZ137" s="40">
        <v>0</v>
      </c>
      <c r="BA137" s="40">
        <v>0</v>
      </c>
      <c r="BB137" s="40">
        <v>0</v>
      </c>
      <c r="BC137" s="32"/>
      <c r="BD137" s="32"/>
    </row>
    <row r="138" spans="1:56" ht="169" hidden="1" customHeight="1" x14ac:dyDescent="0.2">
      <c r="A138" s="7">
        <v>140</v>
      </c>
      <c r="B138" s="7">
        <v>137</v>
      </c>
      <c r="C138" s="32" t="s">
        <v>313</v>
      </c>
      <c r="D138" s="32" t="s">
        <v>314</v>
      </c>
      <c r="E138" s="32" t="s">
        <v>72</v>
      </c>
      <c r="F138" s="52" t="s">
        <v>1105</v>
      </c>
      <c r="G138" s="32" t="s">
        <v>2</v>
      </c>
      <c r="H138" s="3" t="s">
        <v>1083</v>
      </c>
      <c r="I138" s="4" t="s">
        <v>79</v>
      </c>
      <c r="J138" s="32" t="s">
        <v>897</v>
      </c>
      <c r="K138" s="32" t="s">
        <v>1084</v>
      </c>
      <c r="L138" s="32" t="s">
        <v>615</v>
      </c>
      <c r="N138" s="58" t="s">
        <v>56</v>
      </c>
      <c r="Q138" s="32" t="s">
        <v>4</v>
      </c>
      <c r="R138" s="32" t="s">
        <v>385</v>
      </c>
      <c r="S138" s="32" t="str">
        <f>+VLOOKUP(Tabla12[[#This Row],[Programa]],Objetivos_Programas!$B$2:$C$16,2,FALSE)</f>
        <v>1. Programa conectividad ecosistémica, reverdecimiento y atención de la emergencia climática</v>
      </c>
      <c r="T138" s="32" t="s">
        <v>1085</v>
      </c>
      <c r="U138" s="32" t="s">
        <v>1880</v>
      </c>
      <c r="V138" s="33" t="str">
        <f>+VLOOKUP(Tabla12[[#This Row],[Subprograma (reclasificación)]],OB_Prop_Estru_Prog_SubPr_meta!$K$2:$N$59,4,FALSE)</f>
        <v>171,88 hectáreas de espacios públicos peatonales y para el encuentro renaturalizados y reverdecidos</v>
      </c>
      <c r="W138" s="32" t="s">
        <v>10</v>
      </c>
      <c r="X138" s="7" t="s">
        <v>126</v>
      </c>
      <c r="AA138" s="32" t="s">
        <v>908</v>
      </c>
      <c r="AC138" s="58" t="s">
        <v>317</v>
      </c>
      <c r="AD138" s="10">
        <v>20483.475999999999</v>
      </c>
      <c r="AE138" s="10">
        <f>+Tabla12[[#This Row],[Costo estimado 
(millones de $)]]</f>
        <v>20483.475999999999</v>
      </c>
      <c r="AJ138" s="32"/>
      <c r="AK138" s="32" t="s">
        <v>66</v>
      </c>
      <c r="AL138" s="40"/>
      <c r="AP138" s="32"/>
      <c r="AQ138" s="32"/>
      <c r="AR138" s="32"/>
      <c r="AS138" s="50" t="s">
        <v>1359</v>
      </c>
      <c r="AT138" s="41">
        <v>595449.90004099999</v>
      </c>
      <c r="AU138" s="40">
        <v>0</v>
      </c>
      <c r="AV138" s="40">
        <v>0</v>
      </c>
      <c r="AW138" s="32"/>
      <c r="AX138" s="16"/>
      <c r="AY138" s="32"/>
      <c r="AZ138" s="40">
        <v>0</v>
      </c>
      <c r="BA138" s="40">
        <v>0</v>
      </c>
      <c r="BB138" s="40">
        <v>1.7999999999999998</v>
      </c>
      <c r="BC138" s="32"/>
      <c r="BD138" s="32"/>
    </row>
    <row r="139" spans="1:56" ht="169" hidden="1" customHeight="1" x14ac:dyDescent="0.2">
      <c r="A139" s="7">
        <v>141</v>
      </c>
      <c r="B139" s="7">
        <v>138</v>
      </c>
      <c r="C139" s="32" t="s">
        <v>313</v>
      </c>
      <c r="D139" s="32" t="s">
        <v>314</v>
      </c>
      <c r="E139" s="32" t="s">
        <v>72</v>
      </c>
      <c r="F139" s="52" t="s">
        <v>1123</v>
      </c>
      <c r="G139" s="32" t="s">
        <v>2</v>
      </c>
      <c r="H139" s="3" t="s">
        <v>1083</v>
      </c>
      <c r="I139" s="4" t="s">
        <v>79</v>
      </c>
      <c r="J139" s="32" t="s">
        <v>897</v>
      </c>
      <c r="K139" s="32" t="s">
        <v>1084</v>
      </c>
      <c r="L139" s="32" t="s">
        <v>615</v>
      </c>
      <c r="N139" s="58" t="s">
        <v>56</v>
      </c>
      <c r="Q139" s="32" t="s">
        <v>4</v>
      </c>
      <c r="R139" s="32" t="s">
        <v>385</v>
      </c>
      <c r="S139" s="32" t="str">
        <f>+VLOOKUP(Tabla12[[#This Row],[Programa]],Objetivos_Programas!$B$2:$C$16,2,FALSE)</f>
        <v>1. Programa conectividad ecosistémica, reverdecimiento y atención de la emergencia climática</v>
      </c>
      <c r="T139" s="32" t="s">
        <v>1085</v>
      </c>
      <c r="U139" s="32" t="s">
        <v>1880</v>
      </c>
      <c r="V139" s="33" t="str">
        <f>+VLOOKUP(Tabla12[[#This Row],[Subprograma (reclasificación)]],OB_Prop_Estru_Prog_SubPr_meta!$K$2:$N$59,4,FALSE)</f>
        <v>171,88 hectáreas de espacios públicos peatonales y para el encuentro renaturalizados y reverdecidos</v>
      </c>
      <c r="W139" s="32" t="s">
        <v>10</v>
      </c>
      <c r="X139" s="7" t="s">
        <v>126</v>
      </c>
      <c r="AA139" s="32" t="s">
        <v>1408</v>
      </c>
      <c r="AC139" s="58" t="s">
        <v>317</v>
      </c>
      <c r="AD139" s="10">
        <v>2148.4821419999998</v>
      </c>
      <c r="AE139" s="10">
        <f>+Tabla12[[#This Row],[Costo estimado 
(millones de $)]]</f>
        <v>2148.4821419999998</v>
      </c>
      <c r="AJ139" s="32"/>
      <c r="AK139" s="32" t="s">
        <v>66</v>
      </c>
      <c r="AL139" s="40"/>
      <c r="AP139" s="32"/>
      <c r="AQ139" s="32"/>
      <c r="AR139" s="32"/>
      <c r="AS139" s="50" t="s">
        <v>1360</v>
      </c>
      <c r="AT139" s="41">
        <v>71378.144253999999</v>
      </c>
      <c r="AU139" s="40">
        <v>0</v>
      </c>
      <c r="AV139" s="40">
        <v>3</v>
      </c>
      <c r="AW139" s="32"/>
      <c r="AX139" s="16"/>
      <c r="AY139" s="32"/>
      <c r="AZ139" s="40">
        <v>1</v>
      </c>
      <c r="BA139" s="40">
        <v>0</v>
      </c>
      <c r="BB139" s="40">
        <v>1.7999999999999998</v>
      </c>
      <c r="BC139" s="32"/>
      <c r="BD139" s="32"/>
    </row>
    <row r="140" spans="1:56" ht="169" hidden="1" customHeight="1" x14ac:dyDescent="0.2">
      <c r="A140" s="7">
        <v>142</v>
      </c>
      <c r="B140" s="7">
        <v>139</v>
      </c>
      <c r="C140" s="32" t="s">
        <v>313</v>
      </c>
      <c r="D140" s="32" t="s">
        <v>314</v>
      </c>
      <c r="E140" s="32" t="s">
        <v>72</v>
      </c>
      <c r="F140" s="52" t="s">
        <v>1125</v>
      </c>
      <c r="G140" s="32" t="s">
        <v>2</v>
      </c>
      <c r="H140" s="3" t="s">
        <v>1083</v>
      </c>
      <c r="I140" s="4" t="s">
        <v>79</v>
      </c>
      <c r="J140" s="32" t="s">
        <v>897</v>
      </c>
      <c r="K140" s="32" t="s">
        <v>1084</v>
      </c>
      <c r="L140" s="32" t="s">
        <v>615</v>
      </c>
      <c r="N140" s="58" t="s">
        <v>56</v>
      </c>
      <c r="Q140" s="32" t="s">
        <v>4</v>
      </c>
      <c r="R140" s="32" t="s">
        <v>385</v>
      </c>
      <c r="S140" s="32" t="str">
        <f>+VLOOKUP(Tabla12[[#This Row],[Programa]],Objetivos_Programas!$B$2:$C$16,2,FALSE)</f>
        <v>1. Programa conectividad ecosistémica, reverdecimiento y atención de la emergencia climática</v>
      </c>
      <c r="T140" s="32" t="s">
        <v>1085</v>
      </c>
      <c r="U140" s="32" t="s">
        <v>1880</v>
      </c>
      <c r="V140" s="33" t="str">
        <f>+VLOOKUP(Tabla12[[#This Row],[Subprograma (reclasificación)]],OB_Prop_Estru_Prog_SubPr_meta!$K$2:$N$59,4,FALSE)</f>
        <v>171,88 hectáreas de espacios públicos peatonales y para el encuentro renaturalizados y reverdecidos</v>
      </c>
      <c r="W140" s="32" t="s">
        <v>10</v>
      </c>
      <c r="X140" s="7" t="s">
        <v>126</v>
      </c>
      <c r="AA140" s="32" t="s">
        <v>908</v>
      </c>
      <c r="AC140" s="58" t="s">
        <v>317</v>
      </c>
      <c r="AD140" s="10">
        <v>476.61576000000002</v>
      </c>
      <c r="AE140" s="10">
        <f>+Tabla12[[#This Row],[Costo estimado 
(millones de $)]]</f>
        <v>476.61576000000002</v>
      </c>
      <c r="AJ140" s="32"/>
      <c r="AK140" s="32" t="s">
        <v>66</v>
      </c>
      <c r="AL140" s="40"/>
      <c r="AP140" s="32"/>
      <c r="AQ140" s="32"/>
      <c r="AR140" s="32"/>
      <c r="AS140" s="50" t="s">
        <v>1361</v>
      </c>
      <c r="AT140" s="41">
        <v>11084.087455000001</v>
      </c>
      <c r="AU140" s="40">
        <v>0</v>
      </c>
      <c r="AV140" s="40">
        <v>0</v>
      </c>
      <c r="AW140" s="32"/>
      <c r="AX140" s="16"/>
      <c r="AY140" s="32"/>
      <c r="AZ140" s="40">
        <v>0</v>
      </c>
      <c r="BA140" s="40">
        <v>0</v>
      </c>
      <c r="BB140" s="40">
        <v>0</v>
      </c>
      <c r="BC140" s="32"/>
      <c r="BD140" s="32"/>
    </row>
    <row r="141" spans="1:56" ht="169" hidden="1" customHeight="1" x14ac:dyDescent="0.2">
      <c r="A141" s="7">
        <v>143</v>
      </c>
      <c r="B141" s="7">
        <v>140</v>
      </c>
      <c r="C141" s="32" t="s">
        <v>313</v>
      </c>
      <c r="D141" s="32" t="s">
        <v>314</v>
      </c>
      <c r="E141" s="32" t="s">
        <v>72</v>
      </c>
      <c r="F141" s="52" t="s">
        <v>1102</v>
      </c>
      <c r="G141" s="32" t="s">
        <v>2</v>
      </c>
      <c r="H141" s="3" t="s">
        <v>1083</v>
      </c>
      <c r="I141" s="4" t="s">
        <v>79</v>
      </c>
      <c r="J141" s="32" t="s">
        <v>897</v>
      </c>
      <c r="K141" s="32" t="s">
        <v>1084</v>
      </c>
      <c r="L141" s="32" t="s">
        <v>615</v>
      </c>
      <c r="N141" s="58" t="s">
        <v>56</v>
      </c>
      <c r="Q141" s="32" t="s">
        <v>4</v>
      </c>
      <c r="R141" s="32" t="s">
        <v>385</v>
      </c>
      <c r="S141" s="32" t="str">
        <f>+VLOOKUP(Tabla12[[#This Row],[Programa]],Objetivos_Programas!$B$2:$C$16,2,FALSE)</f>
        <v>1. Programa conectividad ecosistémica, reverdecimiento y atención de la emergencia climática</v>
      </c>
      <c r="T141" s="32" t="s">
        <v>1085</v>
      </c>
      <c r="U141" s="32" t="s">
        <v>1880</v>
      </c>
      <c r="V141" s="33" t="str">
        <f>+VLOOKUP(Tabla12[[#This Row],[Subprograma (reclasificación)]],OB_Prop_Estru_Prog_SubPr_meta!$K$2:$N$59,4,FALSE)</f>
        <v>171,88 hectáreas de espacios públicos peatonales y para el encuentro renaturalizados y reverdecidos</v>
      </c>
      <c r="W141" s="32" t="s">
        <v>10</v>
      </c>
      <c r="X141" s="7" t="s">
        <v>961</v>
      </c>
      <c r="AA141" s="32" t="s">
        <v>908</v>
      </c>
      <c r="AC141" s="58" t="s">
        <v>317</v>
      </c>
      <c r="AD141" s="10">
        <v>3388.9733580000002</v>
      </c>
      <c r="AE141" s="10">
        <f>+Tabla12[[#This Row],[Costo estimado 
(millones de $)]]</f>
        <v>3388.9733580000002</v>
      </c>
      <c r="AJ141" s="32"/>
      <c r="AK141" s="32" t="s">
        <v>66</v>
      </c>
      <c r="AL141" s="40"/>
      <c r="AP141" s="32"/>
      <c r="AQ141" s="32"/>
      <c r="AR141" s="32"/>
      <c r="AS141" s="50" t="s">
        <v>1362</v>
      </c>
      <c r="AT141" s="41">
        <v>78813.333924999999</v>
      </c>
      <c r="AU141" s="40">
        <v>0</v>
      </c>
      <c r="AV141" s="40">
        <v>0</v>
      </c>
      <c r="AW141" s="32"/>
      <c r="AX141" s="16"/>
      <c r="AY141" s="32"/>
      <c r="AZ141" s="40">
        <v>0</v>
      </c>
      <c r="BA141" s="40">
        <v>0</v>
      </c>
      <c r="BB141" s="40">
        <v>0</v>
      </c>
      <c r="BC141" s="32"/>
      <c r="BD141" s="32"/>
    </row>
    <row r="142" spans="1:56" ht="169" hidden="1" customHeight="1" x14ac:dyDescent="0.2">
      <c r="A142" s="7">
        <v>144</v>
      </c>
      <c r="B142" s="7">
        <v>141</v>
      </c>
      <c r="C142" s="32" t="s">
        <v>313</v>
      </c>
      <c r="D142" s="32" t="s">
        <v>314</v>
      </c>
      <c r="E142" s="32" t="s">
        <v>72</v>
      </c>
      <c r="F142" s="52" t="s">
        <v>1122</v>
      </c>
      <c r="G142" s="32" t="s">
        <v>2</v>
      </c>
      <c r="H142" s="3" t="s">
        <v>1083</v>
      </c>
      <c r="I142" s="4" t="s">
        <v>79</v>
      </c>
      <c r="J142" s="32" t="s">
        <v>897</v>
      </c>
      <c r="K142" s="32" t="s">
        <v>1084</v>
      </c>
      <c r="L142" s="32" t="s">
        <v>615</v>
      </c>
      <c r="N142" s="58" t="s">
        <v>56</v>
      </c>
      <c r="Q142" s="32" t="s">
        <v>4</v>
      </c>
      <c r="R142" s="32" t="s">
        <v>385</v>
      </c>
      <c r="S142" s="32" t="str">
        <f>+VLOOKUP(Tabla12[[#This Row],[Programa]],Objetivos_Programas!$B$2:$C$16,2,FALSE)</f>
        <v>1. Programa conectividad ecosistémica, reverdecimiento y atención de la emergencia climática</v>
      </c>
      <c r="T142" s="32" t="s">
        <v>1085</v>
      </c>
      <c r="U142" s="32" t="s">
        <v>1880</v>
      </c>
      <c r="V142" s="33" t="str">
        <f>+VLOOKUP(Tabla12[[#This Row],[Subprograma (reclasificación)]],OB_Prop_Estru_Prog_SubPr_meta!$K$2:$N$59,4,FALSE)</f>
        <v>171,88 hectáreas de espacios públicos peatonales y para el encuentro renaturalizados y reverdecidos</v>
      </c>
      <c r="W142" s="32" t="s">
        <v>10</v>
      </c>
      <c r="X142" s="7" t="s">
        <v>961</v>
      </c>
      <c r="AA142" s="32" t="s">
        <v>908</v>
      </c>
      <c r="AC142" s="58" t="s">
        <v>317</v>
      </c>
      <c r="AD142" s="10">
        <v>1117.0478820000001</v>
      </c>
      <c r="AE142" s="10">
        <f>+Tabla12[[#This Row],[Costo estimado 
(millones de $)]]</f>
        <v>1117.0478820000001</v>
      </c>
      <c r="AJ142" s="32"/>
      <c r="AK142" s="32" t="s">
        <v>66</v>
      </c>
      <c r="AL142" s="40"/>
      <c r="AP142" s="32"/>
      <c r="AQ142" s="32"/>
      <c r="AR142" s="32"/>
      <c r="AS142" s="50" t="s">
        <v>1363</v>
      </c>
      <c r="AT142" s="41">
        <v>43296.429547</v>
      </c>
      <c r="AU142" s="40">
        <v>0</v>
      </c>
      <c r="AV142" s="40">
        <v>0</v>
      </c>
      <c r="AW142" s="32"/>
      <c r="AX142" s="16"/>
      <c r="AY142" s="32"/>
      <c r="AZ142" s="40">
        <v>0</v>
      </c>
      <c r="BA142" s="40">
        <v>0</v>
      </c>
      <c r="BB142" s="40">
        <v>0.6</v>
      </c>
      <c r="BC142" s="32"/>
      <c r="BD142" s="32"/>
    </row>
    <row r="143" spans="1:56" ht="169" hidden="1" customHeight="1" x14ac:dyDescent="0.2">
      <c r="A143" s="7">
        <v>145</v>
      </c>
      <c r="B143" s="7">
        <v>142</v>
      </c>
      <c r="C143" s="32" t="s">
        <v>313</v>
      </c>
      <c r="D143" s="32" t="s">
        <v>314</v>
      </c>
      <c r="E143" s="32" t="s">
        <v>72</v>
      </c>
      <c r="F143" s="1" t="s">
        <v>11</v>
      </c>
      <c r="G143" s="32" t="s">
        <v>2</v>
      </c>
      <c r="H143" s="3" t="s">
        <v>1077</v>
      </c>
      <c r="I143" s="4" t="s">
        <v>79</v>
      </c>
      <c r="J143" s="32" t="s">
        <v>898</v>
      </c>
      <c r="K143" s="32" t="s">
        <v>494</v>
      </c>
      <c r="L143" s="32" t="s">
        <v>615</v>
      </c>
      <c r="N143" s="58" t="s">
        <v>56</v>
      </c>
      <c r="Q143" s="32" t="s">
        <v>4</v>
      </c>
      <c r="R143" s="32" t="s">
        <v>388</v>
      </c>
      <c r="S143" s="32" t="str">
        <f>+VLOOKUP(Tabla12[[#This Row],[Programa]],Objetivos_Programas!$B$2:$C$16,2,FALSE)</f>
        <v>3. Programa Vitalidad y cuidado</v>
      </c>
      <c r="T143" s="32" t="s">
        <v>434</v>
      </c>
      <c r="U143" s="32" t="s">
        <v>434</v>
      </c>
      <c r="V143" s="33" t="str">
        <f>+VLOOKUP(Tabla12[[#This Row],[Subprograma (reclasificación)]],OB_Prop_Estru_Prog_SubPr_meta!$K$2:$N$59,4,FALSE)</f>
        <v>283,47 hectáreas de parques de la red estructurante consolidadas</v>
      </c>
      <c r="W143" s="32" t="s">
        <v>10</v>
      </c>
      <c r="X143" s="7" t="s">
        <v>133</v>
      </c>
      <c r="Y143" s="32" t="s">
        <v>108</v>
      </c>
      <c r="Z143" s="32" t="s">
        <v>133</v>
      </c>
      <c r="AA143" s="32" t="s">
        <v>908</v>
      </c>
      <c r="AC143" s="58" t="s">
        <v>2</v>
      </c>
      <c r="AD143" s="10">
        <v>77600.533760999999</v>
      </c>
      <c r="AE143" s="10">
        <f>+Tabla12[[#This Row],[Costo estimado 
(millones de $)]]</f>
        <v>77600.533760999999</v>
      </c>
      <c r="AJ143" s="32"/>
      <c r="AK143" s="32" t="s">
        <v>66</v>
      </c>
      <c r="AL143" s="40"/>
      <c r="AP143" s="32"/>
      <c r="AQ143" s="32"/>
      <c r="AR143" s="32"/>
      <c r="AS143" s="50" t="s">
        <v>1364</v>
      </c>
      <c r="AT143" s="41">
        <v>296185.24336399999</v>
      </c>
      <c r="AU143" s="40">
        <v>0</v>
      </c>
      <c r="AV143" s="40">
        <v>0</v>
      </c>
      <c r="AW143" s="32"/>
      <c r="AX143" s="16"/>
      <c r="AY143" s="32"/>
      <c r="AZ143" s="40">
        <v>0</v>
      </c>
      <c r="BA143" s="40">
        <v>0</v>
      </c>
      <c r="BB143" s="40">
        <v>0</v>
      </c>
      <c r="BC143" s="32"/>
      <c r="BD143" s="32"/>
    </row>
    <row r="144" spans="1:56" ht="169" hidden="1" customHeight="1" x14ac:dyDescent="0.2">
      <c r="A144" s="7">
        <v>146</v>
      </c>
      <c r="B144" s="7">
        <v>143</v>
      </c>
      <c r="C144" s="32" t="s">
        <v>313</v>
      </c>
      <c r="D144" s="32" t="s">
        <v>314</v>
      </c>
      <c r="E144" s="32" t="s">
        <v>72</v>
      </c>
      <c r="F144" s="52" t="s">
        <v>1089</v>
      </c>
      <c r="G144" s="32" t="s">
        <v>2</v>
      </c>
      <c r="H144" s="3" t="s">
        <v>1083</v>
      </c>
      <c r="I144" s="4" t="s">
        <v>79</v>
      </c>
      <c r="J144" s="32" t="s">
        <v>897</v>
      </c>
      <c r="K144" s="32" t="s">
        <v>1084</v>
      </c>
      <c r="L144" s="32" t="s">
        <v>615</v>
      </c>
      <c r="N144" s="58" t="s">
        <v>56</v>
      </c>
      <c r="Q144" s="32" t="s">
        <v>4</v>
      </c>
      <c r="R144" s="32" t="s">
        <v>385</v>
      </c>
      <c r="S144" s="32" t="str">
        <f>+VLOOKUP(Tabla12[[#This Row],[Programa]],Objetivos_Programas!$B$2:$C$16,2,FALSE)</f>
        <v>1. Programa conectividad ecosistémica, reverdecimiento y atención de la emergencia climática</v>
      </c>
      <c r="T144" s="32" t="s">
        <v>1085</v>
      </c>
      <c r="U144" s="32" t="s">
        <v>1880</v>
      </c>
      <c r="V144" s="33" t="str">
        <f>+VLOOKUP(Tabla12[[#This Row],[Subprograma (reclasificación)]],OB_Prop_Estru_Prog_SubPr_meta!$K$2:$N$59,4,FALSE)</f>
        <v>171,88 hectáreas de espacios públicos peatonales y para el encuentro renaturalizados y reverdecidos</v>
      </c>
      <c r="W144" s="32" t="s">
        <v>10</v>
      </c>
      <c r="X144" s="7" t="s">
        <v>133</v>
      </c>
      <c r="AA144" s="32" t="s">
        <v>908</v>
      </c>
      <c r="AC144" s="58" t="s">
        <v>317</v>
      </c>
      <c r="AD144" s="10">
        <v>645.590149</v>
      </c>
      <c r="AE144" s="10">
        <f>+Tabla12[[#This Row],[Costo estimado 
(millones de $)]]</f>
        <v>645.590149</v>
      </c>
      <c r="AJ144" s="32"/>
      <c r="AK144" s="32" t="s">
        <v>66</v>
      </c>
      <c r="AL144" s="40"/>
      <c r="AP144" s="32"/>
      <c r="AQ144" s="32"/>
      <c r="AR144" s="32"/>
      <c r="AS144" s="50" t="s">
        <v>1365</v>
      </c>
      <c r="AT144" s="41">
        <v>16681</v>
      </c>
      <c r="AU144" s="40">
        <v>0</v>
      </c>
      <c r="AV144" s="40">
        <v>0</v>
      </c>
      <c r="AW144" s="32"/>
      <c r="AX144" s="16"/>
      <c r="AY144" s="32"/>
      <c r="AZ144" s="40">
        <v>0</v>
      </c>
      <c r="BA144" s="40">
        <v>0</v>
      </c>
      <c r="BB144" s="40">
        <v>0</v>
      </c>
      <c r="BC144" s="32"/>
      <c r="BD144" s="32"/>
    </row>
    <row r="145" spans="1:56" ht="169" hidden="1" customHeight="1" x14ac:dyDescent="0.2">
      <c r="A145" s="7">
        <v>147</v>
      </c>
      <c r="B145" s="7">
        <v>144</v>
      </c>
      <c r="C145" s="32" t="s">
        <v>313</v>
      </c>
      <c r="D145" s="32" t="s">
        <v>314</v>
      </c>
      <c r="E145" s="32" t="s">
        <v>72</v>
      </c>
      <c r="F145" s="52" t="s">
        <v>1106</v>
      </c>
      <c r="G145" s="32" t="s">
        <v>2</v>
      </c>
      <c r="H145" s="3" t="s">
        <v>1083</v>
      </c>
      <c r="I145" s="4" t="s">
        <v>79</v>
      </c>
      <c r="J145" s="32" t="s">
        <v>897</v>
      </c>
      <c r="K145" s="32" t="s">
        <v>1084</v>
      </c>
      <c r="L145" s="32" t="s">
        <v>615</v>
      </c>
      <c r="N145" s="58" t="s">
        <v>56</v>
      </c>
      <c r="Q145" s="32" t="s">
        <v>4</v>
      </c>
      <c r="R145" s="32" t="s">
        <v>385</v>
      </c>
      <c r="S145" s="32" t="str">
        <f>+VLOOKUP(Tabla12[[#This Row],[Programa]],Objetivos_Programas!$B$2:$C$16,2,FALSE)</f>
        <v>1. Programa conectividad ecosistémica, reverdecimiento y atención de la emergencia climática</v>
      </c>
      <c r="T145" s="32" t="s">
        <v>1085</v>
      </c>
      <c r="U145" s="32" t="s">
        <v>1880</v>
      </c>
      <c r="V145" s="33" t="str">
        <f>+VLOOKUP(Tabla12[[#This Row],[Subprograma (reclasificación)]],OB_Prop_Estru_Prog_SubPr_meta!$K$2:$N$59,4,FALSE)</f>
        <v>171,88 hectáreas de espacios públicos peatonales y para el encuentro renaturalizados y reverdecidos</v>
      </c>
      <c r="W145" s="32" t="s">
        <v>10</v>
      </c>
      <c r="X145" s="7" t="s">
        <v>133</v>
      </c>
      <c r="Z145" s="32" t="s">
        <v>133</v>
      </c>
      <c r="AA145" s="32" t="s">
        <v>908</v>
      </c>
      <c r="AC145" s="58" t="s">
        <v>317</v>
      </c>
      <c r="AD145" s="10">
        <v>716.34515399999998</v>
      </c>
      <c r="AE145" s="10">
        <f>+Tabla12[[#This Row],[Costo estimado 
(millones de $)]]</f>
        <v>716.34515399999998</v>
      </c>
      <c r="AJ145" s="32"/>
      <c r="AK145" s="32" t="s">
        <v>66</v>
      </c>
      <c r="AL145" s="40"/>
      <c r="AP145" s="32"/>
      <c r="AQ145" s="32"/>
      <c r="AR145" s="32"/>
      <c r="AS145" s="50" t="s">
        <v>1366</v>
      </c>
      <c r="AT145" s="41">
        <v>19832.368622000002</v>
      </c>
      <c r="AU145" s="40">
        <v>0</v>
      </c>
      <c r="AV145" s="40">
        <v>0</v>
      </c>
      <c r="AW145" s="32"/>
      <c r="AX145" s="16"/>
      <c r="AY145" s="32"/>
      <c r="AZ145" s="40">
        <v>0</v>
      </c>
      <c r="BA145" s="40">
        <v>0</v>
      </c>
      <c r="BB145" s="40">
        <v>0</v>
      </c>
      <c r="BC145" s="32"/>
      <c r="BD145" s="32"/>
    </row>
    <row r="146" spans="1:56" ht="169" hidden="1" customHeight="1" x14ac:dyDescent="0.2">
      <c r="A146" s="7">
        <v>148</v>
      </c>
      <c r="B146" s="7">
        <v>145</v>
      </c>
      <c r="C146" s="32" t="s">
        <v>313</v>
      </c>
      <c r="D146" s="32" t="s">
        <v>314</v>
      </c>
      <c r="E146" s="32" t="s">
        <v>72</v>
      </c>
      <c r="F146" s="52" t="s">
        <v>1107</v>
      </c>
      <c r="G146" s="32" t="s">
        <v>2</v>
      </c>
      <c r="H146" s="3" t="s">
        <v>1083</v>
      </c>
      <c r="I146" s="4" t="s">
        <v>79</v>
      </c>
      <c r="J146" s="32" t="s">
        <v>897</v>
      </c>
      <c r="K146" s="32" t="s">
        <v>1084</v>
      </c>
      <c r="L146" s="32" t="s">
        <v>615</v>
      </c>
      <c r="N146" s="58" t="s">
        <v>56</v>
      </c>
      <c r="Q146" s="32" t="s">
        <v>4</v>
      </c>
      <c r="R146" s="32" t="s">
        <v>385</v>
      </c>
      <c r="S146" s="32" t="str">
        <f>+VLOOKUP(Tabla12[[#This Row],[Programa]],Objetivos_Programas!$B$2:$C$16,2,FALSE)</f>
        <v>1. Programa conectividad ecosistémica, reverdecimiento y atención de la emergencia climática</v>
      </c>
      <c r="T146" s="32" t="s">
        <v>1085</v>
      </c>
      <c r="U146" s="32" t="s">
        <v>1880</v>
      </c>
      <c r="V146" s="33" t="str">
        <f>+VLOOKUP(Tabla12[[#This Row],[Subprograma (reclasificación)]],OB_Prop_Estru_Prog_SubPr_meta!$K$2:$N$59,4,FALSE)</f>
        <v>171,88 hectáreas de espacios públicos peatonales y para el encuentro renaturalizados y reverdecidos</v>
      </c>
      <c r="W146" s="32" t="s">
        <v>10</v>
      </c>
      <c r="X146" s="7" t="s">
        <v>133</v>
      </c>
      <c r="Z146" s="32" t="s">
        <v>133</v>
      </c>
      <c r="AA146" s="32" t="s">
        <v>908</v>
      </c>
      <c r="AC146" s="58" t="s">
        <v>317</v>
      </c>
      <c r="AD146" s="10">
        <v>188.607179</v>
      </c>
      <c r="AE146" s="10">
        <f>+Tabla12[[#This Row],[Costo estimado 
(millones de $)]]</f>
        <v>188.607179</v>
      </c>
      <c r="AJ146" s="32"/>
      <c r="AK146" s="32" t="s">
        <v>66</v>
      </c>
      <c r="AL146" s="40"/>
      <c r="AP146" s="32"/>
      <c r="AQ146" s="32"/>
      <c r="AR146" s="32"/>
      <c r="AS146" s="50" t="s">
        <v>1367</v>
      </c>
      <c r="AT146" s="41">
        <v>62744.424573999997</v>
      </c>
      <c r="AU146" s="40">
        <v>0</v>
      </c>
      <c r="AV146" s="40">
        <v>0</v>
      </c>
      <c r="AW146" s="32"/>
      <c r="AX146" s="16"/>
      <c r="AY146" s="32"/>
      <c r="AZ146" s="40">
        <v>0</v>
      </c>
      <c r="BA146" s="40">
        <v>0</v>
      </c>
      <c r="BB146" s="40">
        <v>0</v>
      </c>
      <c r="BC146" s="32"/>
      <c r="BD146" s="32"/>
    </row>
    <row r="147" spans="1:56" ht="169" hidden="1" customHeight="1" x14ac:dyDescent="0.2">
      <c r="A147" s="7">
        <v>149</v>
      </c>
      <c r="B147" s="7">
        <v>146</v>
      </c>
      <c r="C147" s="32" t="s">
        <v>313</v>
      </c>
      <c r="D147" s="32" t="s">
        <v>314</v>
      </c>
      <c r="E147" s="32" t="s">
        <v>72</v>
      </c>
      <c r="F147" s="52" t="s">
        <v>1146</v>
      </c>
      <c r="G147" s="32" t="s">
        <v>2</v>
      </c>
      <c r="H147" s="3" t="s">
        <v>1083</v>
      </c>
      <c r="I147" s="4" t="s">
        <v>79</v>
      </c>
      <c r="J147" s="32" t="s">
        <v>897</v>
      </c>
      <c r="K147" s="32" t="s">
        <v>1084</v>
      </c>
      <c r="L147" s="32" t="s">
        <v>615</v>
      </c>
      <c r="N147" s="58" t="s">
        <v>56</v>
      </c>
      <c r="Q147" s="32" t="s">
        <v>4</v>
      </c>
      <c r="R147" s="32" t="s">
        <v>385</v>
      </c>
      <c r="S147" s="32" t="str">
        <f>+VLOOKUP(Tabla12[[#This Row],[Programa]],Objetivos_Programas!$B$2:$C$16,2,FALSE)</f>
        <v>1. Programa conectividad ecosistémica, reverdecimiento y atención de la emergencia climática</v>
      </c>
      <c r="T147" s="32" t="s">
        <v>1085</v>
      </c>
      <c r="U147" s="32" t="s">
        <v>1880</v>
      </c>
      <c r="V147" s="33" t="str">
        <f>+VLOOKUP(Tabla12[[#This Row],[Subprograma (reclasificación)]],OB_Prop_Estru_Prog_SubPr_meta!$K$2:$N$59,4,FALSE)</f>
        <v>171,88 hectáreas de espacios públicos peatonales y para el encuentro renaturalizados y reverdecidos</v>
      </c>
      <c r="W147" s="32" t="s">
        <v>10</v>
      </c>
      <c r="X147" s="7" t="s">
        <v>133</v>
      </c>
      <c r="AA147" s="32" t="s">
        <v>908</v>
      </c>
      <c r="AC147" s="58" t="s">
        <v>317</v>
      </c>
      <c r="AD147" s="10">
        <v>417.65858900000001</v>
      </c>
      <c r="AE147" s="10">
        <f>+Tabla12[[#This Row],[Costo estimado 
(millones de $)]]</f>
        <v>417.65858900000001</v>
      </c>
      <c r="AJ147" s="32"/>
      <c r="AK147" s="32" t="s">
        <v>66</v>
      </c>
      <c r="AL147" s="40"/>
      <c r="AP147" s="32"/>
      <c r="AQ147" s="32"/>
      <c r="AR147" s="32"/>
      <c r="AS147" s="50" t="s">
        <v>1368</v>
      </c>
      <c r="AT147" s="41">
        <v>12141.238069999999</v>
      </c>
      <c r="AU147" s="40">
        <v>0</v>
      </c>
      <c r="AV147" s="40">
        <v>0</v>
      </c>
      <c r="AW147" s="32"/>
      <c r="AX147" s="16"/>
      <c r="AY147" s="32"/>
      <c r="AZ147" s="40">
        <v>0</v>
      </c>
      <c r="BA147" s="40">
        <v>0</v>
      </c>
      <c r="BB147" s="40">
        <v>0</v>
      </c>
      <c r="BC147" s="32"/>
      <c r="BD147" s="32"/>
    </row>
    <row r="148" spans="1:56" ht="169" hidden="1" customHeight="1" x14ac:dyDescent="0.2">
      <c r="A148" s="7">
        <v>150</v>
      </c>
      <c r="B148" s="7">
        <v>147</v>
      </c>
      <c r="C148" s="32" t="s">
        <v>313</v>
      </c>
      <c r="D148" s="32" t="s">
        <v>314</v>
      </c>
      <c r="E148" s="32" t="s">
        <v>72</v>
      </c>
      <c r="F148" s="52" t="s">
        <v>1147</v>
      </c>
      <c r="G148" s="32" t="s">
        <v>2</v>
      </c>
      <c r="H148" s="3" t="s">
        <v>1083</v>
      </c>
      <c r="I148" s="4" t="s">
        <v>79</v>
      </c>
      <c r="J148" s="32" t="s">
        <v>897</v>
      </c>
      <c r="K148" s="32" t="s">
        <v>1084</v>
      </c>
      <c r="L148" s="32" t="s">
        <v>615</v>
      </c>
      <c r="N148" s="58" t="s">
        <v>56</v>
      </c>
      <c r="Q148" s="32" t="s">
        <v>4</v>
      </c>
      <c r="R148" s="32" t="s">
        <v>385</v>
      </c>
      <c r="S148" s="32" t="str">
        <f>+VLOOKUP(Tabla12[[#This Row],[Programa]],Objetivos_Programas!$B$2:$C$16,2,FALSE)</f>
        <v>1. Programa conectividad ecosistémica, reverdecimiento y atención de la emergencia climática</v>
      </c>
      <c r="T148" s="32" t="s">
        <v>1085</v>
      </c>
      <c r="U148" s="32" t="s">
        <v>1880</v>
      </c>
      <c r="V148" s="33" t="str">
        <f>+VLOOKUP(Tabla12[[#This Row],[Subprograma (reclasificación)]],OB_Prop_Estru_Prog_SubPr_meta!$K$2:$N$59,4,FALSE)</f>
        <v>171,88 hectáreas de espacios públicos peatonales y para el encuentro renaturalizados y reverdecidos</v>
      </c>
      <c r="W148" s="32" t="s">
        <v>10</v>
      </c>
      <c r="X148" s="7" t="s">
        <v>133</v>
      </c>
      <c r="AA148" s="32" t="s">
        <v>908</v>
      </c>
      <c r="AC148" s="58" t="s">
        <v>317</v>
      </c>
      <c r="AD148" s="10">
        <v>1992.8992909999999</v>
      </c>
      <c r="AE148" s="10">
        <f>+Tabla12[[#This Row],[Costo estimado 
(millones de $)]]</f>
        <v>1992.8992909999999</v>
      </c>
      <c r="AJ148" s="32"/>
      <c r="AK148" s="32" t="s">
        <v>66</v>
      </c>
      <c r="AL148" s="40"/>
      <c r="AP148" s="32"/>
      <c r="AQ148" s="32"/>
      <c r="AR148" s="32"/>
      <c r="AS148" s="50" t="s">
        <v>1369</v>
      </c>
      <c r="AT148" s="41">
        <v>57933.118930999997</v>
      </c>
      <c r="AU148" s="40">
        <v>0</v>
      </c>
      <c r="AV148" s="40">
        <v>0</v>
      </c>
      <c r="AW148" s="32"/>
      <c r="AX148" s="16"/>
      <c r="AY148" s="32"/>
      <c r="AZ148" s="40">
        <v>0</v>
      </c>
      <c r="BA148" s="40">
        <v>0</v>
      </c>
      <c r="BB148" s="40">
        <v>0</v>
      </c>
      <c r="BC148" s="32"/>
      <c r="BD148" s="32"/>
    </row>
    <row r="149" spans="1:56" ht="169" hidden="1" customHeight="1" x14ac:dyDescent="0.2">
      <c r="A149" s="7">
        <v>151</v>
      </c>
      <c r="B149" s="7">
        <v>148</v>
      </c>
      <c r="C149" s="32" t="s">
        <v>59</v>
      </c>
      <c r="D149" s="32" t="s">
        <v>62</v>
      </c>
      <c r="E149" s="32" t="s">
        <v>112</v>
      </c>
      <c r="F149" s="1" t="s">
        <v>344</v>
      </c>
      <c r="G149" s="32" t="s">
        <v>690</v>
      </c>
      <c r="H149" s="3" t="s">
        <v>1151</v>
      </c>
      <c r="I149" s="4" t="s">
        <v>79</v>
      </c>
      <c r="J149" s="32" t="s">
        <v>729</v>
      </c>
      <c r="K149" s="32" t="s">
        <v>345</v>
      </c>
      <c r="L149" s="32" t="s">
        <v>615</v>
      </c>
      <c r="N149" s="58" t="s">
        <v>56</v>
      </c>
      <c r="Q149" s="32" t="s">
        <v>4</v>
      </c>
      <c r="R149" s="32" t="s">
        <v>391</v>
      </c>
      <c r="S149" s="32" t="str">
        <f>+VLOOKUP(Tabla12[[#This Row],[Programa]],Objetivos_Programas!$B$2:$C$16,2,FALSE)</f>
        <v>3. Programa Vitalidad y cuidado</v>
      </c>
      <c r="T149" s="32" t="s">
        <v>1873</v>
      </c>
      <c r="U149" s="32" t="s">
        <v>1886</v>
      </c>
      <c r="V149" s="33" t="str">
        <f>+VLOOKUP(Tabla12[[#This Row],[Subprograma (reclasificación)]],OB_Prop_Estru_Prog_SubPr_meta!$K$2:$N$59,4,FALSE)</f>
        <v>1.770 Ha de nuevos parques estructurantes</v>
      </c>
      <c r="W149" s="32" t="s">
        <v>10</v>
      </c>
      <c r="Y149" s="32" t="s">
        <v>108</v>
      </c>
      <c r="AA149" s="32" t="s">
        <v>1409</v>
      </c>
      <c r="AC149" s="58" t="s">
        <v>71</v>
      </c>
      <c r="AD149" s="10">
        <v>3133024.56324</v>
      </c>
      <c r="AE149" s="10">
        <f>+Tabla12[[#This Row],[Costo estimado 
(millones de $)]]</f>
        <v>3133024.56324</v>
      </c>
      <c r="AH149" s="16" t="s">
        <v>108</v>
      </c>
      <c r="AJ149" s="32"/>
      <c r="AK149" s="32" t="s">
        <v>66</v>
      </c>
      <c r="AL149" s="40"/>
      <c r="AP149" s="32"/>
      <c r="AQ149" s="32"/>
      <c r="AR149" s="32"/>
      <c r="AT149" s="41">
        <v>11958109.02</v>
      </c>
      <c r="AU149" s="40">
        <v>0</v>
      </c>
      <c r="AV149" s="40">
        <v>1</v>
      </c>
      <c r="AW149" s="32"/>
      <c r="AX149" s="16"/>
      <c r="AY149" s="32"/>
      <c r="AZ149" s="40">
        <v>3</v>
      </c>
      <c r="BA149" s="40">
        <v>3</v>
      </c>
      <c r="BB149" s="40">
        <v>0</v>
      </c>
      <c r="BC149" s="32"/>
      <c r="BD149" s="32"/>
    </row>
    <row r="150" spans="1:56" ht="169" hidden="1" customHeight="1" x14ac:dyDescent="0.2">
      <c r="A150" s="7">
        <v>152</v>
      </c>
      <c r="B150" s="7">
        <v>149</v>
      </c>
      <c r="C150" s="32" t="s">
        <v>313</v>
      </c>
      <c r="D150" s="32" t="s">
        <v>314</v>
      </c>
      <c r="E150" s="32" t="s">
        <v>112</v>
      </c>
      <c r="F150" s="1" t="s">
        <v>346</v>
      </c>
      <c r="G150" s="32" t="s">
        <v>690</v>
      </c>
      <c r="H150" s="3" t="s">
        <v>1152</v>
      </c>
      <c r="I150" s="4" t="s">
        <v>79</v>
      </c>
      <c r="J150" s="32" t="s">
        <v>729</v>
      </c>
      <c r="K150" s="32" t="s">
        <v>345</v>
      </c>
      <c r="L150" s="32" t="s">
        <v>615</v>
      </c>
      <c r="N150" s="58" t="s">
        <v>56</v>
      </c>
      <c r="Q150" s="32" t="s">
        <v>4</v>
      </c>
      <c r="R150" s="32" t="s">
        <v>391</v>
      </c>
      <c r="S150" s="32" t="str">
        <f>+VLOOKUP(Tabla12[[#This Row],[Programa]],Objetivos_Programas!$B$2:$C$16,2,FALSE)</f>
        <v>3. Programa Vitalidad y cuidado</v>
      </c>
      <c r="T150" s="32" t="s">
        <v>1873</v>
      </c>
      <c r="U150" s="32" t="s">
        <v>1886</v>
      </c>
      <c r="V150" s="33" t="str">
        <f>+VLOOKUP(Tabla12[[#This Row],[Subprograma (reclasificación)]],OB_Prop_Estru_Prog_SubPr_meta!$K$2:$N$59,4,FALSE)</f>
        <v>1.770 Ha de nuevos parques estructurantes</v>
      </c>
      <c r="W150" s="32" t="s">
        <v>10</v>
      </c>
      <c r="Y150" s="32" t="s">
        <v>108</v>
      </c>
      <c r="AA150" s="32" t="s">
        <v>908</v>
      </c>
      <c r="AC150" s="58" t="s">
        <v>71</v>
      </c>
      <c r="AD150" s="10">
        <v>1380453.85932</v>
      </c>
      <c r="AE150" s="10">
        <f>+Tabla12[[#This Row],[Costo estimado 
(millones de $)]]</f>
        <v>1380453.85932</v>
      </c>
      <c r="AH150" s="16" t="s">
        <v>108</v>
      </c>
      <c r="AJ150" s="32"/>
      <c r="AK150" s="32" t="s">
        <v>66</v>
      </c>
      <c r="AL150" s="40"/>
      <c r="AP150" s="32"/>
      <c r="AQ150" s="32"/>
      <c r="AR150" s="32"/>
      <c r="AT150" s="41">
        <v>5268907.8600000003</v>
      </c>
      <c r="AU150" s="40">
        <v>0</v>
      </c>
      <c r="AV150" s="40">
        <v>0</v>
      </c>
      <c r="AW150" s="32"/>
      <c r="AX150" s="16"/>
      <c r="AY150" s="32"/>
      <c r="AZ150" s="40">
        <v>0</v>
      </c>
      <c r="BA150" s="40">
        <v>3</v>
      </c>
      <c r="BB150" s="40">
        <v>0</v>
      </c>
      <c r="BC150" s="32"/>
      <c r="BD150" s="32"/>
    </row>
    <row r="151" spans="1:56" ht="169" hidden="1" customHeight="1" x14ac:dyDescent="0.2">
      <c r="A151" s="7">
        <v>153</v>
      </c>
      <c r="B151" s="7">
        <v>150</v>
      </c>
      <c r="C151" s="32" t="s">
        <v>59</v>
      </c>
      <c r="D151" s="32" t="s">
        <v>60</v>
      </c>
      <c r="E151" s="32" t="s">
        <v>112</v>
      </c>
      <c r="F151" s="200" t="s">
        <v>347</v>
      </c>
      <c r="G151" s="152" t="s">
        <v>2</v>
      </c>
      <c r="H151" s="201" t="s">
        <v>1153</v>
      </c>
      <c r="I151" s="4" t="s">
        <v>79</v>
      </c>
      <c r="J151" s="32" t="s">
        <v>729</v>
      </c>
      <c r="K151" s="32" t="s">
        <v>345</v>
      </c>
      <c r="L151" s="32" t="s">
        <v>615</v>
      </c>
      <c r="N151" s="58" t="s">
        <v>56</v>
      </c>
      <c r="Q151" s="32" t="s">
        <v>4</v>
      </c>
      <c r="R151" s="32" t="s">
        <v>391</v>
      </c>
      <c r="S151" s="32" t="str">
        <f>+VLOOKUP(Tabla12[[#This Row],[Programa]],Objetivos_Programas!$B$2:$C$16,2,FALSE)</f>
        <v>3. Programa Vitalidad y cuidado</v>
      </c>
      <c r="T151" s="32" t="s">
        <v>1873</v>
      </c>
      <c r="U151" s="32" t="s">
        <v>1886</v>
      </c>
      <c r="V151" s="33" t="str">
        <f>+VLOOKUP(Tabla12[[#This Row],[Subprograma (reclasificación)]],OB_Prop_Estru_Prog_SubPr_meta!$K$2:$N$59,4,FALSE)</f>
        <v>1.770 Ha de nuevos parques estructurantes</v>
      </c>
      <c r="W151" s="32" t="s">
        <v>10</v>
      </c>
      <c r="Y151" s="32" t="s">
        <v>108</v>
      </c>
      <c r="AA151" s="32" t="s">
        <v>908</v>
      </c>
      <c r="AC151" s="58" t="s">
        <v>71</v>
      </c>
      <c r="AD151" s="43">
        <v>288918.17003099999</v>
      </c>
      <c r="AE151" s="10">
        <v>4982.2482280000004</v>
      </c>
      <c r="AH151" s="16" t="s">
        <v>108</v>
      </c>
      <c r="AJ151" s="32"/>
      <c r="AK151" s="32" t="s">
        <v>66</v>
      </c>
      <c r="AL151" s="40"/>
      <c r="AP151" s="32"/>
      <c r="AQ151" s="32"/>
      <c r="AR151" s="32"/>
      <c r="AT151" s="41">
        <v>1102741.10699</v>
      </c>
      <c r="AU151" s="40">
        <v>0</v>
      </c>
      <c r="AV151" s="40">
        <v>0</v>
      </c>
      <c r="AW151" s="32"/>
      <c r="AX151" s="16"/>
      <c r="AY151" s="32"/>
      <c r="AZ151" s="40">
        <v>0</v>
      </c>
      <c r="BA151" s="40">
        <v>3</v>
      </c>
      <c r="BB151" s="40">
        <v>0</v>
      </c>
      <c r="BC151" s="32"/>
      <c r="BD151" s="32"/>
    </row>
    <row r="152" spans="1:56" ht="169" hidden="1" customHeight="1" x14ac:dyDescent="0.2">
      <c r="A152" s="7">
        <v>154</v>
      </c>
      <c r="B152" s="7">
        <v>151</v>
      </c>
      <c r="C152" s="32" t="s">
        <v>313</v>
      </c>
      <c r="D152" s="32" t="s">
        <v>314</v>
      </c>
      <c r="E152" s="32" t="s">
        <v>72</v>
      </c>
      <c r="F152" s="1" t="s">
        <v>2082</v>
      </c>
      <c r="G152" s="32" t="s">
        <v>690</v>
      </c>
      <c r="H152" s="3" t="s">
        <v>1371</v>
      </c>
      <c r="J152" s="32" t="s">
        <v>897</v>
      </c>
      <c r="K152" s="32" t="s">
        <v>1247</v>
      </c>
      <c r="L152" s="32" t="s">
        <v>615</v>
      </c>
      <c r="N152" s="58" t="s">
        <v>56</v>
      </c>
      <c r="Q152" s="32" t="s">
        <v>5</v>
      </c>
      <c r="R152" s="32" t="s">
        <v>385</v>
      </c>
      <c r="S152" s="32" t="str">
        <f>+VLOOKUP(Tabla12[[#This Row],[Programa]],Objetivos_Programas!$B$2:$C$16,2,FALSE)</f>
        <v>1. Programa conectividad ecosistémica, reverdecimiento y atención de la emergencia climática</v>
      </c>
      <c r="T152" s="32" t="s">
        <v>405</v>
      </c>
      <c r="U152" s="32" t="s">
        <v>1881</v>
      </c>
      <c r="V152" s="33" t="str">
        <f>+VLOOKUP(Tabla12[[#This Row],[Subprograma (reclasificación)]],OB_Prop_Estru_Prog_SubPr_meta!$K$2:$N$59,4,FALSE)</f>
        <v>139,38 hectáreas potenciales para consolidación de bosques urbanos en espacios públicos de la red estructurante</v>
      </c>
      <c r="W152" s="32" t="s">
        <v>10</v>
      </c>
      <c r="AA152" s="32" t="s">
        <v>908</v>
      </c>
      <c r="AC152" s="58" t="s">
        <v>71</v>
      </c>
      <c r="AD152" s="43">
        <v>324668.23406400002</v>
      </c>
      <c r="AE152" s="10">
        <f>+Tabla12[[#This Row],[Costo estimado 
(millones de $)]]</f>
        <v>324668.23406400002</v>
      </c>
      <c r="AJ152" s="32"/>
      <c r="AK152" s="32" t="s">
        <v>66</v>
      </c>
      <c r="AL152" s="40"/>
      <c r="AP152" s="32"/>
      <c r="AQ152" s="32"/>
      <c r="AR152" s="32"/>
      <c r="AT152" s="41">
        <v>18876060.120000001</v>
      </c>
      <c r="AU152" s="40">
        <v>0</v>
      </c>
      <c r="AV152" s="40">
        <v>0</v>
      </c>
      <c r="AW152" s="32"/>
      <c r="AX152" s="16"/>
      <c r="AY152" s="32"/>
      <c r="AZ152" s="40">
        <v>0</v>
      </c>
      <c r="BA152" s="40">
        <v>0</v>
      </c>
      <c r="BB152" s="40">
        <v>3</v>
      </c>
      <c r="BC152" s="32"/>
      <c r="BD152" s="32"/>
    </row>
    <row r="153" spans="1:56" ht="169" hidden="1" customHeight="1" x14ac:dyDescent="0.2">
      <c r="A153" s="7">
        <v>155</v>
      </c>
      <c r="B153" s="7">
        <v>152</v>
      </c>
      <c r="C153" s="32" t="s">
        <v>322</v>
      </c>
      <c r="D153" s="32" t="s">
        <v>323</v>
      </c>
      <c r="E153" s="32" t="s">
        <v>112</v>
      </c>
      <c r="F153" s="1" t="s">
        <v>348</v>
      </c>
      <c r="G153" s="32" t="s">
        <v>690</v>
      </c>
      <c r="H153" s="3"/>
      <c r="I153" s="32"/>
      <c r="J153" s="32" t="s">
        <v>382</v>
      </c>
      <c r="K153" s="32" t="s">
        <v>67</v>
      </c>
      <c r="L153" s="32" t="s">
        <v>616</v>
      </c>
      <c r="O153" s="58" t="s">
        <v>56</v>
      </c>
      <c r="Q153" s="32" t="s">
        <v>5</v>
      </c>
      <c r="R153" s="32" t="s">
        <v>395</v>
      </c>
      <c r="S153" s="32" t="str">
        <f>+VLOOKUP(Tabla12[[#This Row],[Programa]],Objetivos_Programas!$B$2:$C$16,2,FALSE)</f>
        <v>5. Programa Territorios Productivos, Competitivos e innovadores</v>
      </c>
      <c r="T153" s="32" t="s">
        <v>429</v>
      </c>
      <c r="U153" s="32" t="s">
        <v>2094</v>
      </c>
      <c r="V153" s="33" t="str">
        <f>+VLOOKUP(Tabla12[[#This Row],[Subprograma (reclasificación)]],OB_Prop_Estru_Prog_SubPr_meta!$K$2:$N$59,4,FALSE)</f>
        <v>100% Proyectos para el hábitat productiva y vivienda rural implementados
11 centros poblados rurales vitales conformados</v>
      </c>
      <c r="AA153" s="32" t="s">
        <v>908</v>
      </c>
      <c r="AC153" s="58" t="s">
        <v>71</v>
      </c>
      <c r="AD153" s="10">
        <v>1000</v>
      </c>
      <c r="AE153" s="10">
        <f>+Tabla12[[#This Row],[Costo estimado 
(millones de $)]]</f>
        <v>1000</v>
      </c>
      <c r="AJ153" s="32"/>
      <c r="AK153" s="32" t="s">
        <v>57</v>
      </c>
      <c r="AP153" s="32"/>
      <c r="AQ153" s="32"/>
      <c r="AR153" s="32"/>
      <c r="AT153" s="40"/>
      <c r="AU153" s="40">
        <v>0</v>
      </c>
      <c r="AV153" s="40">
        <v>0</v>
      </c>
      <c r="AW153" s="32"/>
      <c r="AX153" s="16">
        <f>Tabla12[[#This Row],[Costo estimado 
(millones de $)]]-Tabla12[[#This Row],[Recursos PDD]]</f>
        <v>1000</v>
      </c>
      <c r="AY153" s="32"/>
      <c r="AZ153" s="40">
        <v>0</v>
      </c>
      <c r="BA153" s="40">
        <v>0</v>
      </c>
      <c r="BB153" s="40">
        <f>+(Tabla12[[#This Row],[Priorización 1 (60%)]]*60%)+(Tabla12[[#This Row],[Priorización 2 (40%)]]*40%)</f>
        <v>0</v>
      </c>
      <c r="BC153" s="32"/>
      <c r="BD153" s="32"/>
    </row>
    <row r="154" spans="1:56" ht="169" hidden="1" customHeight="1" x14ac:dyDescent="0.2">
      <c r="A154" s="7">
        <v>156</v>
      </c>
      <c r="B154" s="7">
        <v>153</v>
      </c>
      <c r="C154" s="32" t="s">
        <v>68</v>
      </c>
      <c r="D154" s="32" t="s">
        <v>69</v>
      </c>
      <c r="E154" s="32" t="s">
        <v>112</v>
      </c>
      <c r="F154" s="1" t="s">
        <v>29</v>
      </c>
      <c r="G154" s="32" t="s">
        <v>2</v>
      </c>
      <c r="H154" s="3"/>
      <c r="I154" s="32"/>
      <c r="J154" s="36" t="s">
        <v>382</v>
      </c>
      <c r="K154" s="32" t="s">
        <v>67</v>
      </c>
      <c r="L154" s="32" t="s">
        <v>616</v>
      </c>
      <c r="O154" s="58" t="s">
        <v>56</v>
      </c>
      <c r="Q154" s="32" t="s">
        <v>5</v>
      </c>
      <c r="R154" s="32" t="s">
        <v>395</v>
      </c>
      <c r="S154" s="32" t="str">
        <f>+VLOOKUP(Tabla12[[#This Row],[Programa]],Objetivos_Programas!$B$2:$C$16,2,FALSE)</f>
        <v>5. Programa Territorios Productivos, Competitivos e innovadores</v>
      </c>
      <c r="T154" s="32" t="s">
        <v>429</v>
      </c>
      <c r="U154" s="32" t="s">
        <v>2094</v>
      </c>
      <c r="V154" s="33" t="str">
        <f>+VLOOKUP(Tabla12[[#This Row],[Subprograma (reclasificación)]],OB_Prop_Estru_Prog_SubPr_meta!$K$2:$N$59,4,FALSE)</f>
        <v>100% Proyectos para el hábitat productiva y vivienda rural implementados
11 centros poblados rurales vitales conformados</v>
      </c>
      <c r="AA154" s="32" t="s">
        <v>908</v>
      </c>
      <c r="AC154" s="58" t="s">
        <v>71</v>
      </c>
      <c r="AD154" s="10">
        <v>350</v>
      </c>
      <c r="AE154" s="10">
        <f>+Tabla12[[#This Row],[Costo estimado 
(millones de $)]]</f>
        <v>350</v>
      </c>
      <c r="AJ154" s="32"/>
      <c r="AK154" s="32" t="s">
        <v>57</v>
      </c>
      <c r="AP154" s="32"/>
      <c r="AQ154" s="32"/>
      <c r="AR154" s="32"/>
      <c r="AS154" s="32"/>
      <c r="AT154" s="40"/>
      <c r="AU154" s="40">
        <v>0</v>
      </c>
      <c r="AV154" s="40">
        <v>0</v>
      </c>
      <c r="AW154" s="32"/>
      <c r="AX154" s="16">
        <f>Tabla12[[#This Row],[Costo estimado 
(millones de $)]]-Tabla12[[#This Row],[Recursos PDD]]</f>
        <v>350</v>
      </c>
      <c r="AY154" s="32"/>
      <c r="AZ154" s="40">
        <v>0</v>
      </c>
      <c r="BA154" s="40">
        <v>0</v>
      </c>
      <c r="BB154" s="40">
        <f>+(Tabla12[[#This Row],[Priorización 1 (60%)]]*60%)+(Tabla12[[#This Row],[Priorización 2 (40%)]]*40%)</f>
        <v>0</v>
      </c>
      <c r="BC154" s="32"/>
      <c r="BD154" s="32"/>
    </row>
    <row r="155" spans="1:56" ht="169" hidden="1" customHeight="1" x14ac:dyDescent="0.2">
      <c r="A155" s="7">
        <v>157</v>
      </c>
      <c r="B155" s="7">
        <v>154</v>
      </c>
      <c r="C155" s="32" t="s">
        <v>61</v>
      </c>
      <c r="D155" s="32" t="s">
        <v>62</v>
      </c>
      <c r="E155" s="32" t="s">
        <v>112</v>
      </c>
      <c r="F155" s="1" t="s">
        <v>31</v>
      </c>
      <c r="G155" s="32" t="s">
        <v>690</v>
      </c>
      <c r="H155" s="3" t="s">
        <v>632</v>
      </c>
      <c r="I155" s="32" t="s">
        <v>78</v>
      </c>
      <c r="J155" s="36" t="s">
        <v>382</v>
      </c>
      <c r="K155" s="32" t="s">
        <v>67</v>
      </c>
      <c r="L155" s="32" t="s">
        <v>614</v>
      </c>
      <c r="M155" s="58" t="s">
        <v>56</v>
      </c>
      <c r="Q155" s="32" t="s">
        <v>5</v>
      </c>
      <c r="R155" s="32" t="s">
        <v>395</v>
      </c>
      <c r="S155" s="32" t="str">
        <f>+VLOOKUP(Tabla12[[#This Row],[Programa]],Objetivos_Programas!$B$2:$C$16,2,FALSE)</f>
        <v>5. Programa Territorios Productivos, Competitivos e innovadores</v>
      </c>
      <c r="T155" s="32" t="s">
        <v>429</v>
      </c>
      <c r="U155" s="32" t="s">
        <v>2094</v>
      </c>
      <c r="V155" s="33" t="str">
        <f>+VLOOKUP(Tabla12[[#This Row],[Subprograma (reclasificación)]],OB_Prop_Estru_Prog_SubPr_meta!$K$2:$N$59,4,FALSE)</f>
        <v>100% Proyectos para el hábitat productiva y vivienda rural implementados
11 centros poblados rurales vitales conformados</v>
      </c>
      <c r="AA155" s="32" t="s">
        <v>908</v>
      </c>
      <c r="AC155" s="58" t="s">
        <v>655</v>
      </c>
      <c r="AD155" s="10">
        <v>23000</v>
      </c>
      <c r="AE155" s="10">
        <f>+Tabla12[[#This Row],[Costo estimado 
(millones de $)]]</f>
        <v>23000</v>
      </c>
      <c r="AJ155" s="32"/>
      <c r="AK155" s="32" t="s">
        <v>73</v>
      </c>
      <c r="AL155" s="40"/>
      <c r="AP155" s="32"/>
      <c r="AQ155" s="32"/>
      <c r="AR155" s="32"/>
      <c r="AS155" s="32"/>
      <c r="AT155" s="40"/>
      <c r="AU155" s="40">
        <v>0</v>
      </c>
      <c r="AV155" s="40">
        <v>0</v>
      </c>
      <c r="AW155" s="32"/>
      <c r="AX155" s="16"/>
      <c r="AY155" s="32"/>
      <c r="AZ155" s="40">
        <v>0</v>
      </c>
      <c r="BA155" s="40">
        <v>0</v>
      </c>
      <c r="BB155" s="40">
        <f>+(Tabla12[[#This Row],[Priorización 1 (60%)]]*60%)+(Tabla12[[#This Row],[Priorización 2 (40%)]]*40%)</f>
        <v>0</v>
      </c>
      <c r="BC155" s="32"/>
      <c r="BD155" s="32"/>
    </row>
    <row r="156" spans="1:56" ht="169" hidden="1" customHeight="1" x14ac:dyDescent="0.2">
      <c r="A156" s="7">
        <v>158</v>
      </c>
      <c r="B156" s="7">
        <v>155</v>
      </c>
      <c r="C156" s="32" t="s">
        <v>59</v>
      </c>
      <c r="D156" s="32" t="s">
        <v>60</v>
      </c>
      <c r="E156" s="32" t="s">
        <v>112</v>
      </c>
      <c r="F156" s="1" t="s">
        <v>349</v>
      </c>
      <c r="G156" s="32" t="s">
        <v>690</v>
      </c>
      <c r="H156" s="3" t="s">
        <v>70</v>
      </c>
      <c r="I156" s="32"/>
      <c r="J156" s="36" t="s">
        <v>382</v>
      </c>
      <c r="K156" s="32" t="s">
        <v>67</v>
      </c>
      <c r="L156" s="32" t="s">
        <v>616</v>
      </c>
      <c r="M156" s="58" t="s">
        <v>56</v>
      </c>
      <c r="Q156" s="32" t="s">
        <v>4</v>
      </c>
      <c r="R156" s="32" t="s">
        <v>395</v>
      </c>
      <c r="S156" s="32" t="str">
        <f>+VLOOKUP(Tabla12[[#This Row],[Programa]],Objetivos_Programas!$B$2:$C$16,2,FALSE)</f>
        <v>5. Programa Territorios Productivos, Competitivos e innovadores</v>
      </c>
      <c r="T156" s="32" t="s">
        <v>429</v>
      </c>
      <c r="U156" s="32" t="s">
        <v>2094</v>
      </c>
      <c r="V156" s="33" t="str">
        <f>+VLOOKUP(Tabla12[[#This Row],[Subprograma (reclasificación)]],OB_Prop_Estru_Prog_SubPr_meta!$K$2:$N$59,4,FALSE)</f>
        <v>100% Proyectos para el hábitat productiva y vivienda rural implementados
11 centros poblados rurales vitales conformados</v>
      </c>
      <c r="AA156" s="32" t="s">
        <v>908</v>
      </c>
      <c r="AB156" s="32" t="s">
        <v>350</v>
      </c>
      <c r="AC156" s="58" t="s">
        <v>71</v>
      </c>
      <c r="AD156" s="10">
        <v>1600</v>
      </c>
      <c r="AE156" s="10">
        <f>+Tabla12[[#This Row],[Costo estimado 
(millones de $)]]</f>
        <v>1600</v>
      </c>
      <c r="AJ156" s="32"/>
      <c r="AK156" s="32" t="s">
        <v>73</v>
      </c>
      <c r="AL156" s="40"/>
      <c r="AP156" s="32"/>
      <c r="AQ156" s="32"/>
      <c r="AR156" s="32"/>
      <c r="AS156" s="32"/>
      <c r="AT156" s="40"/>
      <c r="AU156" s="40">
        <v>0</v>
      </c>
      <c r="AV156" s="40">
        <v>0</v>
      </c>
      <c r="AW156" s="32"/>
      <c r="AX156" s="16"/>
      <c r="AY156" s="32"/>
      <c r="AZ156" s="40">
        <v>0</v>
      </c>
      <c r="BA156" s="40">
        <v>0</v>
      </c>
      <c r="BB156" s="40">
        <f>+(Tabla12[[#This Row],[Priorización 1 (60%)]]*60%)+(Tabla12[[#This Row],[Priorización 2 (40%)]]*40%)</f>
        <v>0</v>
      </c>
      <c r="BC156" s="32"/>
      <c r="BD156" s="32"/>
    </row>
    <row r="157" spans="1:56" ht="169" hidden="1" customHeight="1" x14ac:dyDescent="0.2">
      <c r="A157" s="7">
        <v>159</v>
      </c>
      <c r="B157" s="7">
        <v>156</v>
      </c>
      <c r="C157" s="32" t="s">
        <v>61</v>
      </c>
      <c r="D157" s="32" t="s">
        <v>318</v>
      </c>
      <c r="E157" s="32" t="s">
        <v>112</v>
      </c>
      <c r="F157" s="1" t="s">
        <v>33</v>
      </c>
      <c r="G157" s="32" t="s">
        <v>690</v>
      </c>
      <c r="H157" s="3" t="s">
        <v>76</v>
      </c>
      <c r="I157" s="32" t="s">
        <v>77</v>
      </c>
      <c r="J157" s="36" t="s">
        <v>382</v>
      </c>
      <c r="K157" s="32" t="s">
        <v>67</v>
      </c>
      <c r="L157" s="32" t="s">
        <v>615</v>
      </c>
      <c r="N157" s="58" t="s">
        <v>56</v>
      </c>
      <c r="Q157" s="32" t="s">
        <v>5</v>
      </c>
      <c r="R157" s="32" t="s">
        <v>395</v>
      </c>
      <c r="S157" s="32" t="str">
        <f>+VLOOKUP(Tabla12[[#This Row],[Programa]],Objetivos_Programas!$B$2:$C$16,2,FALSE)</f>
        <v>5. Programa Territorios Productivos, Competitivos e innovadores</v>
      </c>
      <c r="T157" s="32" t="s">
        <v>429</v>
      </c>
      <c r="U157" s="32" t="s">
        <v>2094</v>
      </c>
      <c r="V157" s="33" t="str">
        <f>+VLOOKUP(Tabla12[[#This Row],[Subprograma (reclasificación)]],OB_Prop_Estru_Prog_SubPr_meta!$K$2:$N$59,4,FALSE)</f>
        <v>100% Proyectos para el hábitat productiva y vivienda rural implementados
11 centros poblados rurales vitales conformados</v>
      </c>
      <c r="AA157" s="32" t="s">
        <v>908</v>
      </c>
      <c r="AC157" s="58" t="s">
        <v>655</v>
      </c>
      <c r="AD157" s="10">
        <v>9000</v>
      </c>
      <c r="AE157" s="10">
        <f>+Tabla12[[#This Row],[Costo estimado 
(millones de $)]]</f>
        <v>9000</v>
      </c>
      <c r="AJ157" s="32"/>
      <c r="AK157" s="32" t="s">
        <v>73</v>
      </c>
      <c r="AL157" s="40"/>
      <c r="AP157" s="32"/>
      <c r="AQ157" s="32"/>
      <c r="AR157" s="32"/>
      <c r="AS157" s="32"/>
      <c r="AT157" s="40"/>
      <c r="AU157" s="40">
        <v>0</v>
      </c>
      <c r="AV157" s="40">
        <v>0</v>
      </c>
      <c r="AW157" s="32"/>
      <c r="AX157" s="16"/>
      <c r="AY157" s="32"/>
      <c r="AZ157" s="40">
        <v>0</v>
      </c>
      <c r="BA157" s="40">
        <v>0</v>
      </c>
      <c r="BB157" s="40">
        <f>+(Tabla12[[#This Row],[Priorización 1 (60%)]]*60%)+(Tabla12[[#This Row],[Priorización 2 (40%)]]*40%)</f>
        <v>0</v>
      </c>
      <c r="BC157" s="32"/>
      <c r="BD157" s="32"/>
    </row>
    <row r="158" spans="1:56" ht="169" hidden="1" customHeight="1" x14ac:dyDescent="0.2">
      <c r="A158" s="7">
        <v>160</v>
      </c>
      <c r="B158" s="7">
        <v>157</v>
      </c>
      <c r="C158" s="32" t="s">
        <v>61</v>
      </c>
      <c r="D158" s="32" t="s">
        <v>318</v>
      </c>
      <c r="E158" s="32" t="s">
        <v>112</v>
      </c>
      <c r="F158" s="1" t="s">
        <v>1815</v>
      </c>
      <c r="G158" s="32" t="s">
        <v>690</v>
      </c>
      <c r="H158" s="3" t="s">
        <v>75</v>
      </c>
      <c r="I158" s="32" t="s">
        <v>77</v>
      </c>
      <c r="J158" s="36" t="s">
        <v>382</v>
      </c>
      <c r="K158" s="32" t="s">
        <v>67</v>
      </c>
      <c r="L158" s="32" t="s">
        <v>615</v>
      </c>
      <c r="N158" s="58" t="s">
        <v>56</v>
      </c>
      <c r="Q158" s="32" t="s">
        <v>5</v>
      </c>
      <c r="R158" s="32" t="s">
        <v>395</v>
      </c>
      <c r="S158" s="32" t="str">
        <f>+VLOOKUP(Tabla12[[#This Row],[Programa]],Objetivos_Programas!$B$2:$C$16,2,FALSE)</f>
        <v>5. Programa Territorios Productivos, Competitivos e innovadores</v>
      </c>
      <c r="T158" s="32" t="s">
        <v>429</v>
      </c>
      <c r="U158" s="32" t="s">
        <v>2094</v>
      </c>
      <c r="V158" s="33" t="str">
        <f>+VLOOKUP(Tabla12[[#This Row],[Subprograma (reclasificación)]],OB_Prop_Estru_Prog_SubPr_meta!$K$2:$N$59,4,FALSE)</f>
        <v>100% Proyectos para el hábitat productiva y vivienda rural implementados
11 centros poblados rurales vitales conformados</v>
      </c>
      <c r="AA158" s="32" t="s">
        <v>908</v>
      </c>
      <c r="AC158" s="58" t="s">
        <v>655</v>
      </c>
      <c r="AD158" s="10">
        <v>2500</v>
      </c>
      <c r="AE158" s="10">
        <f>+Tabla12[[#This Row],[Costo estimado 
(millones de $)]]</f>
        <v>2500</v>
      </c>
      <c r="AJ158" s="32"/>
      <c r="AK158" s="32" t="s">
        <v>57</v>
      </c>
      <c r="AP158" s="32"/>
      <c r="AQ158" s="32"/>
      <c r="AR158" s="32"/>
      <c r="AS158" s="32"/>
      <c r="AT158" s="40"/>
      <c r="AU158" s="40">
        <v>0</v>
      </c>
      <c r="AV158" s="40">
        <v>0</v>
      </c>
      <c r="AW158" s="32"/>
      <c r="AX158" s="16">
        <f>Tabla12[[#This Row],[Costo estimado 
(millones de $)]]-Tabla12[[#This Row],[Recursos PDD]]</f>
        <v>2500</v>
      </c>
      <c r="AY158" s="32"/>
      <c r="AZ158" s="40">
        <v>0</v>
      </c>
      <c r="BA158" s="40">
        <v>0</v>
      </c>
      <c r="BB158" s="40">
        <f>+(Tabla12[[#This Row],[Priorización 1 (60%)]]*60%)+(Tabla12[[#This Row],[Priorización 2 (40%)]]*40%)</f>
        <v>0</v>
      </c>
      <c r="BC158" s="32"/>
      <c r="BD158" s="32"/>
    </row>
    <row r="159" spans="1:56" ht="169" hidden="1" customHeight="1" x14ac:dyDescent="0.2">
      <c r="A159" s="7">
        <v>161</v>
      </c>
      <c r="B159" s="7">
        <v>158</v>
      </c>
      <c r="C159" s="32" t="s">
        <v>322</v>
      </c>
      <c r="D159" s="32" t="s">
        <v>323</v>
      </c>
      <c r="E159" s="32" t="s">
        <v>112</v>
      </c>
      <c r="F159" s="1" t="s">
        <v>442</v>
      </c>
      <c r="G159" s="32" t="s">
        <v>690</v>
      </c>
      <c r="H159" s="3"/>
      <c r="J159" s="32" t="s">
        <v>899</v>
      </c>
      <c r="K159" s="32" t="s">
        <v>794</v>
      </c>
      <c r="L159" s="32" t="s">
        <v>616</v>
      </c>
      <c r="O159" s="58" t="s">
        <v>56</v>
      </c>
      <c r="Q159" s="32" t="s">
        <v>5</v>
      </c>
      <c r="R159" s="35" t="s">
        <v>389</v>
      </c>
      <c r="S159" s="32" t="str">
        <f>+VLOOKUP(Tabla12[[#This Row],[Programa]],Objetivos_Programas!$B$2:$C$16,2,FALSE)</f>
        <v>5. Programa Territorios Productivos, Competitivos e innovadores</v>
      </c>
      <c r="T159" s="35" t="s">
        <v>440</v>
      </c>
      <c r="U159" s="35" t="s">
        <v>440</v>
      </c>
      <c r="V159" s="33" t="str">
        <f>+VLOOKUP(Tabla12[[#This Row],[Subprograma (reclasificación)]],OB_Prop_Estru_Prog_SubPr_meta!$K$2:$N$59,4,FALSE)</f>
        <v>15 proyectos ejecutados alrededor de Bogotá para el Turista
10 proyectos turísticos especiales ejecutados</v>
      </c>
      <c r="W159" s="35"/>
      <c r="AA159" s="32" t="s">
        <v>133</v>
      </c>
      <c r="AC159" s="58" t="s">
        <v>2</v>
      </c>
      <c r="AD159" s="10">
        <v>112500</v>
      </c>
      <c r="AE159" s="10">
        <f>+Tabla12[[#This Row],[Costo estimado 
(millones de $)]]</f>
        <v>112500</v>
      </c>
      <c r="AJ159" s="32"/>
      <c r="AK159" s="32" t="s">
        <v>73</v>
      </c>
      <c r="AL159" s="40"/>
      <c r="AP159" s="32"/>
      <c r="AQ159" s="32"/>
      <c r="AR159" s="32"/>
      <c r="AS159" s="32"/>
      <c r="AT159" s="40"/>
      <c r="AU159" s="40">
        <v>0</v>
      </c>
      <c r="AV159" s="40">
        <v>1</v>
      </c>
      <c r="AW159" s="32"/>
      <c r="AX159" s="16"/>
      <c r="AY159" s="32"/>
      <c r="AZ159" s="40">
        <v>3</v>
      </c>
      <c r="BA159" s="40">
        <v>0</v>
      </c>
      <c r="BB159" s="40">
        <f>+(Tabla12[[#This Row],[Priorización 1 (60%)]]*60%)+(Tabla12[[#This Row],[Priorización 2 (40%)]]*40%)</f>
        <v>1.7999999999999998</v>
      </c>
      <c r="BC159" s="32"/>
      <c r="BD159" s="32"/>
    </row>
    <row r="160" spans="1:56" ht="169" hidden="1" customHeight="1" x14ac:dyDescent="0.2">
      <c r="A160" s="7">
        <v>162</v>
      </c>
      <c r="B160" s="7">
        <v>159</v>
      </c>
      <c r="C160" s="32" t="s">
        <v>322</v>
      </c>
      <c r="D160" s="32" t="s">
        <v>353</v>
      </c>
      <c r="E160" s="32" t="s">
        <v>112</v>
      </c>
      <c r="F160" s="1" t="s">
        <v>880</v>
      </c>
      <c r="G160" s="32" t="s">
        <v>690</v>
      </c>
      <c r="H160" s="3"/>
      <c r="J160" s="32" t="s">
        <v>899</v>
      </c>
      <c r="K160" s="32" t="s">
        <v>794</v>
      </c>
      <c r="L160" s="32" t="s">
        <v>616</v>
      </c>
      <c r="O160" s="58" t="s">
        <v>56</v>
      </c>
      <c r="Q160" s="32" t="s">
        <v>5</v>
      </c>
      <c r="R160" s="35" t="s">
        <v>389</v>
      </c>
      <c r="S160" s="32" t="str">
        <f>+VLOOKUP(Tabla12[[#This Row],[Programa]],Objetivos_Programas!$B$2:$C$16,2,FALSE)</f>
        <v>5. Programa Territorios Productivos, Competitivos e innovadores</v>
      </c>
      <c r="T160" s="35" t="s">
        <v>440</v>
      </c>
      <c r="U160" s="35" t="s">
        <v>440</v>
      </c>
      <c r="V160" s="33" t="str">
        <f>+VLOOKUP(Tabla12[[#This Row],[Subprograma (reclasificación)]],OB_Prop_Estru_Prog_SubPr_meta!$K$2:$N$59,4,FALSE)</f>
        <v>15 proyectos ejecutados alrededor de Bogotá para el Turista
10 proyectos turísticos especiales ejecutados</v>
      </c>
      <c r="W160" s="35"/>
      <c r="AA160" s="32" t="s">
        <v>908</v>
      </c>
      <c r="AC160" s="58" t="s">
        <v>71</v>
      </c>
      <c r="AD160" s="10">
        <v>150000</v>
      </c>
      <c r="AE160" s="10">
        <f>+Tabla12[[#This Row],[Costo estimado 
(millones de $)]]</f>
        <v>150000</v>
      </c>
      <c r="AJ160" s="32"/>
      <c r="AK160" s="32" t="s">
        <v>73</v>
      </c>
      <c r="AL160" s="40"/>
      <c r="AP160" s="32"/>
      <c r="AQ160" s="32"/>
      <c r="AR160" s="32"/>
      <c r="AS160" s="32"/>
      <c r="AT160" s="40"/>
      <c r="AU160" s="40">
        <v>0</v>
      </c>
      <c r="AV160" s="40">
        <v>0</v>
      </c>
      <c r="AW160" s="32"/>
      <c r="AX160" s="16"/>
      <c r="AY160" s="32"/>
      <c r="AZ160" s="40">
        <v>0</v>
      </c>
      <c r="BA160" s="40">
        <v>0</v>
      </c>
      <c r="BB160" s="40">
        <f>+(Tabla12[[#This Row],[Priorización 1 (60%)]]*60%)+(Tabla12[[#This Row],[Priorización 2 (40%)]]*40%)</f>
        <v>0</v>
      </c>
      <c r="BC160" s="32"/>
      <c r="BD160" s="32"/>
    </row>
    <row r="161" spans="1:56" ht="169" hidden="1" customHeight="1" x14ac:dyDescent="0.2">
      <c r="A161" s="7">
        <v>163</v>
      </c>
      <c r="B161" s="7">
        <v>160</v>
      </c>
      <c r="C161" s="32" t="s">
        <v>322</v>
      </c>
      <c r="D161" s="32" t="s">
        <v>323</v>
      </c>
      <c r="E161" s="32" t="s">
        <v>112</v>
      </c>
      <c r="F161" s="1" t="s">
        <v>881</v>
      </c>
      <c r="G161" s="32" t="s">
        <v>690</v>
      </c>
      <c r="H161" s="6" t="s">
        <v>351</v>
      </c>
      <c r="I161" s="9"/>
      <c r="J161" s="36" t="s">
        <v>382</v>
      </c>
      <c r="K161" s="32" t="s">
        <v>67</v>
      </c>
      <c r="L161" s="32" t="s">
        <v>616</v>
      </c>
      <c r="M161" s="59"/>
      <c r="N161" s="59"/>
      <c r="O161" s="59" t="s">
        <v>56</v>
      </c>
      <c r="P161" s="36"/>
      <c r="Q161" s="32" t="s">
        <v>5</v>
      </c>
      <c r="R161" s="32" t="s">
        <v>395</v>
      </c>
      <c r="S161" s="32" t="str">
        <f>+VLOOKUP(Tabla12[[#This Row],[Programa]],Objetivos_Programas!$B$2:$C$16,2,FALSE)</f>
        <v>5. Programa Territorios Productivos, Competitivos e innovadores</v>
      </c>
      <c r="T161" s="32" t="s">
        <v>429</v>
      </c>
      <c r="U161" s="32" t="s">
        <v>2094</v>
      </c>
      <c r="V161" s="33" t="str">
        <f>+VLOOKUP(Tabla12[[#This Row],[Subprograma (reclasificación)]],OB_Prop_Estru_Prog_SubPr_meta!$K$2:$N$59,4,FALSE)</f>
        <v>100% Proyectos para el hábitat productiva y vivienda rural implementados
11 centros poblados rurales vitales conformados</v>
      </c>
      <c r="W161" s="33"/>
      <c r="X161" s="36"/>
      <c r="Y161" s="36"/>
      <c r="Z161" s="36"/>
      <c r="AA161" s="32" t="s">
        <v>908</v>
      </c>
      <c r="AB161" s="36"/>
      <c r="AC161" s="59" t="s">
        <v>71</v>
      </c>
      <c r="AD161" s="42">
        <v>23000</v>
      </c>
      <c r="AE161" s="10">
        <f>+Tabla12[[#This Row],[Costo estimado 
(millones de $)]]</f>
        <v>23000</v>
      </c>
      <c r="AG161" s="37"/>
      <c r="AH161" s="37"/>
      <c r="AI161" s="36"/>
      <c r="AJ161" s="36"/>
      <c r="AK161" s="36" t="s">
        <v>73</v>
      </c>
      <c r="AL161" s="40"/>
      <c r="AM161" s="36"/>
      <c r="AO161" s="36"/>
      <c r="AP161" s="32"/>
      <c r="AQ161" s="32"/>
      <c r="AR161" s="32"/>
      <c r="AS161" s="32"/>
      <c r="AT161" s="40"/>
      <c r="AU161" s="40">
        <v>0</v>
      </c>
      <c r="AV161" s="40">
        <v>0</v>
      </c>
      <c r="AW161" s="32"/>
      <c r="AX161" s="16"/>
      <c r="AY161" s="32"/>
      <c r="AZ161" s="40">
        <v>0</v>
      </c>
      <c r="BA161" s="40">
        <v>0</v>
      </c>
      <c r="BB161" s="40">
        <f>+(Tabla12[[#This Row],[Priorización 1 (60%)]]*60%)+(Tabla12[[#This Row],[Priorización 2 (40%)]]*40%)</f>
        <v>0</v>
      </c>
      <c r="BC161" s="32"/>
      <c r="BD161" s="32"/>
    </row>
    <row r="162" spans="1:56" ht="169" hidden="1" customHeight="1" x14ac:dyDescent="0.2">
      <c r="A162" s="7">
        <v>164</v>
      </c>
      <c r="B162" s="7">
        <v>161</v>
      </c>
      <c r="C162" s="32" t="s">
        <v>322</v>
      </c>
      <c r="D162" s="32" t="s">
        <v>323</v>
      </c>
      <c r="E162" s="32" t="s">
        <v>112</v>
      </c>
      <c r="F162" s="1" t="s">
        <v>826</v>
      </c>
      <c r="G162" s="32" t="s">
        <v>690</v>
      </c>
      <c r="H162" s="3"/>
      <c r="I162" s="9"/>
      <c r="J162" s="32" t="s">
        <v>899</v>
      </c>
      <c r="K162" s="32" t="s">
        <v>800</v>
      </c>
      <c r="L162" s="32" t="s">
        <v>616</v>
      </c>
      <c r="M162" s="59"/>
      <c r="N162" s="59"/>
      <c r="O162" s="59" t="s">
        <v>56</v>
      </c>
      <c r="P162" s="36"/>
      <c r="Q162" s="32" t="s">
        <v>5</v>
      </c>
      <c r="R162" s="35" t="s">
        <v>389</v>
      </c>
      <c r="S162" s="32" t="str">
        <f>+VLOOKUP(Tabla12[[#This Row],[Programa]],Objetivos_Programas!$B$2:$C$16,2,FALSE)</f>
        <v>5. Programa Territorios Productivos, Competitivos e innovadores</v>
      </c>
      <c r="T162" s="35" t="s">
        <v>430</v>
      </c>
      <c r="U162" s="35" t="s">
        <v>2105</v>
      </c>
      <c r="V162" s="33" t="str">
        <f>+VLOOKUP(Tabla12[[#This Row],[Subprograma (reclasificación)]],OB_Prop_Estru_Prog_SubPr_meta!$K$2:$N$59,4,FALSE)</f>
        <v>10% del área construida en usos económicos en la proximidad (anuales)</v>
      </c>
      <c r="W162" s="33"/>
      <c r="X162" s="36"/>
      <c r="Y162" s="36"/>
      <c r="Z162" s="36"/>
      <c r="AA162" s="32" t="s">
        <v>908</v>
      </c>
      <c r="AB162" s="36"/>
      <c r="AC162" s="59" t="s">
        <v>71</v>
      </c>
      <c r="AD162" s="42" t="s">
        <v>671</v>
      </c>
      <c r="AE162" s="10" t="str">
        <f>+Tabla12[[#This Row],[Costo estimado 
(millones de $)]]</f>
        <v>Falta</v>
      </c>
      <c r="AG162" s="37"/>
      <c r="AH162" s="37"/>
      <c r="AI162" s="36"/>
      <c r="AJ162" s="36"/>
      <c r="AK162" s="36" t="s">
        <v>73</v>
      </c>
      <c r="AL162" s="40"/>
      <c r="AM162" s="29"/>
      <c r="AN162" s="7"/>
      <c r="AO162" s="36"/>
      <c r="AP162" s="32"/>
      <c r="AQ162" s="32"/>
      <c r="AR162" s="32"/>
      <c r="AS162" s="32"/>
      <c r="AT162" s="32"/>
      <c r="AU162" s="40">
        <v>0</v>
      </c>
      <c r="AV162" s="40">
        <v>0</v>
      </c>
      <c r="AW162" s="32"/>
      <c r="AX162" s="16"/>
      <c r="AY162" s="32"/>
      <c r="AZ162" s="40">
        <v>0</v>
      </c>
      <c r="BA162" s="40">
        <v>0</v>
      </c>
      <c r="BB162" s="40">
        <f>+(Tabla12[[#This Row],[Priorización 1 (60%)]]*60%)+(Tabla12[[#This Row],[Priorización 2 (40%)]]*40%)</f>
        <v>0</v>
      </c>
      <c r="BC162" s="32"/>
      <c r="BD162" s="32"/>
    </row>
    <row r="163" spans="1:56" ht="169" hidden="1" customHeight="1" x14ac:dyDescent="0.2">
      <c r="A163" s="7">
        <v>165</v>
      </c>
      <c r="B163" s="7">
        <v>162</v>
      </c>
      <c r="C163" s="32" t="s">
        <v>61</v>
      </c>
      <c r="D163" s="32" t="s">
        <v>318</v>
      </c>
      <c r="E163" s="32" t="s">
        <v>112</v>
      </c>
      <c r="F163" s="1" t="s">
        <v>30</v>
      </c>
      <c r="G163" s="32" t="s">
        <v>690</v>
      </c>
      <c r="H163" s="3"/>
      <c r="J163" s="36" t="s">
        <v>382</v>
      </c>
      <c r="K163" s="32" t="s">
        <v>67</v>
      </c>
      <c r="L163" s="32" t="s">
        <v>616</v>
      </c>
      <c r="O163" s="58" t="s">
        <v>56</v>
      </c>
      <c r="Q163" s="32" t="s">
        <v>5</v>
      </c>
      <c r="R163" s="32" t="s">
        <v>395</v>
      </c>
      <c r="S163" s="32" t="str">
        <f>+VLOOKUP(Tabla12[[#This Row],[Programa]],Objetivos_Programas!$B$2:$C$16,2,FALSE)</f>
        <v>5. Programa Territorios Productivos, Competitivos e innovadores</v>
      </c>
      <c r="T163" s="32" t="s">
        <v>429</v>
      </c>
      <c r="U163" s="32" t="s">
        <v>2094</v>
      </c>
      <c r="V163" s="33" t="str">
        <f>+VLOOKUP(Tabla12[[#This Row],[Subprograma (reclasificación)]],OB_Prop_Estru_Prog_SubPr_meta!$K$2:$N$59,4,FALSE)</f>
        <v>100% Proyectos para el hábitat productiva y vivienda rural implementados
11 centros poblados rurales vitales conformados</v>
      </c>
      <c r="W163" s="35"/>
      <c r="AA163" s="32" t="s">
        <v>908</v>
      </c>
      <c r="AC163" s="58" t="s">
        <v>71</v>
      </c>
      <c r="AD163" s="10">
        <v>3750</v>
      </c>
      <c r="AE163" s="10">
        <f>+Tabla12[[#This Row],[Costo estimado 
(millones de $)]]</f>
        <v>3750</v>
      </c>
      <c r="AJ163" s="32"/>
      <c r="AK163" s="32" t="s">
        <v>73</v>
      </c>
      <c r="AL163" s="40"/>
      <c r="AP163" s="32"/>
      <c r="AQ163" s="32"/>
      <c r="AR163" s="32"/>
      <c r="AS163" s="32"/>
      <c r="AT163" s="40"/>
      <c r="AU163" s="40">
        <v>0</v>
      </c>
      <c r="AV163" s="40">
        <v>0</v>
      </c>
      <c r="AW163" s="32"/>
      <c r="AX163" s="16"/>
      <c r="AY163" s="32"/>
      <c r="AZ163" s="40">
        <v>0</v>
      </c>
      <c r="BA163" s="40">
        <v>0</v>
      </c>
      <c r="BB163" s="40">
        <f>+(Tabla12[[#This Row],[Priorización 1 (60%)]]*60%)+(Tabla12[[#This Row],[Priorización 2 (40%)]]*40%)</f>
        <v>0</v>
      </c>
      <c r="BC163" s="32"/>
      <c r="BD163" s="32"/>
    </row>
    <row r="164" spans="1:56" ht="169" hidden="1" customHeight="1" x14ac:dyDescent="0.2">
      <c r="A164" s="7">
        <v>166</v>
      </c>
      <c r="B164" s="7">
        <v>163</v>
      </c>
      <c r="C164" s="32" t="s">
        <v>61</v>
      </c>
      <c r="D164" s="32" t="s">
        <v>318</v>
      </c>
      <c r="E164" s="32" t="s">
        <v>112</v>
      </c>
      <c r="F164" s="1" t="s">
        <v>1533</v>
      </c>
      <c r="G164" s="32" t="s">
        <v>690</v>
      </c>
      <c r="H164" s="3" t="s">
        <v>109</v>
      </c>
      <c r="I164" s="4" t="s">
        <v>110</v>
      </c>
      <c r="J164" s="36" t="s">
        <v>382</v>
      </c>
      <c r="K164" s="32" t="s">
        <v>67</v>
      </c>
      <c r="L164" s="32" t="s">
        <v>616</v>
      </c>
      <c r="O164" s="58" t="s">
        <v>56</v>
      </c>
      <c r="Q164" s="32" t="s">
        <v>5</v>
      </c>
      <c r="R164" s="32" t="s">
        <v>395</v>
      </c>
      <c r="S164" s="32" t="str">
        <f>+VLOOKUP(Tabla12[[#This Row],[Programa]],Objetivos_Programas!$B$2:$C$16,2,FALSE)</f>
        <v>5. Programa Territorios Productivos, Competitivos e innovadores</v>
      </c>
      <c r="T164" s="32" t="s">
        <v>429</v>
      </c>
      <c r="U164" s="32" t="s">
        <v>2094</v>
      </c>
      <c r="V164" s="33" t="str">
        <f>+VLOOKUP(Tabla12[[#This Row],[Subprograma (reclasificación)]],OB_Prop_Estru_Prog_SubPr_meta!$K$2:$N$59,4,FALSE)</f>
        <v>100% Proyectos para el hábitat productiva y vivienda rural implementados
11 centros poblados rurales vitales conformados</v>
      </c>
      <c r="W164" s="35"/>
      <c r="AA164" s="32" t="s">
        <v>908</v>
      </c>
      <c r="AC164" s="58" t="s">
        <v>71</v>
      </c>
      <c r="AD164" s="10">
        <v>64070</v>
      </c>
      <c r="AE164" s="10">
        <f>+Tabla12[[#This Row],[Costo estimado 
(millones de $)]]</f>
        <v>64070</v>
      </c>
      <c r="AJ164" s="32"/>
      <c r="AK164" s="32" t="s">
        <v>73</v>
      </c>
      <c r="AL164" s="40"/>
      <c r="AM164" s="32" t="s">
        <v>86</v>
      </c>
      <c r="AP164" s="32"/>
      <c r="AQ164" s="32"/>
      <c r="AR164" s="32"/>
      <c r="AS164" s="32"/>
      <c r="AT164" s="40"/>
      <c r="AU164" s="40">
        <v>0</v>
      </c>
      <c r="AV164" s="40">
        <v>0</v>
      </c>
      <c r="AW164" s="32"/>
      <c r="AX164" s="16"/>
      <c r="AY164" s="32"/>
      <c r="AZ164" s="40">
        <v>0</v>
      </c>
      <c r="BA164" s="40">
        <v>0</v>
      </c>
      <c r="BB164" s="40">
        <f>+(Tabla12[[#This Row],[Priorización 1 (60%)]]*60%)+(Tabla12[[#This Row],[Priorización 2 (40%)]]*40%)</f>
        <v>0</v>
      </c>
      <c r="BC164" s="32"/>
      <c r="BD164" s="32"/>
    </row>
    <row r="165" spans="1:56" ht="169" hidden="1" customHeight="1" x14ac:dyDescent="0.2">
      <c r="A165" s="7">
        <v>167</v>
      </c>
      <c r="B165" s="7">
        <v>164</v>
      </c>
      <c r="C165" s="32" t="s">
        <v>61</v>
      </c>
      <c r="D165" s="32" t="s">
        <v>318</v>
      </c>
      <c r="E165" s="32" t="s">
        <v>112</v>
      </c>
      <c r="F165" s="1" t="s">
        <v>698</v>
      </c>
      <c r="G165" s="32" t="s">
        <v>690</v>
      </c>
      <c r="H165" s="3"/>
      <c r="J165" s="32" t="s">
        <v>898</v>
      </c>
      <c r="K165" s="32" t="s">
        <v>859</v>
      </c>
      <c r="L165" s="32" t="s">
        <v>617</v>
      </c>
      <c r="O165" s="58" t="s">
        <v>56</v>
      </c>
      <c r="P165" s="32" t="s">
        <v>56</v>
      </c>
      <c r="Q165" s="32" t="s">
        <v>5</v>
      </c>
      <c r="R165" s="32" t="s">
        <v>387</v>
      </c>
      <c r="S165" s="32" t="str">
        <f>+VLOOKUP(Tabla12[[#This Row],[Programa]],Objetivos_Programas!$B$2:$C$16,2,FALSE)</f>
        <v>6. Programa resignificacion de nuestra identidad, cultura y patrimonio</v>
      </c>
      <c r="T165" s="32" t="s">
        <v>409</v>
      </c>
      <c r="U165" s="32" t="s">
        <v>409</v>
      </c>
      <c r="V165" s="33" t="str">
        <f>+VLOOKUP(Tabla12[[#This Row],[Subprograma (reclasificación)]],OB_Prop_Estru_Prog_SubPr_meta!$K$2:$N$59,4,FALSE)</f>
        <v>4 intervenciones y proyectos de cualificación en BIC o SIC</v>
      </c>
      <c r="AA165" s="32" t="s">
        <v>1410</v>
      </c>
      <c r="AC165" s="58" t="s">
        <v>71</v>
      </c>
      <c r="AD165" s="10" t="s">
        <v>663</v>
      </c>
      <c r="AE165" s="10" t="str">
        <f>+Tabla12[[#This Row],[Costo estimado 
(millones de $)]]</f>
        <v>Subsidios e instrumentos</v>
      </c>
      <c r="AJ165" s="32"/>
      <c r="AK165" s="32" t="s">
        <v>73</v>
      </c>
      <c r="AL165" s="40"/>
      <c r="AP165" s="32"/>
      <c r="AQ165" s="32"/>
      <c r="AR165" s="32"/>
      <c r="AS165" s="32"/>
      <c r="AT165" s="32"/>
      <c r="AU165" s="40">
        <v>0</v>
      </c>
      <c r="AV165" s="40">
        <v>1</v>
      </c>
      <c r="AW165" s="32"/>
      <c r="AX165" s="16"/>
      <c r="AY165" s="32"/>
      <c r="AZ165" s="40">
        <v>3</v>
      </c>
      <c r="BA165" s="40">
        <v>0</v>
      </c>
      <c r="BB165" s="40">
        <f>+(Tabla12[[#This Row],[Priorización 1 (60%)]]*60%)+(Tabla12[[#This Row],[Priorización 2 (40%)]]*40%)</f>
        <v>1.7999999999999998</v>
      </c>
      <c r="BC165" s="32"/>
      <c r="BD165" s="32"/>
    </row>
    <row r="166" spans="1:56" ht="169" hidden="1" customHeight="1" x14ac:dyDescent="0.2">
      <c r="A166" s="7">
        <v>168</v>
      </c>
      <c r="B166" s="7">
        <v>165</v>
      </c>
      <c r="C166" s="32" t="s">
        <v>61</v>
      </c>
      <c r="D166" s="32" t="s">
        <v>354</v>
      </c>
      <c r="E166" s="32" t="s">
        <v>112</v>
      </c>
      <c r="F166" s="1" t="s">
        <v>882</v>
      </c>
      <c r="G166" s="32" t="s">
        <v>2</v>
      </c>
      <c r="H166" s="3"/>
      <c r="J166" s="36" t="s">
        <v>382</v>
      </c>
      <c r="K166" s="32" t="s">
        <v>67</v>
      </c>
      <c r="L166" s="32" t="s">
        <v>616</v>
      </c>
      <c r="O166" s="58" t="s">
        <v>56</v>
      </c>
      <c r="Q166" s="32" t="s">
        <v>5</v>
      </c>
      <c r="R166" s="32" t="s">
        <v>395</v>
      </c>
      <c r="S166" s="32" t="str">
        <f>+VLOOKUP(Tabla12[[#This Row],[Programa]],Objetivos_Programas!$B$2:$C$16,2,FALSE)</f>
        <v>5. Programa Territorios Productivos, Competitivos e innovadores</v>
      </c>
      <c r="T166" s="32" t="s">
        <v>429</v>
      </c>
      <c r="U166" s="32" t="s">
        <v>2094</v>
      </c>
      <c r="V166" s="33" t="str">
        <f>+VLOOKUP(Tabla12[[#This Row],[Subprograma (reclasificación)]],OB_Prop_Estru_Prog_SubPr_meta!$K$2:$N$59,4,FALSE)</f>
        <v>100% Proyectos para el hábitat productiva y vivienda rural implementados
11 centros poblados rurales vitales conformados</v>
      </c>
      <c r="W166" s="35"/>
      <c r="AA166" s="32" t="s">
        <v>908</v>
      </c>
      <c r="AC166" s="58" t="s">
        <v>71</v>
      </c>
      <c r="AD166" s="10" t="s">
        <v>675</v>
      </c>
      <c r="AE166" s="10"/>
      <c r="AJ166" s="32"/>
      <c r="AK166" s="32" t="s">
        <v>73</v>
      </c>
      <c r="AL166" s="40"/>
      <c r="AP166" s="32"/>
      <c r="AQ166" s="32"/>
      <c r="AR166" s="32"/>
      <c r="AS166" s="32"/>
      <c r="AT166" s="32"/>
      <c r="AU166" s="40">
        <v>0</v>
      </c>
      <c r="AV166" s="40">
        <v>0</v>
      </c>
      <c r="AW166" s="32"/>
      <c r="AX166" s="16"/>
      <c r="AY166" s="32"/>
      <c r="AZ166" s="40">
        <v>0</v>
      </c>
      <c r="BA166" s="40">
        <v>0</v>
      </c>
      <c r="BB166" s="40">
        <f>+(Tabla12[[#This Row],[Priorización 1 (60%)]]*60%)+(Tabla12[[#This Row],[Priorización 2 (40%)]]*40%)</f>
        <v>0</v>
      </c>
      <c r="BC166" s="32"/>
      <c r="BD166" s="32"/>
    </row>
    <row r="167" spans="1:56" ht="169" hidden="1" customHeight="1" x14ac:dyDescent="0.2">
      <c r="A167" s="7">
        <v>169</v>
      </c>
      <c r="B167" s="7">
        <v>166</v>
      </c>
      <c r="C167" s="36" t="s">
        <v>59</v>
      </c>
      <c r="D167" s="32" t="s">
        <v>60</v>
      </c>
      <c r="E167" s="32" t="s">
        <v>112</v>
      </c>
      <c r="F167" s="2" t="s">
        <v>1625</v>
      </c>
      <c r="G167" s="32" t="s">
        <v>690</v>
      </c>
      <c r="H167" s="6"/>
      <c r="I167" s="9"/>
      <c r="J167" s="36" t="s">
        <v>382</v>
      </c>
      <c r="K167" s="32" t="s">
        <v>67</v>
      </c>
      <c r="L167" s="32" t="s">
        <v>616</v>
      </c>
      <c r="M167" s="59"/>
      <c r="N167" s="59"/>
      <c r="O167" s="59" t="s">
        <v>56</v>
      </c>
      <c r="P167" s="36"/>
      <c r="Q167" s="36" t="s">
        <v>4</v>
      </c>
      <c r="R167" s="32" t="s">
        <v>395</v>
      </c>
      <c r="S167" s="32" t="str">
        <f>+VLOOKUP(Tabla12[[#This Row],[Programa]],Objetivos_Programas!$B$2:$C$16,2,FALSE)</f>
        <v>5. Programa Territorios Productivos, Competitivos e innovadores</v>
      </c>
      <c r="T167" s="32" t="s">
        <v>429</v>
      </c>
      <c r="U167" s="32" t="s">
        <v>2094</v>
      </c>
      <c r="V167" s="33" t="str">
        <f>+VLOOKUP(Tabla12[[#This Row],[Subprograma (reclasificación)]],OB_Prop_Estru_Prog_SubPr_meta!$K$2:$N$59,4,FALSE)</f>
        <v>100% Proyectos para el hábitat productiva y vivienda rural implementados
11 centros poblados rurales vitales conformados</v>
      </c>
      <c r="W167" s="33"/>
      <c r="X167" s="36"/>
      <c r="Y167" s="36"/>
      <c r="Z167" s="36"/>
      <c r="AA167" s="32" t="s">
        <v>908</v>
      </c>
      <c r="AB167" s="36"/>
      <c r="AC167" s="58" t="s">
        <v>71</v>
      </c>
      <c r="AD167" s="42">
        <v>13000</v>
      </c>
      <c r="AE167" s="10">
        <v>13000</v>
      </c>
      <c r="AF167" s="16">
        <v>13000</v>
      </c>
      <c r="AG167" s="37"/>
      <c r="AH167" s="37"/>
      <c r="AI167" s="36"/>
      <c r="AJ167" s="36"/>
      <c r="AK167" s="32" t="s">
        <v>57</v>
      </c>
      <c r="AL167" s="32" t="s">
        <v>1642</v>
      </c>
      <c r="AM167" s="36" t="s">
        <v>623</v>
      </c>
      <c r="AO167" s="36"/>
      <c r="AP167" s="32"/>
      <c r="AQ167" s="32"/>
      <c r="AR167" s="32"/>
      <c r="AS167" s="32"/>
      <c r="AT167" s="40"/>
      <c r="AU167" s="40">
        <v>0</v>
      </c>
      <c r="AV167" s="40">
        <v>0</v>
      </c>
      <c r="AW167" s="32"/>
      <c r="AX167" s="16">
        <f>Tabla12[[#This Row],[Costo estimado 
(millones de $)]]-Tabla12[[#This Row],[Recursos PDD]]</f>
        <v>0</v>
      </c>
      <c r="AY167" s="32" t="s">
        <v>108</v>
      </c>
      <c r="AZ167" s="40">
        <v>0</v>
      </c>
      <c r="BA167" s="40">
        <v>0</v>
      </c>
      <c r="BB167" s="40">
        <f>+(Tabla12[[#This Row],[Priorización 1 (60%)]]*60%)+(Tabla12[[#This Row],[Priorización 2 (40%)]]*40%)</f>
        <v>0</v>
      </c>
      <c r="BC167" s="32"/>
      <c r="BD167" s="32"/>
    </row>
    <row r="168" spans="1:56" ht="169" hidden="1" customHeight="1" x14ac:dyDescent="0.2">
      <c r="A168" s="7">
        <v>170</v>
      </c>
      <c r="B168" s="7">
        <v>167</v>
      </c>
      <c r="C168" s="32" t="s">
        <v>63</v>
      </c>
      <c r="D168" s="32" t="s">
        <v>64</v>
      </c>
      <c r="E168" s="32" t="s">
        <v>112</v>
      </c>
      <c r="F168" s="1" t="s">
        <v>2247</v>
      </c>
      <c r="G168" s="32" t="s">
        <v>2</v>
      </c>
      <c r="H168" s="3"/>
      <c r="I168" s="4" t="s">
        <v>78</v>
      </c>
      <c r="J168" s="32" t="s">
        <v>729</v>
      </c>
      <c r="K168" s="32" t="s">
        <v>715</v>
      </c>
      <c r="L168" s="32" t="s">
        <v>615</v>
      </c>
      <c r="N168" s="58" t="s">
        <v>56</v>
      </c>
      <c r="Q168" s="32" t="s">
        <v>4</v>
      </c>
      <c r="R168" s="35" t="s">
        <v>391</v>
      </c>
      <c r="S168" s="32" t="str">
        <f>+VLOOKUP(Tabla12[[#This Row],[Programa]],Objetivos_Programas!$B$2:$C$16,2,FALSE)</f>
        <v>3. Programa Vitalidad y cuidado</v>
      </c>
      <c r="T168" s="35" t="s">
        <v>438</v>
      </c>
      <c r="U168" s="35" t="s">
        <v>1885</v>
      </c>
      <c r="V168" s="33" t="str">
        <f>+VLOOKUP(Tabla12[[#This Row],[Subprograma (reclasificación)]],OB_Prop_Estru_Prog_SubPr_meta!$K$2:$N$59,4,FALSE)</f>
        <v>10 nodos de equipamientos rurales construidos</v>
      </c>
      <c r="W168" s="35" t="s">
        <v>2282</v>
      </c>
      <c r="AA168" s="32" t="s">
        <v>908</v>
      </c>
      <c r="AC168" s="58" t="s">
        <v>71</v>
      </c>
      <c r="AD168" s="10">
        <v>6860</v>
      </c>
      <c r="AE168" s="10">
        <f>+Tabla12[[#This Row],[Costo estimado 
(millones de $)]]</f>
        <v>6860</v>
      </c>
      <c r="AJ168" s="32"/>
      <c r="AK168" s="32" t="s">
        <v>57</v>
      </c>
      <c r="AP168" s="32"/>
      <c r="AQ168" s="32"/>
      <c r="AR168" s="32"/>
      <c r="AS168" s="32"/>
      <c r="AT168" s="40"/>
      <c r="AU168" s="40">
        <v>0</v>
      </c>
      <c r="AV168" s="40">
        <v>0</v>
      </c>
      <c r="AW168" s="32"/>
      <c r="AX168" s="16">
        <f>Tabla12[[#This Row],[Costo estimado 
(millones de $)]]-Tabla12[[#This Row],[Recursos PDD]]</f>
        <v>6860</v>
      </c>
      <c r="AY168" s="32"/>
      <c r="AZ168" s="40">
        <v>0</v>
      </c>
      <c r="BA168" s="40">
        <v>0</v>
      </c>
      <c r="BB168" s="40">
        <f>+(Tabla12[[#This Row],[Priorización 1 (60%)]]*60%)+(Tabla12[[#This Row],[Priorización 2 (40%)]]*40%)</f>
        <v>0</v>
      </c>
      <c r="BC168" s="32"/>
      <c r="BD168" s="32"/>
    </row>
    <row r="169" spans="1:56" ht="169" hidden="1" customHeight="1" x14ac:dyDescent="0.2">
      <c r="A169" s="7">
        <v>171</v>
      </c>
      <c r="B169" s="7">
        <v>168</v>
      </c>
      <c r="C169" s="32" t="s">
        <v>63</v>
      </c>
      <c r="D169" s="32" t="s">
        <v>64</v>
      </c>
      <c r="E169" s="32" t="s">
        <v>112</v>
      </c>
      <c r="F169" s="1" t="s">
        <v>454</v>
      </c>
      <c r="G169" s="32" t="s">
        <v>2</v>
      </c>
      <c r="H169" s="3"/>
      <c r="I169" s="4" t="s">
        <v>78</v>
      </c>
      <c r="J169" s="32" t="s">
        <v>729</v>
      </c>
      <c r="K169" s="32" t="s">
        <v>715</v>
      </c>
      <c r="L169" s="32" t="s">
        <v>615</v>
      </c>
      <c r="N169" s="58" t="s">
        <v>56</v>
      </c>
      <c r="Q169" s="32" t="s">
        <v>4</v>
      </c>
      <c r="R169" s="35" t="s">
        <v>391</v>
      </c>
      <c r="S169" s="32" t="str">
        <f>+VLOOKUP(Tabla12[[#This Row],[Programa]],Objetivos_Programas!$B$2:$C$16,2,FALSE)</f>
        <v>3. Programa Vitalidad y cuidado</v>
      </c>
      <c r="T169" s="35" t="s">
        <v>438</v>
      </c>
      <c r="U169" s="35" t="s">
        <v>1885</v>
      </c>
      <c r="V169" s="33" t="str">
        <f>+VLOOKUP(Tabla12[[#This Row],[Subprograma (reclasificación)]],OB_Prop_Estru_Prog_SubPr_meta!$K$2:$N$59,4,FALSE)</f>
        <v>10 nodos de equipamientos rurales construidos</v>
      </c>
      <c r="W169" s="35" t="s">
        <v>2282</v>
      </c>
      <c r="AA169" s="32" t="s">
        <v>908</v>
      </c>
      <c r="AC169" s="58" t="s">
        <v>71</v>
      </c>
      <c r="AD169" s="10">
        <v>2730</v>
      </c>
      <c r="AE169" s="10">
        <f>+Tabla12[[#This Row],[Costo estimado 
(millones de $)]]</f>
        <v>2730</v>
      </c>
      <c r="AJ169" s="32"/>
      <c r="AK169" s="32" t="s">
        <v>57</v>
      </c>
      <c r="AP169" s="32"/>
      <c r="AQ169" s="32"/>
      <c r="AR169" s="32"/>
      <c r="AS169" s="32"/>
      <c r="AT169" s="40"/>
      <c r="AU169" s="40">
        <v>0</v>
      </c>
      <c r="AV169" s="40">
        <v>0</v>
      </c>
      <c r="AW169" s="32"/>
      <c r="AX169" s="16">
        <f>Tabla12[[#This Row],[Costo estimado 
(millones de $)]]-Tabla12[[#This Row],[Recursos PDD]]</f>
        <v>2730</v>
      </c>
      <c r="AY169" s="32"/>
      <c r="AZ169" s="40">
        <v>0</v>
      </c>
      <c r="BA169" s="40">
        <v>0</v>
      </c>
      <c r="BB169" s="40">
        <f>+(Tabla12[[#This Row],[Priorización 1 (60%)]]*60%)+(Tabla12[[#This Row],[Priorización 2 (40%)]]*40%)</f>
        <v>0</v>
      </c>
      <c r="BC169" s="32"/>
      <c r="BD169" s="32"/>
    </row>
    <row r="170" spans="1:56" ht="169" hidden="1" customHeight="1" x14ac:dyDescent="0.2">
      <c r="A170" s="7">
        <v>172</v>
      </c>
      <c r="B170" s="7">
        <v>169</v>
      </c>
      <c r="C170" s="32" t="s">
        <v>63</v>
      </c>
      <c r="D170" s="32" t="s">
        <v>64</v>
      </c>
      <c r="E170" s="32" t="s">
        <v>112</v>
      </c>
      <c r="F170" s="1" t="s">
        <v>455</v>
      </c>
      <c r="G170" s="32" t="s">
        <v>2</v>
      </c>
      <c r="H170" s="3"/>
      <c r="I170" s="4" t="s">
        <v>78</v>
      </c>
      <c r="J170" s="32" t="s">
        <v>729</v>
      </c>
      <c r="K170" s="32" t="s">
        <v>715</v>
      </c>
      <c r="L170" s="32" t="s">
        <v>615</v>
      </c>
      <c r="N170" s="58" t="s">
        <v>56</v>
      </c>
      <c r="Q170" s="32" t="s">
        <v>4</v>
      </c>
      <c r="R170" s="35" t="s">
        <v>391</v>
      </c>
      <c r="S170" s="32" t="str">
        <f>+VLOOKUP(Tabla12[[#This Row],[Programa]],Objetivos_Programas!$B$2:$C$16,2,FALSE)</f>
        <v>3. Programa Vitalidad y cuidado</v>
      </c>
      <c r="T170" s="35" t="s">
        <v>438</v>
      </c>
      <c r="U170" s="35" t="s">
        <v>1885</v>
      </c>
      <c r="V170" s="33" t="str">
        <f>+VLOOKUP(Tabla12[[#This Row],[Subprograma (reclasificación)]],OB_Prop_Estru_Prog_SubPr_meta!$K$2:$N$59,4,FALSE)</f>
        <v>10 nodos de equipamientos rurales construidos</v>
      </c>
      <c r="W170" s="35" t="s">
        <v>2282</v>
      </c>
      <c r="AA170" s="32" t="s">
        <v>908</v>
      </c>
      <c r="AC170" s="58" t="s">
        <v>71</v>
      </c>
      <c r="AD170" s="10">
        <v>6210</v>
      </c>
      <c r="AE170" s="10">
        <f>+Tabla12[[#This Row],[Costo estimado 
(millones de $)]]</f>
        <v>6210</v>
      </c>
      <c r="AJ170" s="32"/>
      <c r="AK170" s="32" t="s">
        <v>57</v>
      </c>
      <c r="AP170" s="32"/>
      <c r="AQ170" s="32"/>
      <c r="AR170" s="32"/>
      <c r="AS170" s="32"/>
      <c r="AT170" s="40"/>
      <c r="AU170" s="40">
        <v>0</v>
      </c>
      <c r="AV170" s="40">
        <v>0</v>
      </c>
      <c r="AW170" s="32"/>
      <c r="AX170" s="16">
        <f>Tabla12[[#This Row],[Costo estimado 
(millones de $)]]-Tabla12[[#This Row],[Recursos PDD]]</f>
        <v>6210</v>
      </c>
      <c r="AY170" s="32"/>
      <c r="AZ170" s="40">
        <v>0</v>
      </c>
      <c r="BA170" s="40">
        <v>0</v>
      </c>
      <c r="BB170" s="40">
        <f>+(Tabla12[[#This Row],[Priorización 1 (60%)]]*60%)+(Tabla12[[#This Row],[Priorización 2 (40%)]]*40%)</f>
        <v>0</v>
      </c>
      <c r="BC170" s="32"/>
      <c r="BD170" s="32"/>
    </row>
    <row r="171" spans="1:56" ht="169" hidden="1" customHeight="1" x14ac:dyDescent="0.2">
      <c r="A171" s="7">
        <v>173</v>
      </c>
      <c r="B171" s="7">
        <v>170</v>
      </c>
      <c r="C171" s="32" t="s">
        <v>63</v>
      </c>
      <c r="D171" s="32" t="s">
        <v>64</v>
      </c>
      <c r="E171" s="32" t="s">
        <v>112</v>
      </c>
      <c r="F171" s="1" t="s">
        <v>456</v>
      </c>
      <c r="G171" s="32" t="s">
        <v>2</v>
      </c>
      <c r="H171" s="3"/>
      <c r="I171" s="4" t="s">
        <v>78</v>
      </c>
      <c r="J171" s="32" t="s">
        <v>729</v>
      </c>
      <c r="K171" s="32" t="s">
        <v>715</v>
      </c>
      <c r="L171" s="32" t="s">
        <v>615</v>
      </c>
      <c r="N171" s="58" t="s">
        <v>56</v>
      </c>
      <c r="Q171" s="32" t="s">
        <v>4</v>
      </c>
      <c r="R171" s="35" t="s">
        <v>391</v>
      </c>
      <c r="S171" s="32" t="str">
        <f>+VLOOKUP(Tabla12[[#This Row],[Programa]],Objetivos_Programas!$B$2:$C$16,2,FALSE)</f>
        <v>3. Programa Vitalidad y cuidado</v>
      </c>
      <c r="T171" s="35" t="s">
        <v>438</v>
      </c>
      <c r="U171" s="35" t="s">
        <v>1885</v>
      </c>
      <c r="V171" s="33" t="str">
        <f>+VLOOKUP(Tabla12[[#This Row],[Subprograma (reclasificación)]],OB_Prop_Estru_Prog_SubPr_meta!$K$2:$N$59,4,FALSE)</f>
        <v>10 nodos de equipamientos rurales construidos</v>
      </c>
      <c r="W171" s="35" t="s">
        <v>2282</v>
      </c>
      <c r="AA171" s="32" t="s">
        <v>908</v>
      </c>
      <c r="AC171" s="58" t="s">
        <v>71</v>
      </c>
      <c r="AD171" s="10">
        <v>2840</v>
      </c>
      <c r="AE171" s="10">
        <f>+Tabla12[[#This Row],[Costo estimado 
(millones de $)]]</f>
        <v>2840</v>
      </c>
      <c r="AJ171" s="32"/>
      <c r="AK171" s="32" t="s">
        <v>57</v>
      </c>
      <c r="AP171" s="32"/>
      <c r="AQ171" s="32"/>
      <c r="AR171" s="32"/>
      <c r="AS171" s="32"/>
      <c r="AT171" s="40"/>
      <c r="AU171" s="40">
        <v>0</v>
      </c>
      <c r="AV171" s="40">
        <v>0</v>
      </c>
      <c r="AW171" s="32"/>
      <c r="AX171" s="16">
        <f>Tabla12[[#This Row],[Costo estimado 
(millones de $)]]-Tabla12[[#This Row],[Recursos PDD]]</f>
        <v>2840</v>
      </c>
      <c r="AY171" s="32"/>
      <c r="AZ171" s="40">
        <v>0</v>
      </c>
      <c r="BA171" s="40">
        <v>0</v>
      </c>
      <c r="BB171" s="40">
        <f>+(Tabla12[[#This Row],[Priorización 1 (60%)]]*60%)+(Tabla12[[#This Row],[Priorización 2 (40%)]]*40%)</f>
        <v>0</v>
      </c>
      <c r="BC171" s="32"/>
      <c r="BD171" s="32"/>
    </row>
    <row r="172" spans="1:56" ht="169" hidden="1" customHeight="1" x14ac:dyDescent="0.2">
      <c r="A172" s="7">
        <v>174</v>
      </c>
      <c r="B172" s="7">
        <v>171</v>
      </c>
      <c r="C172" s="32" t="s">
        <v>63</v>
      </c>
      <c r="D172" s="32" t="s">
        <v>64</v>
      </c>
      <c r="E172" s="32" t="s">
        <v>112</v>
      </c>
      <c r="F172" s="1" t="s">
        <v>457</v>
      </c>
      <c r="G172" s="32" t="s">
        <v>2</v>
      </c>
      <c r="H172" s="3"/>
      <c r="I172" s="4" t="s">
        <v>78</v>
      </c>
      <c r="J172" s="32" t="s">
        <v>729</v>
      </c>
      <c r="K172" s="32" t="s">
        <v>715</v>
      </c>
      <c r="L172" s="32" t="s">
        <v>615</v>
      </c>
      <c r="N172" s="58" t="s">
        <v>56</v>
      </c>
      <c r="Q172" s="32" t="s">
        <v>4</v>
      </c>
      <c r="R172" s="35" t="s">
        <v>391</v>
      </c>
      <c r="S172" s="32" t="str">
        <f>+VLOOKUP(Tabla12[[#This Row],[Programa]],Objetivos_Programas!$B$2:$C$16,2,FALSE)</f>
        <v>3. Programa Vitalidad y cuidado</v>
      </c>
      <c r="T172" s="35" t="s">
        <v>438</v>
      </c>
      <c r="U172" s="35" t="s">
        <v>1885</v>
      </c>
      <c r="V172" s="33" t="str">
        <f>+VLOOKUP(Tabla12[[#This Row],[Subprograma (reclasificación)]],OB_Prop_Estru_Prog_SubPr_meta!$K$2:$N$59,4,FALSE)</f>
        <v>10 nodos de equipamientos rurales construidos</v>
      </c>
      <c r="W172" s="35" t="s">
        <v>2282</v>
      </c>
      <c r="AA172" s="32" t="s">
        <v>908</v>
      </c>
      <c r="AC172" s="58" t="s">
        <v>71</v>
      </c>
      <c r="AD172" s="10">
        <v>17710</v>
      </c>
      <c r="AE172" s="10">
        <f>+Tabla12[[#This Row],[Costo estimado 
(millones de $)]]</f>
        <v>17710</v>
      </c>
      <c r="AJ172" s="32"/>
      <c r="AK172" s="32" t="s">
        <v>57</v>
      </c>
      <c r="AP172" s="32"/>
      <c r="AQ172" s="32"/>
      <c r="AR172" s="32"/>
      <c r="AS172" s="32"/>
      <c r="AT172" s="40"/>
      <c r="AU172" s="40">
        <v>0</v>
      </c>
      <c r="AV172" s="40">
        <v>0</v>
      </c>
      <c r="AW172" s="32"/>
      <c r="AX172" s="16">
        <f>Tabla12[[#This Row],[Costo estimado 
(millones de $)]]-Tabla12[[#This Row],[Recursos PDD]]</f>
        <v>17710</v>
      </c>
      <c r="AY172" s="32"/>
      <c r="AZ172" s="40">
        <v>0</v>
      </c>
      <c r="BA172" s="40">
        <v>0</v>
      </c>
      <c r="BB172" s="40">
        <f>+(Tabla12[[#This Row],[Priorización 1 (60%)]]*60%)+(Tabla12[[#This Row],[Priorización 2 (40%)]]*40%)</f>
        <v>0</v>
      </c>
      <c r="BC172" s="32"/>
      <c r="BD172" s="32"/>
    </row>
    <row r="173" spans="1:56" ht="169" hidden="1" customHeight="1" x14ac:dyDescent="0.2">
      <c r="A173" s="7">
        <v>175</v>
      </c>
      <c r="B173" s="7">
        <v>172</v>
      </c>
      <c r="C173" s="32" t="s">
        <v>63</v>
      </c>
      <c r="D173" s="32" t="s">
        <v>64</v>
      </c>
      <c r="E173" s="32" t="s">
        <v>112</v>
      </c>
      <c r="F173" s="1" t="s">
        <v>458</v>
      </c>
      <c r="G173" s="32" t="s">
        <v>2</v>
      </c>
      <c r="H173" s="3"/>
      <c r="I173" s="4" t="s">
        <v>78</v>
      </c>
      <c r="J173" s="32" t="s">
        <v>729</v>
      </c>
      <c r="K173" s="32" t="s">
        <v>715</v>
      </c>
      <c r="L173" s="32" t="s">
        <v>615</v>
      </c>
      <c r="N173" s="58" t="s">
        <v>56</v>
      </c>
      <c r="Q173" s="32" t="s">
        <v>4</v>
      </c>
      <c r="R173" s="35" t="s">
        <v>391</v>
      </c>
      <c r="S173" s="32" t="str">
        <f>+VLOOKUP(Tabla12[[#This Row],[Programa]],Objetivos_Programas!$B$2:$C$16,2,FALSE)</f>
        <v>3. Programa Vitalidad y cuidado</v>
      </c>
      <c r="T173" s="35" t="s">
        <v>438</v>
      </c>
      <c r="U173" s="35" t="s">
        <v>1885</v>
      </c>
      <c r="V173" s="33" t="str">
        <f>+VLOOKUP(Tabla12[[#This Row],[Subprograma (reclasificación)]],OB_Prop_Estru_Prog_SubPr_meta!$K$2:$N$59,4,FALSE)</f>
        <v>10 nodos de equipamientos rurales construidos</v>
      </c>
      <c r="W173" s="35" t="s">
        <v>2282</v>
      </c>
      <c r="AA173" s="32" t="s">
        <v>908</v>
      </c>
      <c r="AC173" s="58" t="s">
        <v>71</v>
      </c>
      <c r="AD173" s="10">
        <v>9110</v>
      </c>
      <c r="AE173" s="10">
        <f>+Tabla12[[#This Row],[Costo estimado 
(millones de $)]]</f>
        <v>9110</v>
      </c>
      <c r="AJ173" s="32"/>
      <c r="AK173" s="32" t="s">
        <v>57</v>
      </c>
      <c r="AP173" s="32"/>
      <c r="AQ173" s="32"/>
      <c r="AR173" s="32"/>
      <c r="AS173" s="32"/>
      <c r="AT173" s="40"/>
      <c r="AU173" s="40">
        <v>0</v>
      </c>
      <c r="AV173" s="40">
        <v>0</v>
      </c>
      <c r="AW173" s="32"/>
      <c r="AX173" s="16">
        <f>Tabla12[[#This Row],[Costo estimado 
(millones de $)]]-Tabla12[[#This Row],[Recursos PDD]]</f>
        <v>9110</v>
      </c>
      <c r="AY173" s="32"/>
      <c r="AZ173" s="40">
        <v>0</v>
      </c>
      <c r="BA173" s="40">
        <v>0</v>
      </c>
      <c r="BB173" s="40">
        <f>+(Tabla12[[#This Row],[Priorización 1 (60%)]]*60%)+(Tabla12[[#This Row],[Priorización 2 (40%)]]*40%)</f>
        <v>0</v>
      </c>
      <c r="BC173" s="32"/>
      <c r="BD173" s="32"/>
    </row>
    <row r="174" spans="1:56" ht="169" hidden="1" customHeight="1" x14ac:dyDescent="0.2">
      <c r="A174" s="7">
        <v>176</v>
      </c>
      <c r="B174" s="7">
        <v>173</v>
      </c>
      <c r="C174" s="32" t="s">
        <v>63</v>
      </c>
      <c r="D174" s="32" t="s">
        <v>64</v>
      </c>
      <c r="E174" s="32" t="s">
        <v>112</v>
      </c>
      <c r="F174" s="1" t="s">
        <v>459</v>
      </c>
      <c r="G174" s="32" t="s">
        <v>2</v>
      </c>
      <c r="H174" s="3"/>
      <c r="I174" s="4" t="s">
        <v>78</v>
      </c>
      <c r="J174" s="32" t="s">
        <v>729</v>
      </c>
      <c r="K174" s="32" t="s">
        <v>715</v>
      </c>
      <c r="L174" s="32" t="s">
        <v>615</v>
      </c>
      <c r="N174" s="58" t="s">
        <v>56</v>
      </c>
      <c r="Q174" s="32" t="s">
        <v>4</v>
      </c>
      <c r="R174" s="35" t="s">
        <v>391</v>
      </c>
      <c r="S174" s="32" t="str">
        <f>+VLOOKUP(Tabla12[[#This Row],[Programa]],Objetivos_Programas!$B$2:$C$16,2,FALSE)</f>
        <v>3. Programa Vitalidad y cuidado</v>
      </c>
      <c r="T174" s="35" t="s">
        <v>438</v>
      </c>
      <c r="U174" s="35" t="s">
        <v>1885</v>
      </c>
      <c r="V174" s="33" t="str">
        <f>+VLOOKUP(Tabla12[[#This Row],[Subprograma (reclasificación)]],OB_Prop_Estru_Prog_SubPr_meta!$K$2:$N$59,4,FALSE)</f>
        <v>10 nodos de equipamientos rurales construidos</v>
      </c>
      <c r="W174" s="35" t="s">
        <v>2282</v>
      </c>
      <c r="AA174" s="32" t="s">
        <v>908</v>
      </c>
      <c r="AC174" s="58" t="s">
        <v>71</v>
      </c>
      <c r="AD174" s="10">
        <v>1420</v>
      </c>
      <c r="AE174" s="10">
        <f>+Tabla12[[#This Row],[Costo estimado 
(millones de $)]]</f>
        <v>1420</v>
      </c>
      <c r="AJ174" s="32"/>
      <c r="AK174" s="32" t="s">
        <v>57</v>
      </c>
      <c r="AP174" s="32"/>
      <c r="AQ174" s="32"/>
      <c r="AR174" s="32"/>
      <c r="AS174" s="32"/>
      <c r="AT174" s="40"/>
      <c r="AU174" s="40">
        <v>0</v>
      </c>
      <c r="AV174" s="40">
        <v>0</v>
      </c>
      <c r="AW174" s="32"/>
      <c r="AX174" s="16">
        <f>Tabla12[[#This Row],[Costo estimado 
(millones de $)]]-Tabla12[[#This Row],[Recursos PDD]]</f>
        <v>1420</v>
      </c>
      <c r="AY174" s="32"/>
      <c r="AZ174" s="40">
        <v>0</v>
      </c>
      <c r="BA174" s="40">
        <v>0</v>
      </c>
      <c r="BB174" s="40">
        <f>+(Tabla12[[#This Row],[Priorización 1 (60%)]]*60%)+(Tabla12[[#This Row],[Priorización 2 (40%)]]*40%)</f>
        <v>0</v>
      </c>
      <c r="BC174" s="32"/>
      <c r="BD174" s="32"/>
    </row>
    <row r="175" spans="1:56" ht="169" hidden="1" customHeight="1" x14ac:dyDescent="0.2">
      <c r="A175" s="7">
        <v>177</v>
      </c>
      <c r="B175" s="7">
        <v>174</v>
      </c>
      <c r="C175" s="32" t="s">
        <v>63</v>
      </c>
      <c r="D175" s="32" t="s">
        <v>64</v>
      </c>
      <c r="E175" s="32" t="s">
        <v>112</v>
      </c>
      <c r="F175" s="1" t="s">
        <v>460</v>
      </c>
      <c r="G175" s="32" t="s">
        <v>2</v>
      </c>
      <c r="H175" s="3"/>
      <c r="I175" s="4" t="s">
        <v>78</v>
      </c>
      <c r="J175" s="32" t="s">
        <v>729</v>
      </c>
      <c r="K175" s="32" t="s">
        <v>715</v>
      </c>
      <c r="L175" s="32" t="s">
        <v>615</v>
      </c>
      <c r="N175" s="58" t="s">
        <v>56</v>
      </c>
      <c r="Q175" s="32" t="s">
        <v>4</v>
      </c>
      <c r="R175" s="35" t="s">
        <v>391</v>
      </c>
      <c r="S175" s="32" t="str">
        <f>+VLOOKUP(Tabla12[[#This Row],[Programa]],Objetivos_Programas!$B$2:$C$16,2,FALSE)</f>
        <v>3. Programa Vitalidad y cuidado</v>
      </c>
      <c r="T175" s="35" t="s">
        <v>438</v>
      </c>
      <c r="U175" s="35" t="s">
        <v>1885</v>
      </c>
      <c r="V175" s="33" t="str">
        <f>+VLOOKUP(Tabla12[[#This Row],[Subprograma (reclasificación)]],OB_Prop_Estru_Prog_SubPr_meta!$K$2:$N$59,4,FALSE)</f>
        <v>10 nodos de equipamientos rurales construidos</v>
      </c>
      <c r="W175" s="35" t="s">
        <v>2282</v>
      </c>
      <c r="AA175" s="32" t="s">
        <v>908</v>
      </c>
      <c r="AC175" s="58" t="s">
        <v>71</v>
      </c>
      <c r="AD175" s="10">
        <v>2840</v>
      </c>
      <c r="AE175" s="10">
        <f>+Tabla12[[#This Row],[Costo estimado 
(millones de $)]]</f>
        <v>2840</v>
      </c>
      <c r="AJ175" s="32"/>
      <c r="AK175" s="32" t="s">
        <v>57</v>
      </c>
      <c r="AP175" s="32"/>
      <c r="AQ175" s="32"/>
      <c r="AR175" s="32"/>
      <c r="AS175" s="32"/>
      <c r="AT175" s="40"/>
      <c r="AU175" s="40">
        <v>0</v>
      </c>
      <c r="AV175" s="40">
        <v>0</v>
      </c>
      <c r="AW175" s="32"/>
      <c r="AX175" s="16">
        <f>Tabla12[[#This Row],[Costo estimado 
(millones de $)]]-Tabla12[[#This Row],[Recursos PDD]]</f>
        <v>2840</v>
      </c>
      <c r="AY175" s="32"/>
      <c r="AZ175" s="40">
        <v>0</v>
      </c>
      <c r="BA175" s="40">
        <v>0</v>
      </c>
      <c r="BB175" s="40">
        <f>+(Tabla12[[#This Row],[Priorización 1 (60%)]]*60%)+(Tabla12[[#This Row],[Priorización 2 (40%)]]*40%)</f>
        <v>0</v>
      </c>
      <c r="BC175" s="32"/>
      <c r="BD175" s="32"/>
    </row>
    <row r="176" spans="1:56" ht="169" hidden="1" customHeight="1" x14ac:dyDescent="0.2">
      <c r="A176" s="7">
        <v>178</v>
      </c>
      <c r="B176" s="7">
        <v>175</v>
      </c>
      <c r="C176" s="32" t="s">
        <v>63</v>
      </c>
      <c r="D176" s="32" t="s">
        <v>64</v>
      </c>
      <c r="E176" s="32" t="s">
        <v>112</v>
      </c>
      <c r="F176" s="39" t="s">
        <v>461</v>
      </c>
      <c r="G176" s="32" t="s">
        <v>2</v>
      </c>
      <c r="H176" s="3"/>
      <c r="I176" s="4" t="s">
        <v>78</v>
      </c>
      <c r="J176" s="32" t="s">
        <v>729</v>
      </c>
      <c r="K176" s="32" t="s">
        <v>715</v>
      </c>
      <c r="L176" s="32" t="s">
        <v>615</v>
      </c>
      <c r="N176" s="58" t="s">
        <v>56</v>
      </c>
      <c r="Q176" s="32" t="s">
        <v>4</v>
      </c>
      <c r="R176" s="35" t="s">
        <v>391</v>
      </c>
      <c r="S176" s="32" t="str">
        <f>+VLOOKUP(Tabla12[[#This Row],[Programa]],Objetivos_Programas!$B$2:$C$16,2,FALSE)</f>
        <v>3. Programa Vitalidad y cuidado</v>
      </c>
      <c r="T176" s="35" t="s">
        <v>438</v>
      </c>
      <c r="U176" s="35" t="s">
        <v>1885</v>
      </c>
      <c r="V176" s="33" t="str">
        <f>+VLOOKUP(Tabla12[[#This Row],[Subprograma (reclasificación)]],OB_Prop_Estru_Prog_SubPr_meta!$K$2:$N$59,4,FALSE)</f>
        <v>10 nodos de equipamientos rurales construidos</v>
      </c>
      <c r="W176" s="35" t="s">
        <v>2282</v>
      </c>
      <c r="AA176" s="32" t="s">
        <v>908</v>
      </c>
      <c r="AC176" s="58" t="s">
        <v>71</v>
      </c>
      <c r="AD176" s="10">
        <v>9750</v>
      </c>
      <c r="AE176" s="10">
        <f>+Tabla12[[#This Row],[Costo estimado 
(millones de $)]]</f>
        <v>9750</v>
      </c>
      <c r="AJ176" s="32"/>
      <c r="AK176" s="32" t="s">
        <v>57</v>
      </c>
      <c r="AP176" s="32"/>
      <c r="AQ176" s="32"/>
      <c r="AR176" s="32"/>
      <c r="AS176" s="32"/>
      <c r="AT176" s="40"/>
      <c r="AU176" s="40">
        <v>0</v>
      </c>
      <c r="AV176" s="40">
        <v>0</v>
      </c>
      <c r="AW176" s="32"/>
      <c r="AX176" s="16">
        <f>Tabla12[[#This Row],[Costo estimado 
(millones de $)]]-Tabla12[[#This Row],[Recursos PDD]]</f>
        <v>9750</v>
      </c>
      <c r="AY176" s="32"/>
      <c r="AZ176" s="40">
        <v>0</v>
      </c>
      <c r="BA176" s="40">
        <v>0</v>
      </c>
      <c r="BB176" s="40">
        <f>+(Tabla12[[#This Row],[Priorización 1 (60%)]]*60%)+(Tabla12[[#This Row],[Priorización 2 (40%)]]*40%)</f>
        <v>0</v>
      </c>
      <c r="BC176" s="32"/>
      <c r="BD176" s="32"/>
    </row>
    <row r="177" spans="1:56" ht="169" hidden="1" customHeight="1" x14ac:dyDescent="0.2">
      <c r="A177" s="7">
        <v>179</v>
      </c>
      <c r="B177" s="7">
        <v>176</v>
      </c>
      <c r="C177" s="32" t="s">
        <v>63</v>
      </c>
      <c r="D177" s="32" t="s">
        <v>64</v>
      </c>
      <c r="E177" s="32" t="s">
        <v>112</v>
      </c>
      <c r="F177" s="39" t="s">
        <v>462</v>
      </c>
      <c r="G177" s="32" t="s">
        <v>2</v>
      </c>
      <c r="H177" s="3"/>
      <c r="I177" s="4" t="s">
        <v>78</v>
      </c>
      <c r="J177" s="32" t="s">
        <v>729</v>
      </c>
      <c r="K177" s="32" t="s">
        <v>715</v>
      </c>
      <c r="L177" s="32" t="s">
        <v>615</v>
      </c>
      <c r="N177" s="58" t="s">
        <v>56</v>
      </c>
      <c r="Q177" s="32" t="s">
        <v>4</v>
      </c>
      <c r="R177" s="35" t="s">
        <v>391</v>
      </c>
      <c r="S177" s="32" t="str">
        <f>+VLOOKUP(Tabla12[[#This Row],[Programa]],Objetivos_Programas!$B$2:$C$16,2,FALSE)</f>
        <v>3. Programa Vitalidad y cuidado</v>
      </c>
      <c r="T177" s="35" t="s">
        <v>438</v>
      </c>
      <c r="U177" s="35" t="s">
        <v>1885</v>
      </c>
      <c r="V177" s="33" t="str">
        <f>+VLOOKUP(Tabla12[[#This Row],[Subprograma (reclasificación)]],OB_Prop_Estru_Prog_SubPr_meta!$K$2:$N$59,4,FALSE)</f>
        <v>10 nodos de equipamientos rurales construidos</v>
      </c>
      <c r="W177" s="35" t="s">
        <v>2282</v>
      </c>
      <c r="AA177" s="32" t="s">
        <v>908</v>
      </c>
      <c r="AC177" s="58" t="s">
        <v>71</v>
      </c>
      <c r="AD177" s="10">
        <v>5950</v>
      </c>
      <c r="AE177" s="10">
        <f>+Tabla12[[#This Row],[Costo estimado 
(millones de $)]]</f>
        <v>5950</v>
      </c>
      <c r="AJ177" s="32"/>
      <c r="AK177" s="32" t="s">
        <v>57</v>
      </c>
      <c r="AP177" s="32"/>
      <c r="AQ177" s="32"/>
      <c r="AR177" s="32"/>
      <c r="AS177" s="32"/>
      <c r="AT177" s="40"/>
      <c r="AU177" s="40">
        <v>0</v>
      </c>
      <c r="AV177" s="40">
        <v>0</v>
      </c>
      <c r="AW177" s="32"/>
      <c r="AX177" s="16">
        <f>Tabla12[[#This Row],[Costo estimado 
(millones de $)]]-Tabla12[[#This Row],[Recursos PDD]]</f>
        <v>5950</v>
      </c>
      <c r="AY177" s="32"/>
      <c r="AZ177" s="40">
        <v>0</v>
      </c>
      <c r="BA177" s="40">
        <v>0</v>
      </c>
      <c r="BB177" s="40">
        <f>+(Tabla12[[#This Row],[Priorización 1 (60%)]]*60%)+(Tabla12[[#This Row],[Priorización 2 (40%)]]*40%)</f>
        <v>0</v>
      </c>
      <c r="BC177" s="32"/>
      <c r="BD177" s="32"/>
    </row>
    <row r="178" spans="1:56" ht="169" hidden="1" customHeight="1" x14ac:dyDescent="0.2">
      <c r="A178" s="7">
        <v>180</v>
      </c>
      <c r="B178" s="7">
        <v>177</v>
      </c>
      <c r="C178" s="32" t="s">
        <v>63</v>
      </c>
      <c r="D178" s="32" t="s">
        <v>64</v>
      </c>
      <c r="E178" s="32" t="s">
        <v>112</v>
      </c>
      <c r="F178" s="39" t="s">
        <v>463</v>
      </c>
      <c r="G178" s="32" t="s">
        <v>2</v>
      </c>
      <c r="H178" s="3"/>
      <c r="I178" s="4" t="s">
        <v>78</v>
      </c>
      <c r="J178" s="32" t="s">
        <v>729</v>
      </c>
      <c r="K178" s="32" t="s">
        <v>715</v>
      </c>
      <c r="L178" s="32" t="s">
        <v>615</v>
      </c>
      <c r="N178" s="58" t="s">
        <v>56</v>
      </c>
      <c r="Q178" s="32" t="s">
        <v>4</v>
      </c>
      <c r="R178" s="35" t="s">
        <v>391</v>
      </c>
      <c r="S178" s="32" t="str">
        <f>+VLOOKUP(Tabla12[[#This Row],[Programa]],Objetivos_Programas!$B$2:$C$16,2,FALSE)</f>
        <v>3. Programa Vitalidad y cuidado</v>
      </c>
      <c r="T178" s="35" t="s">
        <v>438</v>
      </c>
      <c r="U178" s="35" t="s">
        <v>1885</v>
      </c>
      <c r="V178" s="33" t="str">
        <f>+VLOOKUP(Tabla12[[#This Row],[Subprograma (reclasificación)]],OB_Prop_Estru_Prog_SubPr_meta!$K$2:$N$59,4,FALSE)</f>
        <v>10 nodos de equipamientos rurales construidos</v>
      </c>
      <c r="W178" s="35" t="s">
        <v>2282</v>
      </c>
      <c r="AA178" s="32" t="s">
        <v>908</v>
      </c>
      <c r="AC178" s="58" t="s">
        <v>71</v>
      </c>
      <c r="AD178" s="10">
        <v>2950</v>
      </c>
      <c r="AE178" s="10">
        <f>+Tabla12[[#This Row],[Costo estimado 
(millones de $)]]</f>
        <v>2950</v>
      </c>
      <c r="AJ178" s="32"/>
      <c r="AK178" s="32" t="s">
        <v>57</v>
      </c>
      <c r="AP178" s="32"/>
      <c r="AQ178" s="32"/>
      <c r="AR178" s="32"/>
      <c r="AS178" s="32"/>
      <c r="AT178" s="40"/>
      <c r="AU178" s="40">
        <v>0</v>
      </c>
      <c r="AV178" s="40">
        <v>0</v>
      </c>
      <c r="AW178" s="32"/>
      <c r="AX178" s="16">
        <f>Tabla12[[#This Row],[Costo estimado 
(millones de $)]]-Tabla12[[#This Row],[Recursos PDD]]</f>
        <v>2950</v>
      </c>
      <c r="AY178" s="32"/>
      <c r="AZ178" s="40">
        <v>0</v>
      </c>
      <c r="BA178" s="40">
        <v>0</v>
      </c>
      <c r="BB178" s="40">
        <f>+(Tabla12[[#This Row],[Priorización 1 (60%)]]*60%)+(Tabla12[[#This Row],[Priorización 2 (40%)]]*40%)</f>
        <v>0</v>
      </c>
      <c r="BC178" s="32"/>
      <c r="BD178" s="32"/>
    </row>
    <row r="179" spans="1:56" ht="169" hidden="1" customHeight="1" x14ac:dyDescent="0.2">
      <c r="A179" s="7">
        <v>181</v>
      </c>
      <c r="B179" s="7">
        <v>178</v>
      </c>
      <c r="C179" s="32" t="s">
        <v>63</v>
      </c>
      <c r="D179" s="32" t="s">
        <v>64</v>
      </c>
      <c r="E179" s="32" t="s">
        <v>112</v>
      </c>
      <c r="F179" s="39" t="s">
        <v>464</v>
      </c>
      <c r="G179" s="32" t="s">
        <v>2</v>
      </c>
      <c r="H179" s="3"/>
      <c r="I179" s="4" t="s">
        <v>78</v>
      </c>
      <c r="J179" s="32" t="s">
        <v>729</v>
      </c>
      <c r="K179" s="32" t="s">
        <v>715</v>
      </c>
      <c r="L179" s="32" t="s">
        <v>615</v>
      </c>
      <c r="N179" s="58" t="s">
        <v>56</v>
      </c>
      <c r="Q179" s="32" t="s">
        <v>4</v>
      </c>
      <c r="R179" s="35" t="s">
        <v>391</v>
      </c>
      <c r="S179" s="32" t="str">
        <f>+VLOOKUP(Tabla12[[#This Row],[Programa]],Objetivos_Programas!$B$2:$C$16,2,FALSE)</f>
        <v>3. Programa Vitalidad y cuidado</v>
      </c>
      <c r="T179" s="35" t="s">
        <v>438</v>
      </c>
      <c r="U179" s="35" t="s">
        <v>1885</v>
      </c>
      <c r="V179" s="33" t="str">
        <f>+VLOOKUP(Tabla12[[#This Row],[Subprograma (reclasificación)]],OB_Prop_Estru_Prog_SubPr_meta!$K$2:$N$59,4,FALSE)</f>
        <v>10 nodos de equipamientos rurales construidos</v>
      </c>
      <c r="W179" s="35" t="s">
        <v>2282</v>
      </c>
      <c r="AA179" s="32" t="s">
        <v>908</v>
      </c>
      <c r="AC179" s="58" t="s">
        <v>71</v>
      </c>
      <c r="AD179" s="10">
        <v>6380</v>
      </c>
      <c r="AE179" s="10">
        <f>+Tabla12[[#This Row],[Costo estimado 
(millones de $)]]</f>
        <v>6380</v>
      </c>
      <c r="AJ179" s="32"/>
      <c r="AK179" s="32" t="s">
        <v>57</v>
      </c>
      <c r="AP179" s="32"/>
      <c r="AQ179" s="32"/>
      <c r="AR179" s="32"/>
      <c r="AS179" s="32"/>
      <c r="AT179" s="40"/>
      <c r="AU179" s="40">
        <v>0</v>
      </c>
      <c r="AV179" s="40">
        <v>0</v>
      </c>
      <c r="AW179" s="32"/>
      <c r="AX179" s="16">
        <f>Tabla12[[#This Row],[Costo estimado 
(millones de $)]]-Tabla12[[#This Row],[Recursos PDD]]</f>
        <v>6380</v>
      </c>
      <c r="AY179" s="32"/>
      <c r="AZ179" s="40">
        <v>0</v>
      </c>
      <c r="BA179" s="40">
        <v>0</v>
      </c>
      <c r="BB179" s="40">
        <f>+(Tabla12[[#This Row],[Priorización 1 (60%)]]*60%)+(Tabla12[[#This Row],[Priorización 2 (40%)]]*40%)</f>
        <v>0</v>
      </c>
      <c r="BC179" s="32"/>
      <c r="BD179" s="32"/>
    </row>
    <row r="180" spans="1:56" ht="169" hidden="1" customHeight="1" x14ac:dyDescent="0.2">
      <c r="A180" s="7">
        <v>182</v>
      </c>
      <c r="B180" s="7">
        <v>179</v>
      </c>
      <c r="C180" s="32" t="s">
        <v>63</v>
      </c>
      <c r="D180" s="32" t="s">
        <v>64</v>
      </c>
      <c r="E180" s="32" t="s">
        <v>112</v>
      </c>
      <c r="F180" s="1" t="s">
        <v>465</v>
      </c>
      <c r="G180" s="32" t="s">
        <v>2</v>
      </c>
      <c r="H180" s="3"/>
      <c r="I180" s="4" t="s">
        <v>78</v>
      </c>
      <c r="J180" s="32" t="s">
        <v>729</v>
      </c>
      <c r="K180" s="32" t="s">
        <v>715</v>
      </c>
      <c r="L180" s="32" t="s">
        <v>615</v>
      </c>
      <c r="N180" s="58" t="s">
        <v>56</v>
      </c>
      <c r="Q180" s="32" t="s">
        <v>4</v>
      </c>
      <c r="R180" s="35" t="s">
        <v>391</v>
      </c>
      <c r="S180" s="32" t="str">
        <f>+VLOOKUP(Tabla12[[#This Row],[Programa]],Objetivos_Programas!$B$2:$C$16,2,FALSE)</f>
        <v>3. Programa Vitalidad y cuidado</v>
      </c>
      <c r="T180" s="35" t="s">
        <v>438</v>
      </c>
      <c r="U180" s="35" t="s">
        <v>1885</v>
      </c>
      <c r="V180" s="33" t="str">
        <f>+VLOOKUP(Tabla12[[#This Row],[Subprograma (reclasificación)]],OB_Prop_Estru_Prog_SubPr_meta!$K$2:$N$59,4,FALSE)</f>
        <v>10 nodos de equipamientos rurales construidos</v>
      </c>
      <c r="W180" s="35" t="s">
        <v>2282</v>
      </c>
      <c r="AA180" s="32" t="s">
        <v>908</v>
      </c>
      <c r="AC180" s="58" t="s">
        <v>71</v>
      </c>
      <c r="AD180" s="10">
        <v>11640</v>
      </c>
      <c r="AE180" s="10">
        <f>+Tabla12[[#This Row],[Costo estimado 
(millones de $)]]</f>
        <v>11640</v>
      </c>
      <c r="AJ180" s="32"/>
      <c r="AK180" s="32" t="s">
        <v>57</v>
      </c>
      <c r="AP180" s="32"/>
      <c r="AQ180" s="32"/>
      <c r="AR180" s="32"/>
      <c r="AS180" s="32"/>
      <c r="AT180" s="40"/>
      <c r="AU180" s="40">
        <v>0</v>
      </c>
      <c r="AV180" s="40">
        <v>0</v>
      </c>
      <c r="AW180" s="32"/>
      <c r="AX180" s="16">
        <f>Tabla12[[#This Row],[Costo estimado 
(millones de $)]]-Tabla12[[#This Row],[Recursos PDD]]</f>
        <v>11640</v>
      </c>
      <c r="AY180" s="32"/>
      <c r="AZ180" s="40">
        <v>0</v>
      </c>
      <c r="BA180" s="40">
        <v>0</v>
      </c>
      <c r="BB180" s="40">
        <f>+(Tabla12[[#This Row],[Priorización 1 (60%)]]*60%)+(Tabla12[[#This Row],[Priorización 2 (40%)]]*40%)</f>
        <v>0</v>
      </c>
      <c r="BC180" s="32"/>
      <c r="BD180" s="32"/>
    </row>
    <row r="181" spans="1:56" ht="169" hidden="1" customHeight="1" x14ac:dyDescent="0.2">
      <c r="A181" s="7">
        <v>184</v>
      </c>
      <c r="B181" s="7">
        <v>180</v>
      </c>
      <c r="C181" s="32" t="s">
        <v>68</v>
      </c>
      <c r="D181" s="32" t="s">
        <v>69</v>
      </c>
      <c r="E181" s="32" t="s">
        <v>112</v>
      </c>
      <c r="F181" s="1" t="s">
        <v>482</v>
      </c>
      <c r="G181" s="32" t="s">
        <v>690</v>
      </c>
      <c r="H181" s="3" t="s">
        <v>484</v>
      </c>
      <c r="I181" s="7" t="s">
        <v>78</v>
      </c>
      <c r="J181" s="32" t="s">
        <v>729</v>
      </c>
      <c r="K181" s="32" t="s">
        <v>93</v>
      </c>
      <c r="L181" s="32" t="s">
        <v>615</v>
      </c>
      <c r="N181" s="58" t="s">
        <v>56</v>
      </c>
      <c r="Q181" s="32" t="s">
        <v>4</v>
      </c>
      <c r="R181" s="35" t="s">
        <v>391</v>
      </c>
      <c r="S181" s="32" t="str">
        <f>+VLOOKUP(Tabla12[[#This Row],[Programa]],Objetivos_Programas!$B$2:$C$16,2,FALSE)</f>
        <v>3. Programa Vitalidad y cuidado</v>
      </c>
      <c r="T181" s="32" t="s">
        <v>414</v>
      </c>
      <c r="U181" s="32" t="s">
        <v>1884</v>
      </c>
      <c r="V18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81" s="35" t="s">
        <v>2282</v>
      </c>
      <c r="Y181" s="32" t="s">
        <v>483</v>
      </c>
      <c r="AA181" s="32" t="s">
        <v>1411</v>
      </c>
      <c r="AC181" s="58" t="s">
        <v>71</v>
      </c>
      <c r="AD181" s="10">
        <v>416000</v>
      </c>
      <c r="AE181" s="10">
        <f>+Tabla12[[#This Row],[Costo estimado 
(millones de $)]]</f>
        <v>416000</v>
      </c>
      <c r="AJ181" s="32"/>
      <c r="AK181" s="32" t="s">
        <v>66</v>
      </c>
      <c r="AL181" s="40"/>
      <c r="AP181" s="32"/>
      <c r="AQ181" s="32"/>
      <c r="AR181" s="32"/>
      <c r="AS181" s="32"/>
      <c r="AT181" s="40"/>
      <c r="AU181" s="40">
        <v>0</v>
      </c>
      <c r="AV181" s="40">
        <v>1</v>
      </c>
      <c r="AW181" s="32"/>
      <c r="AX181" s="16"/>
      <c r="AY181" s="32"/>
      <c r="AZ181" s="40">
        <v>3</v>
      </c>
      <c r="BA181" s="40">
        <v>0</v>
      </c>
      <c r="BB181" s="40">
        <f>+(Tabla12[[#This Row],[Priorización 1 (60%)]]*60%)+(Tabla12[[#This Row],[Priorización 2 (40%)]]*40%)</f>
        <v>1.7999999999999998</v>
      </c>
      <c r="BC181" s="32"/>
      <c r="BD181" s="32"/>
    </row>
    <row r="182" spans="1:56" ht="169" hidden="1" customHeight="1" x14ac:dyDescent="0.2">
      <c r="A182" s="7">
        <v>185</v>
      </c>
      <c r="B182" s="7">
        <v>181</v>
      </c>
      <c r="C182" s="32" t="s">
        <v>61</v>
      </c>
      <c r="D182" s="32" t="s">
        <v>318</v>
      </c>
      <c r="E182" s="32" t="s">
        <v>112</v>
      </c>
      <c r="F182" s="1" t="s">
        <v>469</v>
      </c>
      <c r="G182" s="32" t="s">
        <v>2</v>
      </c>
      <c r="H182" s="3" t="s">
        <v>835</v>
      </c>
      <c r="I182" s="7" t="s">
        <v>78</v>
      </c>
      <c r="J182" s="32" t="s">
        <v>729</v>
      </c>
      <c r="K182" s="32" t="s">
        <v>93</v>
      </c>
      <c r="L182" s="32" t="s">
        <v>615</v>
      </c>
      <c r="N182" s="58" t="s">
        <v>56</v>
      </c>
      <c r="Q182" s="32" t="s">
        <v>4</v>
      </c>
      <c r="R182" s="35" t="s">
        <v>391</v>
      </c>
      <c r="S182" s="32" t="str">
        <f>+VLOOKUP(Tabla12[[#This Row],[Programa]],Objetivos_Programas!$B$2:$C$16,2,FALSE)</f>
        <v>3. Programa Vitalidad y cuidado</v>
      </c>
      <c r="T182" s="32" t="s">
        <v>414</v>
      </c>
      <c r="U182" s="32" t="s">
        <v>1884</v>
      </c>
      <c r="V18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82" s="35" t="s">
        <v>2282</v>
      </c>
      <c r="X182" s="32" t="s">
        <v>210</v>
      </c>
      <c r="AA182" s="32" t="s">
        <v>908</v>
      </c>
      <c r="AC182" s="58" t="s">
        <v>71</v>
      </c>
      <c r="AD182" s="10">
        <v>76106</v>
      </c>
      <c r="AE182" s="10">
        <f>+Tabla12[[#This Row],[Costo estimado 
(millones de $)]]</f>
        <v>76106</v>
      </c>
      <c r="AJ182" s="32"/>
      <c r="AK182" s="32" t="s">
        <v>66</v>
      </c>
      <c r="AL182" s="40"/>
      <c r="AP182" s="32"/>
      <c r="AQ182" s="32"/>
      <c r="AR182" s="32"/>
      <c r="AS182" s="32"/>
      <c r="AT182" s="40"/>
      <c r="AU182" s="40">
        <v>0</v>
      </c>
      <c r="AV182" s="40">
        <v>0</v>
      </c>
      <c r="AW182" s="32"/>
      <c r="AX182" s="16"/>
      <c r="AY182" s="32"/>
      <c r="AZ182" s="40">
        <v>0</v>
      </c>
      <c r="BA182" s="40">
        <v>0</v>
      </c>
      <c r="BB182" s="40">
        <f>+(Tabla12[[#This Row],[Priorización 1 (60%)]]*60%)+(Tabla12[[#This Row],[Priorización 2 (40%)]]*40%)</f>
        <v>0</v>
      </c>
      <c r="BC182" s="32"/>
      <c r="BD182" s="32"/>
    </row>
    <row r="183" spans="1:56" ht="169" hidden="1" customHeight="1" x14ac:dyDescent="0.2">
      <c r="A183" s="7">
        <v>186</v>
      </c>
      <c r="B183" s="7">
        <v>182</v>
      </c>
      <c r="C183" s="32" t="s">
        <v>61</v>
      </c>
      <c r="D183" s="32" t="s">
        <v>318</v>
      </c>
      <c r="E183" s="32" t="s">
        <v>112</v>
      </c>
      <c r="F183" s="1" t="s">
        <v>470</v>
      </c>
      <c r="G183" s="32" t="s">
        <v>2</v>
      </c>
      <c r="H183" s="3" t="s">
        <v>836</v>
      </c>
      <c r="I183" s="7" t="s">
        <v>78</v>
      </c>
      <c r="J183" s="32" t="s">
        <v>729</v>
      </c>
      <c r="K183" s="32" t="s">
        <v>93</v>
      </c>
      <c r="L183" s="32" t="s">
        <v>615</v>
      </c>
      <c r="N183" s="58" t="s">
        <v>56</v>
      </c>
      <c r="Q183" s="32" t="s">
        <v>4</v>
      </c>
      <c r="R183" s="35" t="s">
        <v>391</v>
      </c>
      <c r="S183" s="32" t="str">
        <f>+VLOOKUP(Tabla12[[#This Row],[Programa]],Objetivos_Programas!$B$2:$C$16,2,FALSE)</f>
        <v>3. Programa Vitalidad y cuidado</v>
      </c>
      <c r="T183" s="32" t="s">
        <v>414</v>
      </c>
      <c r="U183" s="32" t="s">
        <v>1884</v>
      </c>
      <c r="V18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83" s="35" t="s">
        <v>2282</v>
      </c>
      <c r="X183" s="32" t="s">
        <v>210</v>
      </c>
      <c r="AA183" s="32" t="s">
        <v>908</v>
      </c>
      <c r="AC183" s="58" t="s">
        <v>71</v>
      </c>
      <c r="AD183" s="10">
        <v>232411</v>
      </c>
      <c r="AE183" s="10">
        <f>+Tabla12[[#This Row],[Costo estimado 
(millones de $)]]</f>
        <v>232411</v>
      </c>
      <c r="AJ183" s="32"/>
      <c r="AK183" s="32" t="s">
        <v>73</v>
      </c>
      <c r="AL183" s="40"/>
      <c r="AP183" s="32"/>
      <c r="AQ183" s="32"/>
      <c r="AR183" s="32"/>
      <c r="AS183" s="32"/>
      <c r="AT183" s="40"/>
      <c r="AU183" s="40">
        <v>0</v>
      </c>
      <c r="AV183" s="40">
        <v>0</v>
      </c>
      <c r="AW183" s="32"/>
      <c r="AX183" s="16"/>
      <c r="AY183" s="32"/>
      <c r="AZ183" s="40">
        <v>0</v>
      </c>
      <c r="BA183" s="40">
        <v>0</v>
      </c>
      <c r="BB183" s="40">
        <f>+(Tabla12[[#This Row],[Priorización 1 (60%)]]*60%)+(Tabla12[[#This Row],[Priorización 2 (40%)]]*40%)</f>
        <v>0</v>
      </c>
      <c r="BC183" s="32"/>
      <c r="BD183" s="32"/>
    </row>
    <row r="184" spans="1:56" ht="169" hidden="1" customHeight="1" x14ac:dyDescent="0.2">
      <c r="A184" s="7">
        <v>187</v>
      </c>
      <c r="B184" s="7">
        <v>183</v>
      </c>
      <c r="C184" s="32" t="s">
        <v>61</v>
      </c>
      <c r="D184" s="32" t="s">
        <v>318</v>
      </c>
      <c r="E184" s="32" t="s">
        <v>112</v>
      </c>
      <c r="F184" s="1" t="s">
        <v>473</v>
      </c>
      <c r="G184" s="32" t="s">
        <v>2</v>
      </c>
      <c r="H184" s="3" t="s">
        <v>837</v>
      </c>
      <c r="I184" s="7" t="s">
        <v>78</v>
      </c>
      <c r="J184" s="32" t="s">
        <v>729</v>
      </c>
      <c r="K184" s="32" t="s">
        <v>93</v>
      </c>
      <c r="L184" s="32" t="s">
        <v>615</v>
      </c>
      <c r="N184" s="58" t="s">
        <v>56</v>
      </c>
      <c r="Q184" s="32" t="s">
        <v>4</v>
      </c>
      <c r="R184" s="35" t="s">
        <v>391</v>
      </c>
      <c r="S184" s="32" t="str">
        <f>+VLOOKUP(Tabla12[[#This Row],[Programa]],Objetivos_Programas!$B$2:$C$16,2,FALSE)</f>
        <v>3. Programa Vitalidad y cuidado</v>
      </c>
      <c r="T184" s="32" t="s">
        <v>414</v>
      </c>
      <c r="U184" s="32" t="s">
        <v>1884</v>
      </c>
      <c r="V18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84" s="35" t="s">
        <v>2282</v>
      </c>
      <c r="X184" s="32" t="s">
        <v>126</v>
      </c>
      <c r="AA184" s="32" t="s">
        <v>1408</v>
      </c>
      <c r="AC184" s="58" t="s">
        <v>71</v>
      </c>
      <c r="AD184" s="10">
        <v>116281</v>
      </c>
      <c r="AE184" s="10">
        <f>+Tabla12[[#This Row],[Costo estimado 
(millones de $)]]</f>
        <v>116281</v>
      </c>
      <c r="AJ184" s="32"/>
      <c r="AK184" s="32" t="s">
        <v>66</v>
      </c>
      <c r="AL184" s="40"/>
      <c r="AP184" s="32"/>
      <c r="AQ184" s="32"/>
      <c r="AR184" s="32"/>
      <c r="AS184" s="32"/>
      <c r="AT184" s="40"/>
      <c r="AU184" s="40">
        <v>0</v>
      </c>
      <c r="AV184" s="40">
        <v>3</v>
      </c>
      <c r="AW184" s="32"/>
      <c r="AX184" s="16"/>
      <c r="AY184" s="32"/>
      <c r="AZ184" s="40">
        <v>1</v>
      </c>
      <c r="BA184" s="40">
        <v>0</v>
      </c>
      <c r="BB184" s="40">
        <f>+(Tabla12[[#This Row],[Priorización 1 (60%)]]*60%)+(Tabla12[[#This Row],[Priorización 2 (40%)]]*40%)</f>
        <v>0.6</v>
      </c>
      <c r="BC184" s="32"/>
      <c r="BD184" s="32"/>
    </row>
    <row r="185" spans="1:56" ht="169" hidden="1" customHeight="1" x14ac:dyDescent="0.2">
      <c r="A185" s="7">
        <v>188</v>
      </c>
      <c r="B185" s="7">
        <v>184</v>
      </c>
      <c r="C185" s="32" t="s">
        <v>61</v>
      </c>
      <c r="D185" s="32" t="s">
        <v>318</v>
      </c>
      <c r="E185" s="32" t="s">
        <v>112</v>
      </c>
      <c r="F185" s="1" t="s">
        <v>474</v>
      </c>
      <c r="G185" s="32" t="s">
        <v>2</v>
      </c>
      <c r="H185" s="3" t="s">
        <v>838</v>
      </c>
      <c r="I185" s="7" t="s">
        <v>78</v>
      </c>
      <c r="J185" s="32" t="s">
        <v>729</v>
      </c>
      <c r="K185" s="32" t="s">
        <v>93</v>
      </c>
      <c r="L185" s="32" t="s">
        <v>615</v>
      </c>
      <c r="N185" s="58" t="s">
        <v>56</v>
      </c>
      <c r="Q185" s="32" t="s">
        <v>4</v>
      </c>
      <c r="R185" s="35" t="s">
        <v>391</v>
      </c>
      <c r="S185" s="32" t="str">
        <f>+VLOOKUP(Tabla12[[#This Row],[Programa]],Objetivos_Programas!$B$2:$C$16,2,FALSE)</f>
        <v>3. Programa Vitalidad y cuidado</v>
      </c>
      <c r="T185" s="32" t="s">
        <v>414</v>
      </c>
      <c r="U185" s="32" t="s">
        <v>1884</v>
      </c>
      <c r="V18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85" s="35" t="s">
        <v>2282</v>
      </c>
      <c r="X185" s="32" t="s">
        <v>839</v>
      </c>
      <c r="AA185" s="32" t="s">
        <v>908</v>
      </c>
      <c r="AC185" s="58" t="s">
        <v>71</v>
      </c>
      <c r="AD185" s="10">
        <v>119730</v>
      </c>
      <c r="AE185" s="10">
        <f>+Tabla12[[#This Row],[Costo estimado 
(millones de $)]]</f>
        <v>119730</v>
      </c>
      <c r="AJ185" s="32"/>
      <c r="AK185" s="32" t="s">
        <v>73</v>
      </c>
      <c r="AL185" s="40"/>
      <c r="AP185" s="32"/>
      <c r="AQ185" s="32"/>
      <c r="AR185" s="32"/>
      <c r="AS185" s="32"/>
      <c r="AT185" s="40"/>
      <c r="AU185" s="40">
        <v>0</v>
      </c>
      <c r="AV185" s="40">
        <v>0</v>
      </c>
      <c r="AW185" s="32"/>
      <c r="AX185" s="16"/>
      <c r="AY185" s="32"/>
      <c r="AZ185" s="40">
        <v>0</v>
      </c>
      <c r="BA185" s="40">
        <v>0</v>
      </c>
      <c r="BB185" s="40">
        <f>+(Tabla12[[#This Row],[Priorización 1 (60%)]]*60%)+(Tabla12[[#This Row],[Priorización 2 (40%)]]*40%)</f>
        <v>0</v>
      </c>
      <c r="BC185" s="32"/>
      <c r="BD185" s="32"/>
    </row>
    <row r="186" spans="1:56" ht="169" hidden="1" customHeight="1" x14ac:dyDescent="0.2">
      <c r="A186" s="7">
        <v>189</v>
      </c>
      <c r="B186" s="7">
        <v>185</v>
      </c>
      <c r="C186" s="32" t="s">
        <v>61</v>
      </c>
      <c r="D186" s="32" t="s">
        <v>318</v>
      </c>
      <c r="E186" s="32" t="s">
        <v>112</v>
      </c>
      <c r="F186" s="1" t="s">
        <v>467</v>
      </c>
      <c r="G186" s="32" t="s">
        <v>2</v>
      </c>
      <c r="H186" s="3" t="s">
        <v>810</v>
      </c>
      <c r="I186" s="7" t="s">
        <v>78</v>
      </c>
      <c r="J186" s="32" t="s">
        <v>729</v>
      </c>
      <c r="K186" s="32" t="s">
        <v>93</v>
      </c>
      <c r="L186" s="32" t="s">
        <v>615</v>
      </c>
      <c r="N186" s="58" t="s">
        <v>56</v>
      </c>
      <c r="Q186" s="32" t="s">
        <v>4</v>
      </c>
      <c r="R186" s="35" t="s">
        <v>391</v>
      </c>
      <c r="S186" s="32" t="str">
        <f>+VLOOKUP(Tabla12[[#This Row],[Programa]],Objetivos_Programas!$B$2:$C$16,2,FALSE)</f>
        <v>3. Programa Vitalidad y cuidado</v>
      </c>
      <c r="T186" s="32" t="s">
        <v>414</v>
      </c>
      <c r="U186" s="32" t="s">
        <v>1884</v>
      </c>
      <c r="V18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86" s="35" t="s">
        <v>2282</v>
      </c>
      <c r="X186" s="32" t="s">
        <v>145</v>
      </c>
      <c r="AA186" s="32" t="s">
        <v>908</v>
      </c>
      <c r="AC186" s="58" t="s">
        <v>71</v>
      </c>
      <c r="AD186" s="10">
        <v>76703</v>
      </c>
      <c r="AE186" s="10">
        <f>+Tabla12[[#This Row],[Costo estimado 
(millones de $)]]</f>
        <v>76703</v>
      </c>
      <c r="AJ186" s="32"/>
      <c r="AK186" s="32" t="s">
        <v>73</v>
      </c>
      <c r="AL186" s="40"/>
      <c r="AP186" s="32"/>
      <c r="AQ186" s="32"/>
      <c r="AR186" s="32"/>
      <c r="AS186" s="32"/>
      <c r="AT186" s="40"/>
      <c r="AU186" s="40">
        <v>0</v>
      </c>
      <c r="AV186" s="40">
        <v>0</v>
      </c>
      <c r="AW186" s="32"/>
      <c r="AX186" s="16"/>
      <c r="AY186" s="32"/>
      <c r="AZ186" s="40">
        <v>0</v>
      </c>
      <c r="BA186" s="40">
        <v>0</v>
      </c>
      <c r="BB186" s="40">
        <f>+(Tabla12[[#This Row],[Priorización 1 (60%)]]*60%)+(Tabla12[[#This Row],[Priorización 2 (40%)]]*40%)</f>
        <v>0</v>
      </c>
      <c r="BC186" s="32"/>
      <c r="BD186" s="32"/>
    </row>
    <row r="187" spans="1:56" ht="169" hidden="1" customHeight="1" x14ac:dyDescent="0.2">
      <c r="A187" s="7">
        <v>190</v>
      </c>
      <c r="B187" s="7">
        <v>186</v>
      </c>
      <c r="C187" s="32" t="s">
        <v>61</v>
      </c>
      <c r="D187" s="32" t="s">
        <v>318</v>
      </c>
      <c r="E187" s="32" t="s">
        <v>112</v>
      </c>
      <c r="F187" s="1" t="s">
        <v>840</v>
      </c>
      <c r="G187" s="32" t="s">
        <v>2</v>
      </c>
      <c r="H187" s="3" t="s">
        <v>841</v>
      </c>
      <c r="I187" s="7" t="s">
        <v>78</v>
      </c>
      <c r="J187" s="32" t="s">
        <v>729</v>
      </c>
      <c r="K187" s="32" t="s">
        <v>93</v>
      </c>
      <c r="L187" s="32" t="s">
        <v>615</v>
      </c>
      <c r="N187" s="58" t="s">
        <v>56</v>
      </c>
      <c r="Q187" s="32" t="s">
        <v>4</v>
      </c>
      <c r="R187" s="35" t="s">
        <v>391</v>
      </c>
      <c r="S187" s="32" t="str">
        <f>+VLOOKUP(Tabla12[[#This Row],[Programa]],Objetivos_Programas!$B$2:$C$16,2,FALSE)</f>
        <v>3. Programa Vitalidad y cuidado</v>
      </c>
      <c r="T187" s="32" t="s">
        <v>414</v>
      </c>
      <c r="U187" s="32" t="s">
        <v>1884</v>
      </c>
      <c r="V18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87" s="35" t="s">
        <v>2282</v>
      </c>
      <c r="X187" s="32" t="s">
        <v>717</v>
      </c>
      <c r="AA187" s="32" t="s">
        <v>908</v>
      </c>
      <c r="AC187" s="58" t="s">
        <v>71</v>
      </c>
      <c r="AD187" s="10">
        <v>93603</v>
      </c>
      <c r="AE187" s="10">
        <f>+Tabla12[[#This Row],[Costo estimado 
(millones de $)]]</f>
        <v>93603</v>
      </c>
      <c r="AJ187" s="32"/>
      <c r="AK187" s="32" t="s">
        <v>73</v>
      </c>
      <c r="AL187" s="40"/>
      <c r="AP187" s="32"/>
      <c r="AQ187" s="32"/>
      <c r="AR187" s="32"/>
      <c r="AS187" s="32"/>
      <c r="AT187" s="40"/>
      <c r="AU187" s="40">
        <v>0</v>
      </c>
      <c r="AV187" s="40">
        <v>0</v>
      </c>
      <c r="AW187" s="32"/>
      <c r="AX187" s="16"/>
      <c r="AY187" s="32"/>
      <c r="AZ187" s="40">
        <v>0</v>
      </c>
      <c r="BA187" s="40">
        <v>0</v>
      </c>
      <c r="BB187" s="40">
        <f>+(Tabla12[[#This Row],[Priorización 1 (60%)]]*60%)+(Tabla12[[#This Row],[Priorización 2 (40%)]]*40%)</f>
        <v>0</v>
      </c>
      <c r="BC187" s="32"/>
      <c r="BD187" s="32"/>
    </row>
    <row r="188" spans="1:56" ht="169" hidden="1" customHeight="1" x14ac:dyDescent="0.2">
      <c r="A188" s="7">
        <v>191</v>
      </c>
      <c r="B188" s="7">
        <v>187</v>
      </c>
      <c r="C188" s="32" t="s">
        <v>61</v>
      </c>
      <c r="D188" s="32" t="s">
        <v>318</v>
      </c>
      <c r="E188" s="32" t="s">
        <v>112</v>
      </c>
      <c r="F188" s="1" t="s">
        <v>472</v>
      </c>
      <c r="G188" s="32" t="s">
        <v>2</v>
      </c>
      <c r="H188" s="3" t="s">
        <v>842</v>
      </c>
      <c r="I188" s="7" t="s">
        <v>78</v>
      </c>
      <c r="J188" s="32" t="s">
        <v>729</v>
      </c>
      <c r="K188" s="32" t="s">
        <v>93</v>
      </c>
      <c r="L188" s="32" t="s">
        <v>615</v>
      </c>
      <c r="N188" s="58" t="s">
        <v>56</v>
      </c>
      <c r="Q188" s="32" t="s">
        <v>4</v>
      </c>
      <c r="R188" s="35" t="s">
        <v>391</v>
      </c>
      <c r="S188" s="32" t="str">
        <f>+VLOOKUP(Tabla12[[#This Row],[Programa]],Objetivos_Programas!$B$2:$C$16,2,FALSE)</f>
        <v>3. Programa Vitalidad y cuidado</v>
      </c>
      <c r="T188" s="32" t="s">
        <v>414</v>
      </c>
      <c r="U188" s="32" t="s">
        <v>1884</v>
      </c>
      <c r="V18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88" s="35" t="s">
        <v>2282</v>
      </c>
      <c r="X188" s="32" t="s">
        <v>195</v>
      </c>
      <c r="AA188" s="32" t="s">
        <v>908</v>
      </c>
      <c r="AC188" s="58" t="s">
        <v>71</v>
      </c>
      <c r="AD188" s="10">
        <v>144247</v>
      </c>
      <c r="AE188" s="10">
        <f>+Tabla12[[#This Row],[Costo estimado 
(millones de $)]]</f>
        <v>144247</v>
      </c>
      <c r="AJ188" s="32"/>
      <c r="AK188" s="32" t="s">
        <v>66</v>
      </c>
      <c r="AL188" s="40"/>
      <c r="AP188" s="32"/>
      <c r="AQ188" s="32"/>
      <c r="AR188" s="32"/>
      <c r="AS188" s="32"/>
      <c r="AT188" s="40"/>
      <c r="AU188" s="40">
        <v>0</v>
      </c>
      <c r="AV188" s="40">
        <v>0</v>
      </c>
      <c r="AW188" s="32"/>
      <c r="AX188" s="16"/>
      <c r="AY188" s="32"/>
      <c r="AZ188" s="40">
        <v>0</v>
      </c>
      <c r="BA188" s="40">
        <v>0</v>
      </c>
      <c r="BB188" s="40">
        <f>+(Tabla12[[#This Row],[Priorización 1 (60%)]]*60%)+(Tabla12[[#This Row],[Priorización 2 (40%)]]*40%)</f>
        <v>0</v>
      </c>
      <c r="BC188" s="32"/>
      <c r="BD188" s="32"/>
    </row>
    <row r="189" spans="1:56" ht="169" hidden="1" customHeight="1" x14ac:dyDescent="0.2">
      <c r="A189" s="7">
        <v>192</v>
      </c>
      <c r="B189" s="7">
        <v>188</v>
      </c>
      <c r="C189" s="32" t="s">
        <v>61</v>
      </c>
      <c r="D189" s="32" t="s">
        <v>318</v>
      </c>
      <c r="E189" s="32" t="s">
        <v>112</v>
      </c>
      <c r="F189" s="1" t="s">
        <v>466</v>
      </c>
      <c r="G189" s="32" t="s">
        <v>2</v>
      </c>
      <c r="H189" s="3" t="s">
        <v>843</v>
      </c>
      <c r="I189" s="7" t="s">
        <v>78</v>
      </c>
      <c r="J189" s="32" t="s">
        <v>729</v>
      </c>
      <c r="K189" s="32" t="s">
        <v>93</v>
      </c>
      <c r="L189" s="32" t="s">
        <v>615</v>
      </c>
      <c r="N189" s="58" t="s">
        <v>56</v>
      </c>
      <c r="Q189" s="32" t="s">
        <v>4</v>
      </c>
      <c r="R189" s="35" t="s">
        <v>391</v>
      </c>
      <c r="S189" s="32" t="str">
        <f>+VLOOKUP(Tabla12[[#This Row],[Programa]],Objetivos_Programas!$B$2:$C$16,2,FALSE)</f>
        <v>3. Programa Vitalidad y cuidado</v>
      </c>
      <c r="T189" s="32" t="s">
        <v>414</v>
      </c>
      <c r="U189" s="32" t="s">
        <v>1884</v>
      </c>
      <c r="V18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89" s="35" t="s">
        <v>2282</v>
      </c>
      <c r="X189" s="32" t="s">
        <v>279</v>
      </c>
      <c r="Y189" s="32" t="s">
        <v>844</v>
      </c>
      <c r="AA189" s="32" t="s">
        <v>908</v>
      </c>
      <c r="AC189" s="58" t="s">
        <v>71</v>
      </c>
      <c r="AD189" s="10">
        <v>368960</v>
      </c>
      <c r="AE189" s="10">
        <f>+Tabla12[[#This Row],[Costo estimado 
(millones de $)]]</f>
        <v>368960</v>
      </c>
      <c r="AJ189" s="32"/>
      <c r="AK189" s="32" t="s">
        <v>66</v>
      </c>
      <c r="AL189" s="40"/>
      <c r="AP189" s="32"/>
      <c r="AQ189" s="32"/>
      <c r="AR189" s="32"/>
      <c r="AS189" s="32"/>
      <c r="AT189" s="40"/>
      <c r="AU189" s="40">
        <v>0</v>
      </c>
      <c r="AV189" s="40">
        <v>0</v>
      </c>
      <c r="AW189" s="32"/>
      <c r="AX189" s="16"/>
      <c r="AY189" s="32"/>
      <c r="AZ189" s="40">
        <v>0</v>
      </c>
      <c r="BA189" s="40">
        <v>0</v>
      </c>
      <c r="BB189" s="40">
        <f>+(Tabla12[[#This Row],[Priorización 1 (60%)]]*60%)+(Tabla12[[#This Row],[Priorización 2 (40%)]]*40%)</f>
        <v>0</v>
      </c>
      <c r="BC189" s="32"/>
      <c r="BD189" s="32"/>
    </row>
    <row r="190" spans="1:56" ht="169" hidden="1" customHeight="1" x14ac:dyDescent="0.2">
      <c r="A190" s="7">
        <v>193</v>
      </c>
      <c r="B190" s="7">
        <v>189</v>
      </c>
      <c r="C190" s="32" t="s">
        <v>61</v>
      </c>
      <c r="D190" s="32" t="s">
        <v>318</v>
      </c>
      <c r="E190" s="32" t="s">
        <v>112</v>
      </c>
      <c r="F190" s="1" t="s">
        <v>471</v>
      </c>
      <c r="G190" s="32" t="s">
        <v>2</v>
      </c>
      <c r="H190" s="3" t="s">
        <v>845</v>
      </c>
      <c r="I190" s="7" t="s">
        <v>78</v>
      </c>
      <c r="J190" s="32" t="s">
        <v>729</v>
      </c>
      <c r="K190" s="32" t="s">
        <v>93</v>
      </c>
      <c r="L190" s="32" t="s">
        <v>615</v>
      </c>
      <c r="M190" s="59"/>
      <c r="N190" s="59" t="s">
        <v>56</v>
      </c>
      <c r="O190" s="59"/>
      <c r="P190" s="36"/>
      <c r="Q190" s="32" t="s">
        <v>4</v>
      </c>
      <c r="R190" s="35" t="s">
        <v>391</v>
      </c>
      <c r="S190" s="32" t="str">
        <f>+VLOOKUP(Tabla12[[#This Row],[Programa]],Objetivos_Programas!$B$2:$C$16,2,FALSE)</f>
        <v>3. Programa Vitalidad y cuidado</v>
      </c>
      <c r="T190" s="32" t="s">
        <v>414</v>
      </c>
      <c r="U190" s="32" t="s">
        <v>1884</v>
      </c>
      <c r="V19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90" s="35" t="s">
        <v>2282</v>
      </c>
      <c r="X190" s="36" t="s">
        <v>192</v>
      </c>
      <c r="Y190" s="36"/>
      <c r="Z190" s="36"/>
      <c r="AA190" s="32" t="s">
        <v>908</v>
      </c>
      <c r="AB190" s="36"/>
      <c r="AC190" s="58" t="s">
        <v>71</v>
      </c>
      <c r="AD190" s="10">
        <v>315897</v>
      </c>
      <c r="AE190" s="10">
        <f>+Tabla12[[#This Row],[Costo estimado 
(millones de $)]]</f>
        <v>315897</v>
      </c>
      <c r="AG190" s="37"/>
      <c r="AH190" s="37"/>
      <c r="AI190" s="36"/>
      <c r="AJ190" s="36"/>
      <c r="AK190" s="36" t="s">
        <v>66</v>
      </c>
      <c r="AL190" s="40"/>
      <c r="AM190" s="36"/>
      <c r="AO190" s="36"/>
      <c r="AP190" s="32"/>
      <c r="AQ190" s="32"/>
      <c r="AR190" s="32"/>
      <c r="AS190" s="32"/>
      <c r="AT190" s="40"/>
      <c r="AU190" s="40">
        <v>0</v>
      </c>
      <c r="AV190" s="40">
        <v>0</v>
      </c>
      <c r="AW190" s="32"/>
      <c r="AX190" s="16"/>
      <c r="AY190" s="32"/>
      <c r="AZ190" s="40">
        <v>0</v>
      </c>
      <c r="BA190" s="40">
        <v>0</v>
      </c>
      <c r="BB190" s="40">
        <f>+(Tabla12[[#This Row],[Priorización 1 (60%)]]*60%)+(Tabla12[[#This Row],[Priorización 2 (40%)]]*40%)</f>
        <v>0</v>
      </c>
      <c r="BC190" s="32"/>
      <c r="BD190" s="32"/>
    </row>
    <row r="191" spans="1:56" ht="169" hidden="1" customHeight="1" x14ac:dyDescent="0.2">
      <c r="A191" s="7">
        <v>194</v>
      </c>
      <c r="B191" s="7">
        <v>190</v>
      </c>
      <c r="C191" s="32" t="s">
        <v>61</v>
      </c>
      <c r="D191" s="32" t="s">
        <v>318</v>
      </c>
      <c r="E191" s="32" t="s">
        <v>112</v>
      </c>
      <c r="F191" s="1" t="s">
        <v>846</v>
      </c>
      <c r="G191" s="32" t="s">
        <v>2</v>
      </c>
      <c r="H191" s="3" t="s">
        <v>847</v>
      </c>
      <c r="I191" s="7" t="s">
        <v>78</v>
      </c>
      <c r="J191" s="32" t="s">
        <v>729</v>
      </c>
      <c r="K191" s="32" t="s">
        <v>93</v>
      </c>
      <c r="L191" s="32" t="s">
        <v>615</v>
      </c>
      <c r="N191" s="58" t="s">
        <v>56</v>
      </c>
      <c r="Q191" s="32" t="s">
        <v>4</v>
      </c>
      <c r="R191" s="35" t="s">
        <v>391</v>
      </c>
      <c r="S191" s="32" t="str">
        <f>+VLOOKUP(Tabla12[[#This Row],[Programa]],Objetivos_Programas!$B$2:$C$16,2,FALSE)</f>
        <v>3. Programa Vitalidad y cuidado</v>
      </c>
      <c r="T191" s="32" t="s">
        <v>414</v>
      </c>
      <c r="U191" s="32" t="s">
        <v>1884</v>
      </c>
      <c r="V19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91" s="35" t="s">
        <v>2282</v>
      </c>
      <c r="X191" s="32" t="s">
        <v>133</v>
      </c>
      <c r="AA191" s="32" t="s">
        <v>133</v>
      </c>
      <c r="AC191" s="58" t="s">
        <v>71</v>
      </c>
      <c r="AD191" s="10">
        <v>175379</v>
      </c>
      <c r="AE191" s="10">
        <f>+Tabla12[[#This Row],[Costo estimado 
(millones de $)]]</f>
        <v>175379</v>
      </c>
      <c r="AJ191" s="32"/>
      <c r="AK191" s="32" t="s">
        <v>66</v>
      </c>
      <c r="AL191" s="40"/>
      <c r="AP191" s="32"/>
      <c r="AQ191" s="32"/>
      <c r="AR191" s="32"/>
      <c r="AS191" s="32"/>
      <c r="AT191" s="40"/>
      <c r="AU191" s="40">
        <v>0</v>
      </c>
      <c r="AV191" s="40">
        <v>1</v>
      </c>
      <c r="AW191" s="32"/>
      <c r="AX191" s="16"/>
      <c r="AY191" s="32"/>
      <c r="AZ191" s="40">
        <v>3</v>
      </c>
      <c r="BA191" s="40">
        <v>0</v>
      </c>
      <c r="BB191" s="40">
        <f>+(Tabla12[[#This Row],[Priorización 1 (60%)]]*60%)+(Tabla12[[#This Row],[Priorización 2 (40%)]]*40%)</f>
        <v>1.7999999999999998</v>
      </c>
      <c r="BC191" s="32"/>
      <c r="BD191" s="32"/>
    </row>
    <row r="192" spans="1:56" ht="169" hidden="1" customHeight="1" x14ac:dyDescent="0.2">
      <c r="A192" s="7">
        <v>195</v>
      </c>
      <c r="B192" s="7">
        <v>191</v>
      </c>
      <c r="C192" s="32" t="s">
        <v>61</v>
      </c>
      <c r="D192" s="32" t="s">
        <v>318</v>
      </c>
      <c r="E192" s="32" t="s">
        <v>112</v>
      </c>
      <c r="F192" s="1" t="s">
        <v>468</v>
      </c>
      <c r="G192" s="32" t="s">
        <v>2</v>
      </c>
      <c r="H192" s="3" t="s">
        <v>812</v>
      </c>
      <c r="I192" s="7" t="s">
        <v>78</v>
      </c>
      <c r="J192" s="32" t="s">
        <v>729</v>
      </c>
      <c r="K192" s="32" t="s">
        <v>93</v>
      </c>
      <c r="L192" s="32" t="s">
        <v>615</v>
      </c>
      <c r="N192" s="58" t="s">
        <v>56</v>
      </c>
      <c r="Q192" s="32" t="s">
        <v>4</v>
      </c>
      <c r="R192" s="35" t="s">
        <v>391</v>
      </c>
      <c r="S192" s="32" t="str">
        <f>+VLOOKUP(Tabla12[[#This Row],[Programa]],Objetivos_Programas!$B$2:$C$16,2,FALSE)</f>
        <v>3. Programa Vitalidad y cuidado</v>
      </c>
      <c r="T192" s="32" t="s">
        <v>414</v>
      </c>
      <c r="U192" s="32" t="s">
        <v>1884</v>
      </c>
      <c r="V19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92" s="35" t="s">
        <v>2282</v>
      </c>
      <c r="X192" s="32" t="s">
        <v>154</v>
      </c>
      <c r="AA192" s="32" t="s">
        <v>908</v>
      </c>
      <c r="AC192" s="58" t="s">
        <v>71</v>
      </c>
      <c r="AD192" s="10">
        <v>53486</v>
      </c>
      <c r="AE192" s="10">
        <f>+Tabla12[[#This Row],[Costo estimado 
(millones de $)]]</f>
        <v>53486</v>
      </c>
      <c r="AJ192" s="32"/>
      <c r="AK192" s="32" t="s">
        <v>73</v>
      </c>
      <c r="AL192" s="40"/>
      <c r="AP192" s="32"/>
      <c r="AQ192" s="32"/>
      <c r="AR192" s="32"/>
      <c r="AS192" s="32"/>
      <c r="AT192" s="40"/>
      <c r="AU192" s="40">
        <v>0</v>
      </c>
      <c r="AV192" s="40">
        <v>0</v>
      </c>
      <c r="AW192" s="32"/>
      <c r="AX192" s="16"/>
      <c r="AY192" s="32"/>
      <c r="AZ192" s="40">
        <v>0</v>
      </c>
      <c r="BA192" s="40">
        <v>0</v>
      </c>
      <c r="BB192" s="40">
        <f>+(Tabla12[[#This Row],[Priorización 1 (60%)]]*60%)+(Tabla12[[#This Row],[Priorización 2 (40%)]]*40%)</f>
        <v>0</v>
      </c>
      <c r="BC192" s="32"/>
      <c r="BD192" s="32"/>
    </row>
    <row r="193" spans="1:56" ht="169" hidden="1" customHeight="1" x14ac:dyDescent="0.2">
      <c r="A193" s="7">
        <v>196</v>
      </c>
      <c r="B193" s="7">
        <v>192</v>
      </c>
      <c r="C193" s="32" t="s">
        <v>61</v>
      </c>
      <c r="D193" s="32" t="s">
        <v>318</v>
      </c>
      <c r="E193" s="32" t="s">
        <v>112</v>
      </c>
      <c r="F193" s="1" t="s">
        <v>476</v>
      </c>
      <c r="G193" s="32" t="s">
        <v>2</v>
      </c>
      <c r="H193" s="3" t="s">
        <v>811</v>
      </c>
      <c r="I193" s="7" t="s">
        <v>78</v>
      </c>
      <c r="J193" s="32" t="s">
        <v>729</v>
      </c>
      <c r="K193" s="32" t="s">
        <v>93</v>
      </c>
      <c r="L193" s="32" t="s">
        <v>615</v>
      </c>
      <c r="N193" s="58" t="s">
        <v>56</v>
      </c>
      <c r="Q193" s="32" t="s">
        <v>4</v>
      </c>
      <c r="R193" s="35" t="s">
        <v>391</v>
      </c>
      <c r="S193" s="32" t="str">
        <f>+VLOOKUP(Tabla12[[#This Row],[Programa]],Objetivos_Programas!$B$2:$C$16,2,FALSE)</f>
        <v>3. Programa Vitalidad y cuidado</v>
      </c>
      <c r="T193" s="32" t="s">
        <v>414</v>
      </c>
      <c r="U193" s="32" t="s">
        <v>1884</v>
      </c>
      <c r="V19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93" s="35" t="s">
        <v>2282</v>
      </c>
      <c r="X193" s="32" t="s">
        <v>166</v>
      </c>
      <c r="AA193" s="32" t="s">
        <v>908</v>
      </c>
      <c r="AC193" s="58" t="s">
        <v>71</v>
      </c>
      <c r="AD193" s="10">
        <v>125211</v>
      </c>
      <c r="AE193" s="10">
        <f>+Tabla12[[#This Row],[Costo estimado 
(millones de $)]]</f>
        <v>125211</v>
      </c>
      <c r="AJ193" s="32"/>
      <c r="AK193" s="32" t="s">
        <v>73</v>
      </c>
      <c r="AL193" s="40"/>
      <c r="AP193" s="32"/>
      <c r="AQ193" s="32"/>
      <c r="AR193" s="32"/>
      <c r="AS193" s="32"/>
      <c r="AT193" s="40"/>
      <c r="AU193" s="40">
        <v>0</v>
      </c>
      <c r="AV193" s="40">
        <v>0</v>
      </c>
      <c r="AW193" s="32"/>
      <c r="AX193" s="16"/>
      <c r="AY193" s="32"/>
      <c r="AZ193" s="40">
        <v>0</v>
      </c>
      <c r="BA193" s="40">
        <v>0</v>
      </c>
      <c r="BB193" s="40">
        <f>+(Tabla12[[#This Row],[Priorización 1 (60%)]]*60%)+(Tabla12[[#This Row],[Priorización 2 (40%)]]*40%)</f>
        <v>0</v>
      </c>
      <c r="BC193" s="32"/>
      <c r="BD193" s="32"/>
    </row>
    <row r="194" spans="1:56" ht="169" hidden="1" customHeight="1" x14ac:dyDescent="0.2">
      <c r="A194" s="7">
        <v>197</v>
      </c>
      <c r="B194" s="7">
        <v>193</v>
      </c>
      <c r="C194" s="32" t="s">
        <v>61</v>
      </c>
      <c r="D194" s="32" t="s">
        <v>318</v>
      </c>
      <c r="E194" s="32" t="s">
        <v>112</v>
      </c>
      <c r="F194" s="1" t="s">
        <v>475</v>
      </c>
      <c r="G194" s="32" t="s">
        <v>2</v>
      </c>
      <c r="H194" s="3" t="s">
        <v>848</v>
      </c>
      <c r="I194" s="7" t="s">
        <v>78</v>
      </c>
      <c r="J194" s="32" t="s">
        <v>729</v>
      </c>
      <c r="K194" s="32" t="s">
        <v>93</v>
      </c>
      <c r="L194" s="32" t="s">
        <v>615</v>
      </c>
      <c r="N194" s="58" t="s">
        <v>56</v>
      </c>
      <c r="Q194" s="32" t="s">
        <v>4</v>
      </c>
      <c r="R194" s="35" t="s">
        <v>391</v>
      </c>
      <c r="S194" s="32" t="str">
        <f>+VLOOKUP(Tabla12[[#This Row],[Programa]],Objetivos_Programas!$B$2:$C$16,2,FALSE)</f>
        <v>3. Programa Vitalidad y cuidado</v>
      </c>
      <c r="T194" s="32" t="s">
        <v>414</v>
      </c>
      <c r="U194" s="32" t="s">
        <v>1884</v>
      </c>
      <c r="V19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94" s="35" t="s">
        <v>2282</v>
      </c>
      <c r="X194" s="32" t="s">
        <v>115</v>
      </c>
      <c r="AA194" s="32" t="s">
        <v>957</v>
      </c>
      <c r="AC194" s="58" t="s">
        <v>71</v>
      </c>
      <c r="AD194" s="10">
        <v>282681</v>
      </c>
      <c r="AE194" s="10">
        <f>+Tabla12[[#This Row],[Costo estimado 
(millones de $)]]</f>
        <v>282681</v>
      </c>
      <c r="AJ194" s="32"/>
      <c r="AK194" s="32" t="s">
        <v>66</v>
      </c>
      <c r="AL194" s="40"/>
      <c r="AP194" s="32"/>
      <c r="AQ194" s="32"/>
      <c r="AR194" s="32"/>
      <c r="AS194" s="32"/>
      <c r="AT194" s="40"/>
      <c r="AU194" s="40">
        <v>0</v>
      </c>
      <c r="AV194" s="40">
        <v>1</v>
      </c>
      <c r="AW194" s="32"/>
      <c r="AX194" s="16"/>
      <c r="AY194" s="32"/>
      <c r="AZ194" s="40">
        <v>3</v>
      </c>
      <c r="BA194" s="40">
        <v>0</v>
      </c>
      <c r="BB194" s="40">
        <f>+(Tabla12[[#This Row],[Priorización 1 (60%)]]*60%)+(Tabla12[[#This Row],[Priorización 2 (40%)]]*40%)</f>
        <v>1.7999999999999998</v>
      </c>
      <c r="BC194" s="32"/>
      <c r="BD194" s="32"/>
    </row>
    <row r="195" spans="1:56" ht="169" hidden="1" customHeight="1" x14ac:dyDescent="0.2">
      <c r="A195" s="7">
        <v>198</v>
      </c>
      <c r="B195" s="7">
        <v>194</v>
      </c>
      <c r="C195" s="32" t="s">
        <v>61</v>
      </c>
      <c r="D195" s="32" t="s">
        <v>318</v>
      </c>
      <c r="E195" s="32" t="s">
        <v>112</v>
      </c>
      <c r="F195" s="1" t="s">
        <v>477</v>
      </c>
      <c r="G195" s="32" t="s">
        <v>2</v>
      </c>
      <c r="H195" s="3" t="s">
        <v>849</v>
      </c>
      <c r="I195" s="7" t="s">
        <v>78</v>
      </c>
      <c r="J195" s="32" t="s">
        <v>729</v>
      </c>
      <c r="K195" s="32" t="s">
        <v>93</v>
      </c>
      <c r="L195" s="32" t="s">
        <v>615</v>
      </c>
      <c r="N195" s="58" t="s">
        <v>56</v>
      </c>
      <c r="Q195" s="32" t="s">
        <v>4</v>
      </c>
      <c r="R195" s="35" t="s">
        <v>391</v>
      </c>
      <c r="S195" s="32" t="str">
        <f>+VLOOKUP(Tabla12[[#This Row],[Programa]],Objetivos_Programas!$B$2:$C$16,2,FALSE)</f>
        <v>3. Programa Vitalidad y cuidado</v>
      </c>
      <c r="T195" s="32" t="s">
        <v>414</v>
      </c>
      <c r="U195" s="32" t="s">
        <v>1884</v>
      </c>
      <c r="V19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195" s="35" t="s">
        <v>2282</v>
      </c>
      <c r="X195" s="32" t="s">
        <v>206</v>
      </c>
      <c r="AA195" s="32" t="s">
        <v>943</v>
      </c>
      <c r="AC195" s="58" t="s">
        <v>71</v>
      </c>
      <c r="AD195" s="10">
        <v>170000</v>
      </c>
      <c r="AE195" s="10">
        <f>+Tabla12[[#This Row],[Costo estimado 
(millones de $)]]</f>
        <v>170000</v>
      </c>
      <c r="AJ195" s="32"/>
      <c r="AK195" s="32" t="s">
        <v>73</v>
      </c>
      <c r="AL195" s="40"/>
      <c r="AP195" s="32"/>
      <c r="AQ195" s="32"/>
      <c r="AR195" s="32"/>
      <c r="AS195" s="32"/>
      <c r="AT195" s="40"/>
      <c r="AU195" s="40">
        <v>0</v>
      </c>
      <c r="AV195" s="40">
        <v>2</v>
      </c>
      <c r="AW195" s="32"/>
      <c r="AX195" s="16"/>
      <c r="AY195" s="32"/>
      <c r="AZ195" s="40">
        <v>2</v>
      </c>
      <c r="BA195" s="40">
        <v>0</v>
      </c>
      <c r="BB195" s="40">
        <f>+(Tabla12[[#This Row],[Priorización 1 (60%)]]*60%)+(Tabla12[[#This Row],[Priorización 2 (40%)]]*40%)</f>
        <v>1.2</v>
      </c>
      <c r="BC195" s="32"/>
      <c r="BD195" s="32"/>
    </row>
    <row r="196" spans="1:56" ht="169" hidden="1" customHeight="1" x14ac:dyDescent="0.2">
      <c r="A196" s="7">
        <v>199</v>
      </c>
      <c r="B196" s="7">
        <v>195</v>
      </c>
      <c r="C196" s="32" t="s">
        <v>61</v>
      </c>
      <c r="D196" s="32" t="s">
        <v>318</v>
      </c>
      <c r="E196" s="32" t="s">
        <v>112</v>
      </c>
      <c r="F196" s="1" t="s">
        <v>9</v>
      </c>
      <c r="G196" s="32" t="s">
        <v>690</v>
      </c>
      <c r="H196" s="3" t="s">
        <v>84</v>
      </c>
      <c r="I196" s="32" t="s">
        <v>77</v>
      </c>
      <c r="J196" s="32" t="s">
        <v>726</v>
      </c>
      <c r="K196" s="32" t="s">
        <v>638</v>
      </c>
      <c r="L196" s="32" t="s">
        <v>616</v>
      </c>
      <c r="M196" s="58" t="s">
        <v>56</v>
      </c>
      <c r="O196" s="58" t="s">
        <v>56</v>
      </c>
      <c r="Q196" s="32" t="s">
        <v>4</v>
      </c>
      <c r="R196" s="32" t="s">
        <v>384</v>
      </c>
      <c r="S196" s="32" t="str">
        <f>+VLOOKUP(Tabla12[[#This Row],[Programa]],Objetivos_Programas!$B$2:$C$16,2,FALSE)</f>
        <v>1. Programa conectividad ecosistémica, reverdecimiento y atención de la emergencia climática</v>
      </c>
      <c r="T196" s="32" t="s">
        <v>402</v>
      </c>
      <c r="U196" s="32" t="s">
        <v>1878</v>
      </c>
      <c r="V196" s="33" t="str">
        <f>+VLOOKUP(Tabla12[[#This Row],[Subprograma (reclasificación)]],OB_Prop_Estru_Prog_SubPr_meta!$K$2:$N$59,4,FALSE)</f>
        <v>100% de edificaciones nuevas con criterios de sostenibilidad</v>
      </c>
      <c r="Y196" s="32" t="s">
        <v>103</v>
      </c>
      <c r="AA196" s="32" t="s">
        <v>908</v>
      </c>
      <c r="AB196" s="32" t="s">
        <v>103</v>
      </c>
      <c r="AC196" s="58" t="s">
        <v>2</v>
      </c>
      <c r="AD196" s="10">
        <v>216740</v>
      </c>
      <c r="AE196" s="10">
        <f>+Tabla12[[#This Row],[Costo estimado 
(millones de $)]]</f>
        <v>216740</v>
      </c>
      <c r="AF196" s="16">
        <v>60</v>
      </c>
      <c r="AJ196" s="32"/>
      <c r="AK196" s="32" t="s">
        <v>57</v>
      </c>
      <c r="AL196" s="32" t="s">
        <v>1642</v>
      </c>
      <c r="AM196" s="32" t="s">
        <v>624</v>
      </c>
      <c r="AP196" s="32"/>
      <c r="AQ196" s="32"/>
      <c r="AR196" s="32"/>
      <c r="AS196" s="32"/>
      <c r="AT196" s="40"/>
      <c r="AU196" s="40">
        <v>0</v>
      </c>
      <c r="AV196" s="40">
        <v>0</v>
      </c>
      <c r="AW196" s="32"/>
      <c r="AX196" s="16">
        <f>Tabla12[[#This Row],[Costo estimado 
(millones de $)]]-Tabla12[[#This Row],[Recursos PDD]]</f>
        <v>216680</v>
      </c>
      <c r="AY196" s="32" t="s">
        <v>108</v>
      </c>
      <c r="AZ196" s="40">
        <v>0</v>
      </c>
      <c r="BA196" s="40">
        <v>0</v>
      </c>
      <c r="BB196" s="40">
        <f>+(Tabla12[[#This Row],[Priorización 1 (60%)]]*60%)+(Tabla12[[#This Row],[Priorización 2 (40%)]]*40%)</f>
        <v>0</v>
      </c>
      <c r="BC196" s="32"/>
      <c r="BD196" s="32"/>
    </row>
    <row r="197" spans="1:56" ht="169" hidden="1" customHeight="1" x14ac:dyDescent="0.2">
      <c r="A197" s="7">
        <v>200</v>
      </c>
      <c r="B197" s="7">
        <v>196</v>
      </c>
      <c r="C197" s="32" t="s">
        <v>313</v>
      </c>
      <c r="D197" s="32" t="s">
        <v>1861</v>
      </c>
      <c r="E197" s="32" t="s">
        <v>112</v>
      </c>
      <c r="F197" s="1" t="s">
        <v>443</v>
      </c>
      <c r="G197" s="32" t="s">
        <v>2</v>
      </c>
      <c r="H197" s="3"/>
      <c r="I197" s="4" t="s">
        <v>77</v>
      </c>
      <c r="J197" s="32" t="s">
        <v>898</v>
      </c>
      <c r="K197" s="32" t="s">
        <v>791</v>
      </c>
      <c r="L197" s="32" t="s">
        <v>617</v>
      </c>
      <c r="O197" s="58" t="s">
        <v>56</v>
      </c>
      <c r="P197" s="32" t="s">
        <v>56</v>
      </c>
      <c r="Q197" s="32" t="s">
        <v>4</v>
      </c>
      <c r="R197" s="32" t="s">
        <v>387</v>
      </c>
      <c r="S197" s="32" t="str">
        <f>+VLOOKUP(Tabla12[[#This Row],[Programa]],Objetivos_Programas!$B$2:$C$16,2,FALSE)</f>
        <v>6. Programa resignificacion de nuestra identidad, cultura y patrimonio</v>
      </c>
      <c r="T197" s="32" t="s">
        <v>834</v>
      </c>
      <c r="U197" s="32" t="s">
        <v>834</v>
      </c>
      <c r="V197" s="33" t="str">
        <f>+VLOOKUP(Tabla12[[#This Row],[Subprograma (reclasificación)]],OB_Prop_Estru_Prog_SubPr_meta!$K$2:$N$59,4,FALSE)</f>
        <v>80% de los proyectos del PEMP del Centro Histórico ejecutados</v>
      </c>
      <c r="AA197" s="32" t="s">
        <v>908</v>
      </c>
      <c r="AC197" s="58" t="s">
        <v>2</v>
      </c>
      <c r="AD197" s="10">
        <v>1079287</v>
      </c>
      <c r="AE197" s="10">
        <f>+Tabla12[[#This Row],[Costo estimado 
(millones de $)]]</f>
        <v>1079287</v>
      </c>
      <c r="AJ197" s="32"/>
      <c r="AK197" s="32" t="s">
        <v>73</v>
      </c>
      <c r="AL197" s="40"/>
      <c r="AP197" s="32"/>
      <c r="AQ197" s="32"/>
      <c r="AR197" s="32"/>
      <c r="AS197" s="32"/>
      <c r="AT197" s="40"/>
      <c r="AU197" s="40">
        <v>0</v>
      </c>
      <c r="AV197" s="40">
        <v>0</v>
      </c>
      <c r="AW197" s="32"/>
      <c r="AX197" s="16"/>
      <c r="AY197" s="32"/>
      <c r="AZ197" s="40">
        <v>0</v>
      </c>
      <c r="BA197" s="40">
        <v>0</v>
      </c>
      <c r="BB197" s="40">
        <f>+(Tabla12[[#This Row],[Priorización 1 (60%)]]*60%)+(Tabla12[[#This Row],[Priorización 2 (40%)]]*40%)</f>
        <v>0</v>
      </c>
      <c r="BC197" s="32"/>
      <c r="BD197" s="32"/>
    </row>
    <row r="198" spans="1:56" ht="169" hidden="1" customHeight="1" x14ac:dyDescent="0.2">
      <c r="A198" s="7">
        <v>201</v>
      </c>
      <c r="B198" s="7">
        <v>197</v>
      </c>
      <c r="C198" s="32" t="s">
        <v>63</v>
      </c>
      <c r="D198" s="32" t="s">
        <v>64</v>
      </c>
      <c r="E198" s="32" t="s">
        <v>112</v>
      </c>
      <c r="F198" s="1" t="s">
        <v>444</v>
      </c>
      <c r="G198" s="32" t="s">
        <v>2</v>
      </c>
      <c r="H198" s="3"/>
      <c r="J198" s="32" t="s">
        <v>899</v>
      </c>
      <c r="K198" s="32" t="s">
        <v>793</v>
      </c>
      <c r="L198" s="32" t="s">
        <v>616</v>
      </c>
      <c r="O198" s="58" t="s">
        <v>56</v>
      </c>
      <c r="Q198" s="32" t="s">
        <v>4</v>
      </c>
      <c r="R198" s="35" t="s">
        <v>389</v>
      </c>
      <c r="S198" s="32" t="str">
        <f>+VLOOKUP(Tabla12[[#This Row],[Programa]],Objetivos_Programas!$B$2:$C$16,2,FALSE)</f>
        <v>5. Programa Territorios Productivos, Competitivos e innovadores</v>
      </c>
      <c r="T198" s="32" t="s">
        <v>412</v>
      </c>
      <c r="U198" s="32" t="s">
        <v>412</v>
      </c>
      <c r="V198" s="33" t="str">
        <f>+VLOOKUP(Tabla12[[#This Row],[Subprograma (reclasificación)]],OB_Prop_Estru_Prog_SubPr_meta!$K$2:$N$59,4,FALSE)</f>
        <v>5 zonas industriales conectadas por 20 corredores de carga y logística de integración regional</v>
      </c>
      <c r="W198" s="35"/>
      <c r="AA198" s="32" t="s">
        <v>1412</v>
      </c>
      <c r="AC198" s="58" t="s">
        <v>71</v>
      </c>
      <c r="AD198" s="10" t="s">
        <v>666</v>
      </c>
      <c r="AE198" s="10"/>
      <c r="AJ198" s="32"/>
      <c r="AK198" s="32" t="s">
        <v>73</v>
      </c>
      <c r="AL198" s="40"/>
      <c r="AP198" s="32"/>
      <c r="AQ198" s="32"/>
      <c r="AR198" s="32"/>
      <c r="AS198" s="32"/>
      <c r="AT198" s="32"/>
      <c r="AU198" s="40">
        <v>0</v>
      </c>
      <c r="AV198" s="40">
        <v>1</v>
      </c>
      <c r="AW198" s="32"/>
      <c r="AX198" s="16"/>
      <c r="AY198" s="32"/>
      <c r="AZ198" s="40">
        <v>3</v>
      </c>
      <c r="BA198" s="40">
        <v>0</v>
      </c>
      <c r="BB198" s="40">
        <f>+(Tabla12[[#This Row],[Priorización 1 (60%)]]*60%)+(Tabla12[[#This Row],[Priorización 2 (40%)]]*40%)</f>
        <v>1.7999999999999998</v>
      </c>
      <c r="BC198" s="32"/>
      <c r="BD198" s="32"/>
    </row>
    <row r="199" spans="1:56" ht="169" hidden="1" customHeight="1" x14ac:dyDescent="0.2">
      <c r="A199" s="7">
        <v>202</v>
      </c>
      <c r="B199" s="7">
        <v>198</v>
      </c>
      <c r="C199" s="32" t="s">
        <v>61</v>
      </c>
      <c r="D199" s="32" t="s">
        <v>356</v>
      </c>
      <c r="E199" s="32" t="s">
        <v>112</v>
      </c>
      <c r="F199" s="1" t="s">
        <v>431</v>
      </c>
      <c r="G199" s="32" t="s">
        <v>690</v>
      </c>
      <c r="H199" s="3"/>
      <c r="J199" s="32" t="s">
        <v>899</v>
      </c>
      <c r="K199" s="32" t="s">
        <v>799</v>
      </c>
      <c r="L199" s="32" t="s">
        <v>616</v>
      </c>
      <c r="O199" s="58" t="s">
        <v>56</v>
      </c>
      <c r="Q199" s="32" t="s">
        <v>4</v>
      </c>
      <c r="R199" s="35" t="s">
        <v>390</v>
      </c>
      <c r="S199" s="32" t="str">
        <f>+VLOOKUP(Tabla12[[#This Row],[Programa]],Objetivos_Programas!$B$2:$C$16,2,FALSE)</f>
        <v>4. Programa Hábitat y vivienda popular</v>
      </c>
      <c r="T199" s="32" t="s">
        <v>824</v>
      </c>
      <c r="U199" s="32" t="s">
        <v>824</v>
      </c>
      <c r="V199" s="33" t="str">
        <f>+VLOOKUP(Tabla12[[#This Row],[Subprograma (reclasificación)]],OB_Prop_Estru_Prog_SubPr_meta!$K$2:$N$59,4,FALSE)</f>
        <v>786.639 soluciones de vivienda entre oferta nueva y otras alternativas (De las cuales 197.457 se producirán en alternativas como el reuso de edificaciones, así como por la generación de oferta pública de vivienda)</v>
      </c>
      <c r="W199" s="35"/>
      <c r="AA199" s="32" t="s">
        <v>686</v>
      </c>
      <c r="AC199" s="58" t="s">
        <v>71</v>
      </c>
      <c r="AD199" s="10">
        <v>5975</v>
      </c>
      <c r="AE199" s="10">
        <f>+Tabla12[[#This Row],[Costo estimado 
(millones de $)]]</f>
        <v>5975</v>
      </c>
      <c r="AJ199" s="32"/>
      <c r="AK199" s="32" t="s">
        <v>73</v>
      </c>
      <c r="AL199" s="40"/>
      <c r="AM199" s="32" t="s">
        <v>665</v>
      </c>
      <c r="AP199" s="32"/>
      <c r="AQ199" s="32"/>
      <c r="AR199" s="32"/>
      <c r="AS199" s="32"/>
      <c r="AT199" s="40"/>
      <c r="AU199" s="40">
        <v>0</v>
      </c>
      <c r="AV199" s="40">
        <v>1</v>
      </c>
      <c r="AW199" s="32"/>
      <c r="AX199" s="16"/>
      <c r="AY199" s="32"/>
      <c r="AZ199" s="40">
        <v>4</v>
      </c>
      <c r="BA199" s="40">
        <v>0</v>
      </c>
      <c r="BB199" s="40">
        <f>+(Tabla12[[#This Row],[Priorización 1 (60%)]]*60%)+(Tabla12[[#This Row],[Priorización 2 (40%)]]*40%)</f>
        <v>2.4</v>
      </c>
      <c r="BC199" s="32"/>
      <c r="BD199" s="32"/>
    </row>
    <row r="200" spans="1:56" ht="169" hidden="1" customHeight="1" x14ac:dyDescent="0.2">
      <c r="A200" s="7">
        <v>203</v>
      </c>
      <c r="B200" s="7">
        <v>199</v>
      </c>
      <c r="C200" s="32" t="s">
        <v>313</v>
      </c>
      <c r="D200" s="32" t="s">
        <v>1861</v>
      </c>
      <c r="E200" s="32" t="s">
        <v>112</v>
      </c>
      <c r="F200" s="1" t="s">
        <v>695</v>
      </c>
      <c r="G200" s="32" t="s">
        <v>690</v>
      </c>
      <c r="H200" s="3" t="s">
        <v>696</v>
      </c>
      <c r="I200" s="4" t="s">
        <v>77</v>
      </c>
      <c r="J200" s="32" t="s">
        <v>898</v>
      </c>
      <c r="K200" s="32" t="s">
        <v>791</v>
      </c>
      <c r="L200" s="32" t="s">
        <v>617</v>
      </c>
      <c r="P200" s="32" t="s">
        <v>56</v>
      </c>
      <c r="Q200" s="32" t="s">
        <v>4</v>
      </c>
      <c r="R200" s="32" t="s">
        <v>387</v>
      </c>
      <c r="S200" s="32" t="str">
        <f>+VLOOKUP(Tabla12[[#This Row],[Programa]],Objetivos_Programas!$B$2:$C$16,2,FALSE)</f>
        <v>6. Programa resignificacion de nuestra identidad, cultura y patrimonio</v>
      </c>
      <c r="T200" s="32" t="s">
        <v>834</v>
      </c>
      <c r="U200" s="32" t="s">
        <v>834</v>
      </c>
      <c r="V200" s="33" t="str">
        <f>+VLOOKUP(Tabla12[[#This Row],[Subprograma (reclasificación)]],OB_Prop_Estru_Prog_SubPr_meta!$K$2:$N$59,4,FALSE)</f>
        <v>80% de los proyectos del PEMP del Centro Histórico ejecutados</v>
      </c>
      <c r="AA200" s="32" t="s">
        <v>908</v>
      </c>
      <c r="AC200" s="58" t="s">
        <v>71</v>
      </c>
      <c r="AD200" s="10">
        <v>900000</v>
      </c>
      <c r="AE200" s="10">
        <f>+Tabla12[[#This Row],[Costo estimado 
(millones de $)]]</f>
        <v>900000</v>
      </c>
      <c r="AJ200" s="32"/>
      <c r="AK200" s="32" t="s">
        <v>73</v>
      </c>
      <c r="AL200" s="40"/>
      <c r="AM200" s="7"/>
      <c r="AN200" s="7"/>
      <c r="AP200" s="32"/>
      <c r="AQ200" s="32"/>
      <c r="AR200" s="32"/>
      <c r="AS200" s="32"/>
      <c r="AT200" s="40"/>
      <c r="AU200" s="40">
        <v>0</v>
      </c>
      <c r="AV200" s="40">
        <v>0</v>
      </c>
      <c r="AW200" s="32"/>
      <c r="AX200" s="16"/>
      <c r="AY200" s="32"/>
      <c r="AZ200" s="40">
        <v>0</v>
      </c>
      <c r="BA200" s="40">
        <v>0</v>
      </c>
      <c r="BB200" s="40">
        <f>+(Tabla12[[#This Row],[Priorización 1 (60%)]]*60%)+(Tabla12[[#This Row],[Priorización 2 (40%)]]*40%)</f>
        <v>0</v>
      </c>
      <c r="BC200" s="32"/>
      <c r="BD200" s="32"/>
    </row>
    <row r="201" spans="1:56" ht="169" hidden="1" customHeight="1" x14ac:dyDescent="0.2">
      <c r="A201" s="7">
        <v>204</v>
      </c>
      <c r="B201" s="7">
        <v>200</v>
      </c>
      <c r="C201" s="32" t="s">
        <v>61</v>
      </c>
      <c r="D201" s="32" t="s">
        <v>318</v>
      </c>
      <c r="E201" s="32" t="s">
        <v>112</v>
      </c>
      <c r="F201" s="1" t="s">
        <v>102</v>
      </c>
      <c r="G201" s="32" t="s">
        <v>2</v>
      </c>
      <c r="H201" s="3" t="s">
        <v>1384</v>
      </c>
      <c r="J201" s="32" t="s">
        <v>899</v>
      </c>
      <c r="K201" s="32" t="s">
        <v>799</v>
      </c>
      <c r="L201" s="32" t="s">
        <v>616</v>
      </c>
      <c r="M201" s="58" t="s">
        <v>56</v>
      </c>
      <c r="N201" s="58" t="s">
        <v>56</v>
      </c>
      <c r="O201" s="58" t="s">
        <v>56</v>
      </c>
      <c r="P201" s="32" t="s">
        <v>56</v>
      </c>
      <c r="Q201" s="32" t="s">
        <v>4</v>
      </c>
      <c r="R201" s="32" t="s">
        <v>390</v>
      </c>
      <c r="S201" s="32" t="str">
        <f>+VLOOKUP(Tabla12[[#This Row],[Programa]],Objetivos_Programas!$B$2:$C$16,2,FALSE)</f>
        <v>4. Programa Hábitat y vivienda popular</v>
      </c>
      <c r="T201" s="32" t="s">
        <v>824</v>
      </c>
      <c r="U201" s="32" t="s">
        <v>824</v>
      </c>
      <c r="V201" s="33" t="str">
        <f>+VLOOKUP(Tabla12[[#This Row],[Subprograma (reclasificación)]],OB_Prop_Estru_Prog_SubPr_meta!$K$2:$N$59,4,FALSE)</f>
        <v>786.639 soluciones de vivienda entre oferta nueva y otras alternativas (De las cuales 197.457 se producirán en alternativas como el reuso de edificaciones, así como por la generación de oferta pública de vivienda)</v>
      </c>
      <c r="Y201" s="32" t="s">
        <v>1629</v>
      </c>
      <c r="AA201" s="32" t="s">
        <v>1413</v>
      </c>
      <c r="AC201" s="58" t="s">
        <v>2</v>
      </c>
      <c r="AD201" s="10" t="s">
        <v>666</v>
      </c>
      <c r="AE201" s="10" t="str">
        <f>+Tabla12[[#This Row],[Costo estimado 
(millones de $)]]</f>
        <v>Reparto cargas y beneficios y otros instrumentos</v>
      </c>
      <c r="AJ201" s="32"/>
      <c r="AK201" s="32" t="s">
        <v>73</v>
      </c>
      <c r="AL201" s="40"/>
      <c r="AM201" s="32" t="s">
        <v>668</v>
      </c>
      <c r="AP201" s="32"/>
      <c r="AQ201" s="32"/>
      <c r="AR201" s="32"/>
      <c r="AS201" s="32"/>
      <c r="AT201" s="32"/>
      <c r="AU201" s="40">
        <v>0</v>
      </c>
      <c r="AV201" s="40">
        <v>1</v>
      </c>
      <c r="AW201" s="32"/>
      <c r="AX201" s="16"/>
      <c r="AY201" s="32"/>
      <c r="AZ201" s="40">
        <v>3</v>
      </c>
      <c r="BA201" s="40">
        <v>0</v>
      </c>
      <c r="BB201" s="40">
        <f>+(Tabla12[[#This Row],[Priorización 1 (60%)]]*60%)+(Tabla12[[#This Row],[Priorización 2 (40%)]]*40%)</f>
        <v>1.7999999999999998</v>
      </c>
      <c r="BC201" s="32"/>
      <c r="BD201" s="32"/>
    </row>
    <row r="202" spans="1:56" ht="169" hidden="1" customHeight="1" x14ac:dyDescent="0.2">
      <c r="A202" s="7">
        <v>205</v>
      </c>
      <c r="B202" s="7">
        <v>201</v>
      </c>
      <c r="C202" s="32" t="s">
        <v>61</v>
      </c>
      <c r="D202" s="32" t="s">
        <v>356</v>
      </c>
      <c r="E202" s="32" t="s">
        <v>112</v>
      </c>
      <c r="F202" s="1" t="s">
        <v>435</v>
      </c>
      <c r="G202" s="32" t="s">
        <v>2</v>
      </c>
      <c r="H202" s="3"/>
      <c r="J202" s="32" t="s">
        <v>899</v>
      </c>
      <c r="K202" s="32" t="s">
        <v>797</v>
      </c>
      <c r="L202" s="32" t="s">
        <v>616</v>
      </c>
      <c r="O202" s="58" t="s">
        <v>56</v>
      </c>
      <c r="Q202" s="32" t="s">
        <v>4</v>
      </c>
      <c r="R202" s="35" t="s">
        <v>389</v>
      </c>
      <c r="S202" s="32" t="str">
        <f>+VLOOKUP(Tabla12[[#This Row],[Programa]],Objetivos_Programas!$B$2:$C$16,2,FALSE)</f>
        <v>5. Programa Territorios Productivos, Competitivos e innovadores</v>
      </c>
      <c r="T202" s="32" t="s">
        <v>441</v>
      </c>
      <c r="U202" s="32" t="s">
        <v>441</v>
      </c>
      <c r="V202"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02" s="35"/>
      <c r="AA202" s="32" t="s">
        <v>908</v>
      </c>
      <c r="AC202" s="58" t="s">
        <v>71</v>
      </c>
      <c r="AD202" s="40" t="s">
        <v>666</v>
      </c>
      <c r="AE202" s="10"/>
      <c r="AJ202" s="32"/>
      <c r="AK202" s="32" t="s">
        <v>73</v>
      </c>
      <c r="AL202" s="40"/>
      <c r="AP202" s="32"/>
      <c r="AQ202" s="32"/>
      <c r="AR202" s="32"/>
      <c r="AS202" s="32"/>
      <c r="AT202" s="32"/>
      <c r="AU202" s="40">
        <v>0</v>
      </c>
      <c r="AV202" s="40">
        <v>0</v>
      </c>
      <c r="AW202" s="32"/>
      <c r="AX202" s="16"/>
      <c r="AY202" s="32"/>
      <c r="AZ202" s="40">
        <v>0</v>
      </c>
      <c r="BA202" s="40">
        <v>0</v>
      </c>
      <c r="BB202" s="40">
        <f>+(Tabla12[[#This Row],[Priorización 1 (60%)]]*60%)+(Tabla12[[#This Row],[Priorización 2 (40%)]]*40%)</f>
        <v>0</v>
      </c>
      <c r="BC202" s="32"/>
      <c r="BD202" s="32"/>
    </row>
    <row r="203" spans="1:56" ht="169" hidden="1" customHeight="1" x14ac:dyDescent="0.2">
      <c r="A203" s="7">
        <v>206</v>
      </c>
      <c r="B203" s="7">
        <v>202</v>
      </c>
      <c r="C203" s="32" t="s">
        <v>61</v>
      </c>
      <c r="D203" s="32" t="s">
        <v>356</v>
      </c>
      <c r="E203" s="32" t="s">
        <v>112</v>
      </c>
      <c r="F203" s="1" t="s">
        <v>436</v>
      </c>
      <c r="G203" s="32" t="s">
        <v>2</v>
      </c>
      <c r="H203" s="3"/>
      <c r="J203" s="32" t="s">
        <v>899</v>
      </c>
      <c r="K203" s="32" t="s">
        <v>797</v>
      </c>
      <c r="L203" s="32" t="s">
        <v>616</v>
      </c>
      <c r="O203" s="58" t="s">
        <v>56</v>
      </c>
      <c r="Q203" s="32" t="s">
        <v>4</v>
      </c>
      <c r="R203" s="35" t="s">
        <v>389</v>
      </c>
      <c r="S203" s="32" t="str">
        <f>+VLOOKUP(Tabla12[[#This Row],[Programa]],Objetivos_Programas!$B$2:$C$16,2,FALSE)</f>
        <v>5. Programa Territorios Productivos, Competitivos e innovadores</v>
      </c>
      <c r="T203" s="32" t="s">
        <v>441</v>
      </c>
      <c r="U203" s="32" t="s">
        <v>441</v>
      </c>
      <c r="V203"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03" s="35"/>
      <c r="AA203" s="32" t="s">
        <v>1414</v>
      </c>
      <c r="AC203" s="58" t="s">
        <v>71</v>
      </c>
      <c r="AD203" s="44" t="s">
        <v>666</v>
      </c>
      <c r="AE203" s="10"/>
      <c r="AJ203" s="32"/>
      <c r="AK203" s="32" t="s">
        <v>73</v>
      </c>
      <c r="AL203" s="40"/>
      <c r="AP203" s="32"/>
      <c r="AQ203" s="32"/>
      <c r="AR203" s="32"/>
      <c r="AS203" s="32"/>
      <c r="AT203" s="32"/>
      <c r="AU203" s="40">
        <v>0</v>
      </c>
      <c r="AV203" s="40">
        <v>1</v>
      </c>
      <c r="AW203" s="32"/>
      <c r="AX203" s="16"/>
      <c r="AY203" s="32"/>
      <c r="AZ203" s="40">
        <v>3</v>
      </c>
      <c r="BA203" s="40">
        <v>0</v>
      </c>
      <c r="BB203" s="40">
        <f>+(Tabla12[[#This Row],[Priorización 1 (60%)]]*60%)+(Tabla12[[#This Row],[Priorización 2 (40%)]]*40%)</f>
        <v>1.7999999999999998</v>
      </c>
      <c r="BC203" s="32"/>
      <c r="BD203" s="32"/>
    </row>
    <row r="204" spans="1:56" ht="169" hidden="1" customHeight="1" x14ac:dyDescent="0.2">
      <c r="A204" s="7">
        <v>207</v>
      </c>
      <c r="B204" s="7">
        <v>203</v>
      </c>
      <c r="C204" s="32" t="s">
        <v>61</v>
      </c>
      <c r="D204" s="32" t="s">
        <v>356</v>
      </c>
      <c r="E204" s="32" t="s">
        <v>112</v>
      </c>
      <c r="F204" s="1" t="s">
        <v>437</v>
      </c>
      <c r="G204" s="32" t="s">
        <v>2</v>
      </c>
      <c r="H204" s="3"/>
      <c r="J204" s="32" t="s">
        <v>899</v>
      </c>
      <c r="K204" s="32" t="s">
        <v>797</v>
      </c>
      <c r="L204" s="32" t="s">
        <v>616</v>
      </c>
      <c r="O204" s="58" t="s">
        <v>56</v>
      </c>
      <c r="Q204" s="32" t="s">
        <v>4</v>
      </c>
      <c r="R204" s="35" t="s">
        <v>389</v>
      </c>
      <c r="S204" s="32" t="str">
        <f>+VLOOKUP(Tabla12[[#This Row],[Programa]],Objetivos_Programas!$B$2:$C$16,2,FALSE)</f>
        <v>5. Programa Territorios Productivos, Competitivos e innovadores</v>
      </c>
      <c r="T204" s="32" t="s">
        <v>441</v>
      </c>
      <c r="U204" s="32" t="s">
        <v>441</v>
      </c>
      <c r="V204"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04" s="35"/>
      <c r="AA204" s="32" t="s">
        <v>1415</v>
      </c>
      <c r="AC204" s="58" t="s">
        <v>71</v>
      </c>
      <c r="AD204" s="40" t="s">
        <v>666</v>
      </c>
      <c r="AE204" s="10"/>
      <c r="AJ204" s="32"/>
      <c r="AK204" s="32" t="s">
        <v>73</v>
      </c>
      <c r="AL204" s="40"/>
      <c r="AP204" s="32"/>
      <c r="AQ204" s="32"/>
      <c r="AR204" s="32"/>
      <c r="AS204" s="32"/>
      <c r="AT204" s="32"/>
      <c r="AU204" s="40">
        <v>0</v>
      </c>
      <c r="AV204" s="40">
        <v>1</v>
      </c>
      <c r="AW204" s="32"/>
      <c r="AX204" s="16"/>
      <c r="AY204" s="32"/>
      <c r="AZ204" s="40">
        <v>3</v>
      </c>
      <c r="BA204" s="40">
        <v>0</v>
      </c>
      <c r="BB204" s="40">
        <f>+(Tabla12[[#This Row],[Priorización 1 (60%)]]*60%)+(Tabla12[[#This Row],[Priorización 2 (40%)]]*40%)</f>
        <v>1.7999999999999998</v>
      </c>
      <c r="BC204" s="32"/>
      <c r="BD204" s="32"/>
    </row>
    <row r="205" spans="1:56" ht="169" hidden="1" customHeight="1" x14ac:dyDescent="0.2">
      <c r="A205" s="7">
        <v>208</v>
      </c>
      <c r="B205" s="7">
        <v>204</v>
      </c>
      <c r="C205" s="32" t="s">
        <v>61</v>
      </c>
      <c r="D205" s="32" t="s">
        <v>318</v>
      </c>
      <c r="E205" s="32" t="s">
        <v>112</v>
      </c>
      <c r="F205" s="1" t="s">
        <v>1816</v>
      </c>
      <c r="G205" s="49" t="s">
        <v>690</v>
      </c>
      <c r="H205" s="32" t="s">
        <v>1817</v>
      </c>
      <c r="I205" s="4" t="s">
        <v>79</v>
      </c>
      <c r="J205" s="32" t="s">
        <v>729</v>
      </c>
      <c r="K205" s="32" t="s">
        <v>263</v>
      </c>
      <c r="L205" s="32" t="s">
        <v>615</v>
      </c>
      <c r="N205" s="58" t="s">
        <v>56</v>
      </c>
      <c r="O205" s="58" t="s">
        <v>56</v>
      </c>
      <c r="Q205" s="32" t="s">
        <v>4</v>
      </c>
      <c r="R205" s="32" t="s">
        <v>391</v>
      </c>
      <c r="S205" s="32" t="str">
        <f>+VLOOKUP(Tabla12[[#This Row],[Programa]],Objetivos_Programas!$B$2:$C$16,2,FALSE)</f>
        <v>3. Programa Vitalidad y cuidado</v>
      </c>
      <c r="T205" s="32" t="s">
        <v>413</v>
      </c>
      <c r="U205" s="32" t="s">
        <v>1887</v>
      </c>
      <c r="V20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205" s="35"/>
      <c r="Y205" s="32" t="s">
        <v>686</v>
      </c>
      <c r="AA205" s="32" t="s">
        <v>908</v>
      </c>
      <c r="AB205" s="32" t="s">
        <v>686</v>
      </c>
      <c r="AC205" s="58" t="s">
        <v>71</v>
      </c>
      <c r="AD205" s="10">
        <v>147760.84394954582</v>
      </c>
      <c r="AE205" s="10">
        <f>+Tabla12[[#This Row],[Costo estimado 
(millones de $)]]</f>
        <v>147760.84394954582</v>
      </c>
      <c r="AF205" s="16">
        <v>12000</v>
      </c>
      <c r="AJ205" s="32"/>
      <c r="AK205" s="32" t="s">
        <v>57</v>
      </c>
      <c r="AL205" s="32" t="s">
        <v>1642</v>
      </c>
      <c r="AM205" s="1" t="s">
        <v>1375</v>
      </c>
      <c r="AP205" s="32"/>
      <c r="AQ205" s="32"/>
      <c r="AR205" s="32"/>
      <c r="AS205" s="32"/>
      <c r="AT205" s="40"/>
      <c r="AU205" s="40">
        <v>0</v>
      </c>
      <c r="AV205" s="40">
        <v>0</v>
      </c>
      <c r="AW205" s="32"/>
      <c r="AX205" s="16">
        <f>Tabla12[[#This Row],[Costo estimado 
(millones de $)]]-Tabla12[[#This Row],[Recursos PDD]]</f>
        <v>135760.84394954582</v>
      </c>
      <c r="AY205" s="32" t="s">
        <v>108</v>
      </c>
      <c r="AZ205" s="40">
        <v>0</v>
      </c>
      <c r="BA205" s="40">
        <v>0</v>
      </c>
      <c r="BB205" s="40">
        <f>+(Tabla12[[#This Row],[Priorización 1 (60%)]]*60%)+(Tabla12[[#This Row],[Priorización 2 (40%)]]*40%)</f>
        <v>0</v>
      </c>
      <c r="BC205" s="32"/>
      <c r="BD205" s="32"/>
    </row>
    <row r="206" spans="1:56" ht="169" hidden="1" customHeight="1" x14ac:dyDescent="0.2">
      <c r="A206" s="7">
        <v>209</v>
      </c>
      <c r="B206" s="7">
        <v>205</v>
      </c>
      <c r="C206" s="32" t="s">
        <v>61</v>
      </c>
      <c r="D206" s="1" t="s">
        <v>1376</v>
      </c>
      <c r="E206" s="1" t="s">
        <v>112</v>
      </c>
      <c r="F206" s="1" t="s">
        <v>1534</v>
      </c>
      <c r="G206" s="1" t="s">
        <v>2</v>
      </c>
      <c r="H206" s="3" t="s">
        <v>1377</v>
      </c>
      <c r="I206" s="3" t="s">
        <v>1378</v>
      </c>
      <c r="J206" s="32" t="s">
        <v>899</v>
      </c>
      <c r="K206" s="32" t="s">
        <v>799</v>
      </c>
      <c r="L206" s="32" t="s">
        <v>616</v>
      </c>
      <c r="M206" s="58" t="s">
        <v>56</v>
      </c>
      <c r="N206" s="58" t="s">
        <v>56</v>
      </c>
      <c r="O206" s="58" t="s">
        <v>56</v>
      </c>
      <c r="P206" s="32" t="s">
        <v>56</v>
      </c>
      <c r="Q206" s="32" t="s">
        <v>4</v>
      </c>
      <c r="R206" s="32" t="s">
        <v>390</v>
      </c>
      <c r="S206" s="32" t="str">
        <f>+VLOOKUP(Tabla12[[#This Row],[Programa]],Objetivos_Programas!$B$2:$C$16,2,FALSE)</f>
        <v>4. Programa Hábitat y vivienda popular</v>
      </c>
      <c r="T206" s="32" t="s">
        <v>824</v>
      </c>
      <c r="U206" s="32" t="s">
        <v>824</v>
      </c>
      <c r="V206" s="33" t="str">
        <f>+VLOOKUP(Tabla12[[#This Row],[Subprograma (reclasificación)]],OB_Prop_Estru_Prog_SubPr_meta!$K$2:$N$59,4,FALSE)</f>
        <v>786.639 soluciones de vivienda entre oferta nueva y otras alternativas (De las cuales 197.457 se producirán en alternativas como el reuso de edificaciones, así como por la generación de oferta pública de vivienda)</v>
      </c>
      <c r="W206" s="35"/>
      <c r="X206" s="1" t="s">
        <v>1379</v>
      </c>
      <c r="AA206" s="32" t="s">
        <v>1638</v>
      </c>
      <c r="AB206" s="1" t="s">
        <v>1379</v>
      </c>
      <c r="AC206" s="58" t="s">
        <v>71</v>
      </c>
      <c r="AD206" s="10">
        <v>450641</v>
      </c>
      <c r="AE206" s="10">
        <f>+Tabla12[[#This Row],[Costo estimado 
(millones de $)]]</f>
        <v>450641</v>
      </c>
      <c r="AI206" s="32" t="s">
        <v>1818</v>
      </c>
      <c r="AJ206" s="32"/>
      <c r="AK206" s="1" t="s">
        <v>73</v>
      </c>
      <c r="AL206" s="40"/>
      <c r="AM206" s="1" t="s">
        <v>1380</v>
      </c>
      <c r="AN206" s="7"/>
      <c r="AO206" s="32" t="s">
        <v>1381</v>
      </c>
      <c r="AP206" s="32"/>
      <c r="AQ206" s="32"/>
      <c r="AR206" s="32"/>
      <c r="AS206" s="32"/>
      <c r="AT206" s="32"/>
      <c r="AU206" s="40">
        <v>0</v>
      </c>
      <c r="AV206" s="40">
        <v>1</v>
      </c>
      <c r="AW206" s="32"/>
      <c r="AX206" s="16"/>
      <c r="AY206" s="32"/>
      <c r="AZ206" s="40">
        <v>3</v>
      </c>
      <c r="BA206" s="40">
        <v>0</v>
      </c>
      <c r="BB206" s="40">
        <f>+(Tabla12[[#This Row],[Priorización 1 (60%)]]*60%)+(Tabla12[[#This Row],[Priorización 2 (40%)]]*40%)</f>
        <v>1.7999999999999998</v>
      </c>
      <c r="BC206" s="32"/>
      <c r="BD206" s="32"/>
    </row>
    <row r="207" spans="1:56" ht="169" hidden="1" customHeight="1" x14ac:dyDescent="0.2">
      <c r="A207" s="7">
        <v>210</v>
      </c>
      <c r="B207" s="7">
        <v>206</v>
      </c>
      <c r="C207" s="32" t="s">
        <v>61</v>
      </c>
      <c r="D207" s="32" t="s">
        <v>318</v>
      </c>
      <c r="E207" s="32" t="s">
        <v>112</v>
      </c>
      <c r="F207" s="1" t="s">
        <v>432</v>
      </c>
      <c r="G207" s="32" t="s">
        <v>2</v>
      </c>
      <c r="H207" s="3"/>
      <c r="J207" s="32" t="s">
        <v>899</v>
      </c>
      <c r="K207" s="32" t="s">
        <v>799</v>
      </c>
      <c r="L207" s="32" t="s">
        <v>616</v>
      </c>
      <c r="M207" s="58" t="s">
        <v>56</v>
      </c>
      <c r="N207" s="58" t="s">
        <v>56</v>
      </c>
      <c r="O207" s="58" t="s">
        <v>56</v>
      </c>
      <c r="P207" s="32" t="s">
        <v>56</v>
      </c>
      <c r="Q207" s="32" t="s">
        <v>4</v>
      </c>
      <c r="R207" s="32" t="s">
        <v>390</v>
      </c>
      <c r="S207" s="32" t="str">
        <f>+VLOOKUP(Tabla12[[#This Row],[Programa]],Objetivos_Programas!$B$2:$C$16,2,FALSE)</f>
        <v>4. Programa Hábitat y vivienda popular</v>
      </c>
      <c r="T207" s="32" t="s">
        <v>824</v>
      </c>
      <c r="U207" s="32" t="s">
        <v>824</v>
      </c>
      <c r="V207" s="33" t="str">
        <f>+VLOOKUP(Tabla12[[#This Row],[Subprograma (reclasificación)]],OB_Prop_Estru_Prog_SubPr_meta!$K$2:$N$59,4,FALSE)</f>
        <v>786.639 soluciones de vivienda entre oferta nueva y otras alternativas (De las cuales 197.457 se producirán en alternativas como el reuso de edificaciones, así como por la generación de oferta pública de vivienda)</v>
      </c>
      <c r="X207" s="32" t="s">
        <v>115</v>
      </c>
      <c r="AA207" s="32" t="s">
        <v>957</v>
      </c>
      <c r="AC207" s="58" t="s">
        <v>58</v>
      </c>
      <c r="AD207" s="10" t="s">
        <v>666</v>
      </c>
      <c r="AE207" s="10" t="str">
        <f>+Tabla12[[#This Row],[Costo estimado 
(millones de $)]]</f>
        <v>Reparto cargas y beneficios y otros instrumentos</v>
      </c>
      <c r="AI207" s="32" t="s">
        <v>357</v>
      </c>
      <c r="AJ207" s="32"/>
      <c r="AK207" s="32" t="s">
        <v>66</v>
      </c>
      <c r="AL207" s="40"/>
      <c r="AP207" s="32"/>
      <c r="AQ207" s="32"/>
      <c r="AR207" s="32"/>
      <c r="AS207" s="32"/>
      <c r="AT207" s="32"/>
      <c r="AU207" s="40">
        <v>0</v>
      </c>
      <c r="AV207" s="40">
        <v>1</v>
      </c>
      <c r="AW207" s="32"/>
      <c r="AX207" s="16"/>
      <c r="AY207" s="32"/>
      <c r="AZ207" s="40">
        <v>3</v>
      </c>
      <c r="BA207" s="40">
        <v>0</v>
      </c>
      <c r="BB207" s="40">
        <f>+(Tabla12[[#This Row],[Priorización 1 (60%)]]*60%)+(Tabla12[[#This Row],[Priorización 2 (40%)]]*40%)</f>
        <v>1.7999999999999998</v>
      </c>
      <c r="BC207" s="32"/>
      <c r="BD207" s="32"/>
    </row>
    <row r="208" spans="1:56" ht="169" hidden="1" customHeight="1" x14ac:dyDescent="0.2">
      <c r="A208" s="7">
        <v>211</v>
      </c>
      <c r="B208" s="7">
        <v>207</v>
      </c>
      <c r="C208" s="32" t="s">
        <v>61</v>
      </c>
      <c r="D208" s="32" t="s">
        <v>356</v>
      </c>
      <c r="E208" s="32" t="s">
        <v>112</v>
      </c>
      <c r="F208" s="1" t="s">
        <v>433</v>
      </c>
      <c r="G208" s="32" t="s">
        <v>2</v>
      </c>
      <c r="H208" s="3"/>
      <c r="J208" s="32" t="s">
        <v>899</v>
      </c>
      <c r="K208" s="32" t="s">
        <v>799</v>
      </c>
      <c r="L208" s="32" t="s">
        <v>616</v>
      </c>
      <c r="O208" s="58" t="s">
        <v>56</v>
      </c>
      <c r="Q208" s="32" t="s">
        <v>4</v>
      </c>
      <c r="R208" s="35" t="s">
        <v>390</v>
      </c>
      <c r="S208" s="32" t="str">
        <f>+VLOOKUP(Tabla12[[#This Row],[Programa]],Objetivos_Programas!$B$2:$C$16,2,FALSE)</f>
        <v>4. Programa Hábitat y vivienda popular</v>
      </c>
      <c r="T208" s="32" t="s">
        <v>824</v>
      </c>
      <c r="U208" s="32" t="s">
        <v>824</v>
      </c>
      <c r="V208" s="33" t="str">
        <f>+VLOOKUP(Tabla12[[#This Row],[Subprograma (reclasificación)]],OB_Prop_Estru_Prog_SubPr_meta!$K$2:$N$59,4,FALSE)</f>
        <v>786.639 soluciones de vivienda entre oferta nueva y otras alternativas (De las cuales 197.457 se producirán en alternativas como el reuso de edificaciones, así como por la generación de oferta pública de vivienda)</v>
      </c>
      <c r="W208" s="35"/>
      <c r="AA208" s="32" t="s">
        <v>908</v>
      </c>
      <c r="AC208" s="58" t="s">
        <v>71</v>
      </c>
      <c r="AD208" s="10" t="s">
        <v>666</v>
      </c>
      <c r="AE208" s="10"/>
      <c r="AI208" s="32" t="s">
        <v>357</v>
      </c>
      <c r="AJ208" s="32"/>
      <c r="AK208" s="32" t="s">
        <v>73</v>
      </c>
      <c r="AL208" s="40"/>
      <c r="AP208" s="32"/>
      <c r="AQ208" s="32"/>
      <c r="AR208" s="32"/>
      <c r="AS208" s="32"/>
      <c r="AT208" s="32"/>
      <c r="AU208" s="40">
        <v>0</v>
      </c>
      <c r="AV208" s="40">
        <v>0</v>
      </c>
      <c r="AW208" s="32"/>
      <c r="AX208" s="16"/>
      <c r="AY208" s="32"/>
      <c r="AZ208" s="40">
        <v>0</v>
      </c>
      <c r="BA208" s="40">
        <v>0</v>
      </c>
      <c r="BB208" s="40">
        <f>+(Tabla12[[#This Row],[Priorización 1 (60%)]]*60%)+(Tabla12[[#This Row],[Priorización 2 (40%)]]*40%)</f>
        <v>0</v>
      </c>
      <c r="BC208" s="32"/>
      <c r="BD208" s="32"/>
    </row>
    <row r="209" spans="1:56" ht="169" hidden="1" customHeight="1" x14ac:dyDescent="0.2">
      <c r="A209" s="7">
        <v>212</v>
      </c>
      <c r="B209" s="7">
        <v>208</v>
      </c>
      <c r="C209" s="32" t="s">
        <v>61</v>
      </c>
      <c r="D209" s="32" t="s">
        <v>1510</v>
      </c>
      <c r="E209" s="32" t="s">
        <v>112</v>
      </c>
      <c r="F209" s="1" t="s">
        <v>1512</v>
      </c>
      <c r="G209" s="32" t="s">
        <v>2</v>
      </c>
      <c r="H209" s="3" t="s">
        <v>1511</v>
      </c>
      <c r="I209" s="4" t="s">
        <v>78</v>
      </c>
      <c r="J209" s="32" t="s">
        <v>899</v>
      </c>
      <c r="K209" s="32" t="s">
        <v>799</v>
      </c>
      <c r="L209" s="32" t="s">
        <v>616</v>
      </c>
      <c r="N209" s="58" t="s">
        <v>56</v>
      </c>
      <c r="O209" s="58" t="s">
        <v>56</v>
      </c>
      <c r="P209" s="32" t="s">
        <v>56</v>
      </c>
      <c r="Q209" s="32" t="s">
        <v>4</v>
      </c>
      <c r="R209" s="35" t="s">
        <v>390</v>
      </c>
      <c r="S209" s="32" t="str">
        <f>+VLOOKUP(Tabla12[[#This Row],[Programa]],Objetivos_Programas!$B$2:$C$16,2,FALSE)</f>
        <v>4. Programa Hábitat y vivienda popular</v>
      </c>
      <c r="T209" s="32" t="s">
        <v>824</v>
      </c>
      <c r="U209" s="32" t="s">
        <v>824</v>
      </c>
      <c r="V209" s="33" t="str">
        <f>+VLOOKUP(Tabla12[[#This Row],[Subprograma (reclasificación)]],OB_Prop_Estru_Prog_SubPr_meta!$K$2:$N$59,4,FALSE)</f>
        <v>786.639 soluciones de vivienda entre oferta nueva y otras alternativas (De las cuales 197.457 se producirán en alternativas como el reuso de edificaciones, así como por la generación de oferta pública de vivienda)</v>
      </c>
      <c r="W209" s="35"/>
      <c r="X209" s="32" t="s">
        <v>956</v>
      </c>
      <c r="AA209" s="32" t="s">
        <v>1395</v>
      </c>
      <c r="AC209" s="58" t="s">
        <v>71</v>
      </c>
      <c r="AD209" s="10">
        <v>387347.5</v>
      </c>
      <c r="AE209" s="10">
        <f>+Tabla12[[#This Row],[Costo estimado 
(millones de $)]]</f>
        <v>387347.5</v>
      </c>
      <c r="AI209" s="32" t="s">
        <v>357</v>
      </c>
      <c r="AJ209" s="32"/>
      <c r="AK209" s="32" t="s">
        <v>73</v>
      </c>
      <c r="AL209" s="40"/>
      <c r="AM209" s="32" t="s">
        <v>1514</v>
      </c>
      <c r="AO209" s="32" t="s">
        <v>1513</v>
      </c>
      <c r="AP209" s="32"/>
      <c r="AQ209" s="32"/>
      <c r="AR209" s="32"/>
      <c r="AS209" s="32"/>
      <c r="AT209" s="32"/>
      <c r="AU209" s="40">
        <v>0</v>
      </c>
      <c r="AV209" s="40">
        <v>2</v>
      </c>
      <c r="AW209" s="32"/>
      <c r="AX209" s="16"/>
      <c r="AY209" s="32"/>
      <c r="AZ209" s="40">
        <v>2</v>
      </c>
      <c r="BA209" s="40">
        <v>0</v>
      </c>
      <c r="BB209" s="40">
        <f>+(Tabla12[[#This Row],[Priorización 1 (60%)]]*60%)+(Tabla12[[#This Row],[Priorización 2 (40%)]]*40%)</f>
        <v>1.2</v>
      </c>
      <c r="BC209" s="32"/>
      <c r="BD209" s="32"/>
    </row>
    <row r="210" spans="1:56" ht="169" hidden="1" customHeight="1" x14ac:dyDescent="0.2">
      <c r="A210" s="7">
        <v>213</v>
      </c>
      <c r="B210" s="7">
        <v>209</v>
      </c>
      <c r="C210" s="32" t="s">
        <v>61</v>
      </c>
      <c r="D210" s="32" t="s">
        <v>356</v>
      </c>
      <c r="E210" s="32" t="s">
        <v>112</v>
      </c>
      <c r="F210" s="1" t="s">
        <v>883</v>
      </c>
      <c r="G210" s="32" t="s">
        <v>2</v>
      </c>
      <c r="H210" s="3"/>
      <c r="J210" s="32" t="s">
        <v>899</v>
      </c>
      <c r="K210" s="32" t="s">
        <v>799</v>
      </c>
      <c r="L210" s="32" t="s">
        <v>616</v>
      </c>
      <c r="O210" s="58" t="s">
        <v>56</v>
      </c>
      <c r="Q210" s="32" t="s">
        <v>4</v>
      </c>
      <c r="R210" s="35" t="s">
        <v>390</v>
      </c>
      <c r="S210" s="32" t="str">
        <f>+VLOOKUP(Tabla12[[#This Row],[Programa]],Objetivos_Programas!$B$2:$C$16,2,FALSE)</f>
        <v>4. Programa Hábitat y vivienda popular</v>
      </c>
      <c r="T210" s="32" t="s">
        <v>824</v>
      </c>
      <c r="U210" s="32" t="s">
        <v>824</v>
      </c>
      <c r="V210" s="33" t="str">
        <f>+VLOOKUP(Tabla12[[#This Row],[Subprograma (reclasificación)]],OB_Prop_Estru_Prog_SubPr_meta!$K$2:$N$59,4,FALSE)</f>
        <v>786.639 soluciones de vivienda entre oferta nueva y otras alternativas (De las cuales 197.457 se producirán en alternativas como el reuso de edificaciones, así como por la generación de oferta pública de vivienda)</v>
      </c>
      <c r="W210" s="35"/>
      <c r="AA210" s="32" t="s">
        <v>1403</v>
      </c>
      <c r="AC210" s="58" t="s">
        <v>2</v>
      </c>
      <c r="AD210" s="10" t="s">
        <v>666</v>
      </c>
      <c r="AE210" s="10"/>
      <c r="AI210" s="32" t="s">
        <v>357</v>
      </c>
      <c r="AJ210" s="32"/>
      <c r="AK210" s="32" t="s">
        <v>66</v>
      </c>
      <c r="AL210" s="40"/>
      <c r="AP210" s="32"/>
      <c r="AQ210" s="32"/>
      <c r="AR210" s="32"/>
      <c r="AS210" s="32"/>
      <c r="AT210" s="32"/>
      <c r="AU210" s="40">
        <v>0</v>
      </c>
      <c r="AV210" s="40">
        <v>1</v>
      </c>
      <c r="AW210" s="32"/>
      <c r="AX210" s="16"/>
      <c r="AY210" s="32"/>
      <c r="AZ210" s="40">
        <v>3</v>
      </c>
      <c r="BA210" s="40">
        <v>0</v>
      </c>
      <c r="BB210" s="40">
        <f>+(Tabla12[[#This Row],[Priorización 1 (60%)]]*60%)+(Tabla12[[#This Row],[Priorización 2 (40%)]]*40%)</f>
        <v>1.7999999999999998</v>
      </c>
      <c r="BC210" s="32"/>
      <c r="BD210" s="32"/>
    </row>
    <row r="211" spans="1:56" ht="169" hidden="1" customHeight="1" x14ac:dyDescent="0.2">
      <c r="A211" s="7">
        <v>214</v>
      </c>
      <c r="B211" s="7">
        <v>210</v>
      </c>
      <c r="C211" s="32" t="s">
        <v>61</v>
      </c>
      <c r="D211" s="32" t="s">
        <v>356</v>
      </c>
      <c r="E211" s="32" t="s">
        <v>112</v>
      </c>
      <c r="F211" s="1" t="s">
        <v>884</v>
      </c>
      <c r="G211" s="32" t="s">
        <v>2</v>
      </c>
      <c r="H211" s="3"/>
      <c r="J211" s="32" t="s">
        <v>899</v>
      </c>
      <c r="K211" s="32" t="s">
        <v>800</v>
      </c>
      <c r="L211" s="32" t="s">
        <v>616</v>
      </c>
      <c r="O211" s="58" t="s">
        <v>56</v>
      </c>
      <c r="Q211" s="32" t="s">
        <v>4</v>
      </c>
      <c r="R211" s="35" t="s">
        <v>389</v>
      </c>
      <c r="S211" s="32" t="str">
        <f>+VLOOKUP(Tabla12[[#This Row],[Programa]],Objetivos_Programas!$B$2:$C$16,2,FALSE)</f>
        <v>5. Programa Territorios Productivos, Competitivos e innovadores</v>
      </c>
      <c r="T211" s="32" t="s">
        <v>430</v>
      </c>
      <c r="U211" s="35" t="s">
        <v>2105</v>
      </c>
      <c r="V211" s="33" t="str">
        <f>+VLOOKUP(Tabla12[[#This Row],[Subprograma (reclasificación)]],OB_Prop_Estru_Prog_SubPr_meta!$K$2:$N$59,4,FALSE)</f>
        <v>10% del área construida en usos económicos en la proximidad (anuales)</v>
      </c>
      <c r="W211" s="35"/>
      <c r="AA211" s="32" t="s">
        <v>1416</v>
      </c>
      <c r="AC211" s="58" t="s">
        <v>71</v>
      </c>
      <c r="AD211" s="10" t="s">
        <v>666</v>
      </c>
      <c r="AE211" s="10"/>
      <c r="AI211" s="32" t="s">
        <v>357</v>
      </c>
      <c r="AJ211" s="32"/>
      <c r="AK211" s="32" t="s">
        <v>73</v>
      </c>
      <c r="AL211" s="40"/>
      <c r="AP211" s="32"/>
      <c r="AQ211" s="32"/>
      <c r="AR211" s="32"/>
      <c r="AS211" s="32"/>
      <c r="AT211" s="32"/>
      <c r="AU211" s="40">
        <v>0</v>
      </c>
      <c r="AV211" s="40">
        <v>3</v>
      </c>
      <c r="AW211" s="32"/>
      <c r="AX211" s="16"/>
      <c r="AY211" s="32"/>
      <c r="AZ211" s="40">
        <v>1</v>
      </c>
      <c r="BA211" s="40">
        <v>0</v>
      </c>
      <c r="BB211" s="40">
        <f>+(Tabla12[[#This Row],[Priorización 1 (60%)]]*60%)+(Tabla12[[#This Row],[Priorización 2 (40%)]]*40%)</f>
        <v>0.6</v>
      </c>
      <c r="BC211" s="32"/>
      <c r="BD211" s="32"/>
    </row>
    <row r="212" spans="1:56" ht="169" hidden="1" customHeight="1" x14ac:dyDescent="0.2">
      <c r="A212" s="7">
        <v>215</v>
      </c>
      <c r="B212" s="7">
        <v>211</v>
      </c>
      <c r="C212" s="32" t="s">
        <v>61</v>
      </c>
      <c r="D212" s="32" t="s">
        <v>83</v>
      </c>
      <c r="E212" s="32" t="s">
        <v>72</v>
      </c>
      <c r="F212" s="1" t="s">
        <v>422</v>
      </c>
      <c r="G212" s="32" t="s">
        <v>690</v>
      </c>
      <c r="H212" s="3"/>
      <c r="J212" s="32" t="s">
        <v>729</v>
      </c>
      <c r="K212" s="32" t="s">
        <v>380</v>
      </c>
      <c r="L212" s="32" t="s">
        <v>616</v>
      </c>
      <c r="O212" s="58" t="s">
        <v>56</v>
      </c>
      <c r="Q212" s="32" t="s">
        <v>5</v>
      </c>
      <c r="R212" s="35" t="s">
        <v>394</v>
      </c>
      <c r="S212" s="32" t="str">
        <f>+VLOOKUP(Tabla12[[#This Row],[Programa]],Objetivos_Programas!$B$2:$C$16,2,FALSE)</f>
        <v>4. Programa Hábitat y vivienda popular</v>
      </c>
      <c r="T212" s="32" t="s">
        <v>421</v>
      </c>
      <c r="U212" s="32" t="s">
        <v>2125</v>
      </c>
      <c r="V212" s="33" t="str">
        <f>+VLOOKUP(Tabla12[[#This Row],[Subprograma (reclasificación)]],OB_Prop_Estru_Prog_SubPr_meta!$K$2:$N$59,4,FALSE)</f>
        <v xml:space="preserve">7.445  hectáreas intervenidas por el Subprograma de Mejoramiento Integral del Hábitat
191,23 hectáreas susceptibles de ser legalizadas
100% de barrios deficitarios por debajo del promedio de la ciudad intervenidos </v>
      </c>
      <c r="W212" s="35"/>
      <c r="AA212" s="32" t="s">
        <v>908</v>
      </c>
      <c r="AC212" s="58" t="s">
        <v>2</v>
      </c>
      <c r="AD212" s="10">
        <v>400000</v>
      </c>
      <c r="AE212" s="10">
        <f>+Tabla12[[#This Row],[Costo estimado 
(millones de $)]]</f>
        <v>400000</v>
      </c>
      <c r="AJ212" s="32"/>
      <c r="AK212" s="32" t="s">
        <v>57</v>
      </c>
      <c r="AP212" s="32"/>
      <c r="AQ212" s="32"/>
      <c r="AR212" s="32"/>
      <c r="AS212" s="32"/>
      <c r="AT212" s="40"/>
      <c r="AU212" s="40">
        <v>0</v>
      </c>
      <c r="AV212" s="40">
        <v>0</v>
      </c>
      <c r="AW212" s="32"/>
      <c r="AX212" s="16">
        <f>Tabla12[[#This Row],[Costo estimado 
(millones de $)]]-Tabla12[[#This Row],[Recursos PDD]]</f>
        <v>400000</v>
      </c>
      <c r="AY212" s="32"/>
      <c r="AZ212" s="40">
        <v>0</v>
      </c>
      <c r="BA212" s="40">
        <v>0</v>
      </c>
      <c r="BB212" s="40">
        <f>+(Tabla12[[#This Row],[Priorización 1 (60%)]]*60%)+(Tabla12[[#This Row],[Priorización 2 (40%)]]*40%)</f>
        <v>0</v>
      </c>
      <c r="BC212" s="32"/>
      <c r="BD212" s="32"/>
    </row>
    <row r="213" spans="1:56" ht="169" hidden="1" customHeight="1" x14ac:dyDescent="0.2">
      <c r="A213" s="7">
        <v>216</v>
      </c>
      <c r="B213" s="7">
        <v>212</v>
      </c>
      <c r="C213" s="32" t="s">
        <v>61</v>
      </c>
      <c r="D213" s="32" t="s">
        <v>318</v>
      </c>
      <c r="E213" s="32" t="s">
        <v>72</v>
      </c>
      <c r="F213" s="1" t="s">
        <v>423</v>
      </c>
      <c r="G213" s="32" t="s">
        <v>2</v>
      </c>
      <c r="H213" s="3" t="s">
        <v>652</v>
      </c>
      <c r="I213" s="32" t="s">
        <v>653</v>
      </c>
      <c r="J213" s="32" t="s">
        <v>729</v>
      </c>
      <c r="K213" s="32" t="s">
        <v>380</v>
      </c>
      <c r="L213" s="32" t="s">
        <v>616</v>
      </c>
      <c r="O213" s="58" t="s">
        <v>56</v>
      </c>
      <c r="Q213" s="32" t="s">
        <v>5</v>
      </c>
      <c r="R213" s="35" t="s">
        <v>394</v>
      </c>
      <c r="S213" s="32" t="str">
        <f>+VLOOKUP(Tabla12[[#This Row],[Programa]],Objetivos_Programas!$B$2:$C$16,2,FALSE)</f>
        <v>4. Programa Hábitat y vivienda popular</v>
      </c>
      <c r="T213" s="32" t="s">
        <v>421</v>
      </c>
      <c r="U213" s="32" t="s">
        <v>2125</v>
      </c>
      <c r="V213" s="33" t="str">
        <f>+VLOOKUP(Tabla12[[#This Row],[Subprograma (reclasificación)]],OB_Prop_Estru_Prog_SubPr_meta!$K$2:$N$59,4,FALSE)</f>
        <v xml:space="preserve">7.445  hectáreas intervenidas por el Subprograma de Mejoramiento Integral del Hábitat
191,23 hectáreas susceptibles de ser legalizadas
100% de barrios deficitarios por debajo del promedio de la ciudad intervenidos </v>
      </c>
      <c r="W213" s="35"/>
      <c r="AA213" s="32" t="s">
        <v>908</v>
      </c>
      <c r="AB213" s="32" t="s">
        <v>654</v>
      </c>
      <c r="AC213" s="58" t="s">
        <v>655</v>
      </c>
      <c r="AD213" s="10">
        <v>100000</v>
      </c>
      <c r="AE213" s="10">
        <f>+Tabla12[[#This Row],[Costo estimado 
(millones de $)]]</f>
        <v>100000</v>
      </c>
      <c r="AJ213" s="32"/>
      <c r="AK213" s="32" t="s">
        <v>57</v>
      </c>
      <c r="AM213" s="32" t="s">
        <v>1633</v>
      </c>
      <c r="AP213" s="32"/>
      <c r="AQ213" s="32"/>
      <c r="AR213" s="32"/>
      <c r="AS213" s="32"/>
      <c r="AT213" s="40"/>
      <c r="AU213" s="40">
        <v>0</v>
      </c>
      <c r="AV213" s="40">
        <v>0</v>
      </c>
      <c r="AW213" s="32"/>
      <c r="AX213" s="16">
        <f>Tabla12[[#This Row],[Costo estimado 
(millones de $)]]-Tabla12[[#This Row],[Recursos PDD]]</f>
        <v>100000</v>
      </c>
      <c r="AY213" s="32"/>
      <c r="AZ213" s="40">
        <v>0</v>
      </c>
      <c r="BA213" s="40">
        <v>0</v>
      </c>
      <c r="BB213" s="40">
        <f>+(Tabla12[[#This Row],[Priorización 1 (60%)]]*60%)+(Tabla12[[#This Row],[Priorización 2 (40%)]]*40%)</f>
        <v>0</v>
      </c>
      <c r="BC213" s="32"/>
      <c r="BD213" s="32"/>
    </row>
    <row r="214" spans="1:56" ht="169" hidden="1" customHeight="1" x14ac:dyDescent="0.2">
      <c r="A214" s="7">
        <v>217</v>
      </c>
      <c r="B214" s="7">
        <v>213</v>
      </c>
      <c r="C214" s="32" t="s">
        <v>61</v>
      </c>
      <c r="D214" s="32" t="s">
        <v>318</v>
      </c>
      <c r="E214" s="32" t="s">
        <v>72</v>
      </c>
      <c r="F214" s="32" t="s">
        <v>1819</v>
      </c>
      <c r="G214" s="49" t="s">
        <v>690</v>
      </c>
      <c r="H214" s="32" t="s">
        <v>1820</v>
      </c>
      <c r="I214" s="3" t="s">
        <v>657</v>
      </c>
      <c r="J214" s="32" t="s">
        <v>729</v>
      </c>
      <c r="K214" s="32" t="s">
        <v>380</v>
      </c>
      <c r="L214" s="32" t="s">
        <v>616</v>
      </c>
      <c r="O214" s="58" t="s">
        <v>56</v>
      </c>
      <c r="Q214" s="32" t="s">
        <v>5</v>
      </c>
      <c r="R214" s="35" t="s">
        <v>394</v>
      </c>
      <c r="S214" s="32" t="str">
        <f>+VLOOKUP(Tabla12[[#This Row],[Programa]],Objetivos_Programas!$B$2:$C$16,2,FALSE)</f>
        <v>4. Programa Hábitat y vivienda popular</v>
      </c>
      <c r="T214" s="32" t="s">
        <v>421</v>
      </c>
      <c r="U214" s="32" t="s">
        <v>2125</v>
      </c>
      <c r="V214" s="33" t="str">
        <f>+VLOOKUP(Tabla12[[#This Row],[Subprograma (reclasificación)]],OB_Prop_Estru_Prog_SubPr_meta!$K$2:$N$59,4,FALSE)</f>
        <v xml:space="preserve">7.445  hectáreas intervenidas por el Subprograma de Mejoramiento Integral del Hábitat
191,23 hectáreas susceptibles de ser legalizadas
100% de barrios deficitarios por debajo del promedio de la ciudad intervenidos </v>
      </c>
      <c r="W214" s="35"/>
      <c r="AA214" s="32" t="s">
        <v>908</v>
      </c>
      <c r="AB214" s="32" t="s">
        <v>658</v>
      </c>
      <c r="AC214" s="58" t="s">
        <v>655</v>
      </c>
      <c r="AD214" s="10">
        <v>485327</v>
      </c>
      <c r="AE214" s="10">
        <f>+Tabla12[[#This Row],[Costo estimado 
(millones de $)]]</f>
        <v>485327</v>
      </c>
      <c r="AJ214" s="32"/>
      <c r="AK214" s="32" t="s">
        <v>57</v>
      </c>
      <c r="AM214" s="32" t="s">
        <v>1634</v>
      </c>
      <c r="AP214" s="32"/>
      <c r="AQ214" s="32"/>
      <c r="AR214" s="32"/>
      <c r="AS214" s="32"/>
      <c r="AT214" s="40"/>
      <c r="AU214" s="40">
        <v>0</v>
      </c>
      <c r="AV214" s="40">
        <v>0</v>
      </c>
      <c r="AW214" s="32"/>
      <c r="AX214" s="16">
        <f>Tabla12[[#This Row],[Costo estimado 
(millones de $)]]-Tabla12[[#This Row],[Recursos PDD]]</f>
        <v>485327</v>
      </c>
      <c r="AY214" s="32"/>
      <c r="AZ214" s="40">
        <v>0</v>
      </c>
      <c r="BA214" s="40">
        <v>0</v>
      </c>
      <c r="BB214" s="40">
        <f>+(Tabla12[[#This Row],[Priorización 1 (60%)]]*60%)+(Tabla12[[#This Row],[Priorización 2 (40%)]]*40%)</f>
        <v>0</v>
      </c>
      <c r="BC214" s="32"/>
      <c r="BD214" s="32"/>
    </row>
    <row r="215" spans="1:56" ht="169" hidden="1" customHeight="1" x14ac:dyDescent="0.2">
      <c r="A215" s="7">
        <v>218</v>
      </c>
      <c r="B215" s="7">
        <v>214</v>
      </c>
      <c r="C215" s="32" t="s">
        <v>61</v>
      </c>
      <c r="D215" s="32" t="s">
        <v>318</v>
      </c>
      <c r="E215" s="32" t="s">
        <v>72</v>
      </c>
      <c r="F215" s="1" t="s">
        <v>1821</v>
      </c>
      <c r="G215" s="32" t="s">
        <v>690</v>
      </c>
      <c r="H215" s="3" t="s">
        <v>1822</v>
      </c>
      <c r="I215" s="3" t="s">
        <v>659</v>
      </c>
      <c r="J215" s="32" t="s">
        <v>729</v>
      </c>
      <c r="K215" s="32" t="s">
        <v>380</v>
      </c>
      <c r="L215" s="32" t="s">
        <v>616</v>
      </c>
      <c r="O215" s="58" t="s">
        <v>56</v>
      </c>
      <c r="Q215" s="32" t="s">
        <v>5</v>
      </c>
      <c r="R215" s="35" t="s">
        <v>394</v>
      </c>
      <c r="S215" s="32" t="str">
        <f>+VLOOKUP(Tabla12[[#This Row],[Programa]],Objetivos_Programas!$B$2:$C$16,2,FALSE)</f>
        <v>4. Programa Hábitat y vivienda popular</v>
      </c>
      <c r="T215" s="32" t="s">
        <v>421</v>
      </c>
      <c r="U215" s="32" t="s">
        <v>2125</v>
      </c>
      <c r="V215" s="33" t="str">
        <f>+VLOOKUP(Tabla12[[#This Row],[Subprograma (reclasificación)]],OB_Prop_Estru_Prog_SubPr_meta!$K$2:$N$59,4,FALSE)</f>
        <v xml:space="preserve">7.445  hectáreas intervenidas por el Subprograma de Mejoramiento Integral del Hábitat
191,23 hectáreas susceptibles de ser legalizadas
100% de barrios deficitarios por debajo del promedio de la ciudad intervenidos </v>
      </c>
      <c r="W215" s="35"/>
      <c r="AA215" s="32" t="s">
        <v>908</v>
      </c>
      <c r="AB215" s="32" t="s">
        <v>658</v>
      </c>
      <c r="AC215" s="58" t="s">
        <v>655</v>
      </c>
      <c r="AD215" s="10">
        <v>210000</v>
      </c>
      <c r="AE215" s="10">
        <f>+Tabla12[[#This Row],[Costo estimado 
(millones de $)]]</f>
        <v>210000</v>
      </c>
      <c r="AJ215" s="32"/>
      <c r="AK215" s="32" t="s">
        <v>73</v>
      </c>
      <c r="AL215" s="40"/>
      <c r="AM215" s="32" t="s">
        <v>660</v>
      </c>
      <c r="AP215" s="32"/>
      <c r="AQ215" s="32"/>
      <c r="AR215" s="32"/>
      <c r="AS215" s="32"/>
      <c r="AT215" s="40"/>
      <c r="AU215" s="40">
        <v>0</v>
      </c>
      <c r="AV215" s="40">
        <v>0</v>
      </c>
      <c r="AW215" s="32"/>
      <c r="AX215" s="16"/>
      <c r="AY215" s="32"/>
      <c r="AZ215" s="40">
        <v>0</v>
      </c>
      <c r="BA215" s="40">
        <v>0</v>
      </c>
      <c r="BB215" s="40">
        <f>+(Tabla12[[#This Row],[Priorización 1 (60%)]]*60%)+(Tabla12[[#This Row],[Priorización 2 (40%)]]*40%)</f>
        <v>0</v>
      </c>
      <c r="BC215" s="32"/>
      <c r="BD215" s="32"/>
    </row>
    <row r="216" spans="1:56" ht="169" hidden="1" customHeight="1" x14ac:dyDescent="0.2">
      <c r="A216" s="7">
        <v>219</v>
      </c>
      <c r="B216" s="7">
        <v>215</v>
      </c>
      <c r="C216" s="32" t="s">
        <v>61</v>
      </c>
      <c r="D216" s="32" t="s">
        <v>318</v>
      </c>
      <c r="E216" s="32" t="s">
        <v>72</v>
      </c>
      <c r="F216" s="1" t="s">
        <v>2293</v>
      </c>
      <c r="G216" s="32" t="s">
        <v>690</v>
      </c>
      <c r="H216" s="6" t="s">
        <v>419</v>
      </c>
      <c r="I216" s="4" t="s">
        <v>420</v>
      </c>
      <c r="J216" s="32" t="s">
        <v>729</v>
      </c>
      <c r="K216" s="32" t="s">
        <v>380</v>
      </c>
      <c r="L216" s="32" t="s">
        <v>616</v>
      </c>
      <c r="M216" s="59"/>
      <c r="N216" s="59"/>
      <c r="O216" s="59" t="s">
        <v>56</v>
      </c>
      <c r="P216" s="36"/>
      <c r="Q216" s="36" t="s">
        <v>5</v>
      </c>
      <c r="R216" s="32" t="s">
        <v>394</v>
      </c>
      <c r="S216" s="32" t="str">
        <f>+VLOOKUP(Tabla12[[#This Row],[Programa]],Objetivos_Programas!$B$2:$C$16,2,FALSE)</f>
        <v>4. Programa Hábitat y vivienda popular</v>
      </c>
      <c r="T216" s="32" t="s">
        <v>418</v>
      </c>
      <c r="U216" s="32" t="s">
        <v>2124</v>
      </c>
      <c r="V216" s="33" t="str">
        <f>+VLOOKUP(Tabla12[[#This Row],[Subprograma (reclasificación)]],OB_Prop_Estru_Prog_SubPr_meta!$K$2:$N$59,4,FALSE)</f>
        <v>531.777 viviendas de interés social y prioritario iniciadas (incluye reuso y oferta pública)</v>
      </c>
      <c r="W216" s="33"/>
      <c r="X216" s="36"/>
      <c r="Y216" s="36"/>
      <c r="Z216" s="36"/>
      <c r="AA216" s="32" t="s">
        <v>686</v>
      </c>
      <c r="AB216" s="36"/>
      <c r="AC216" s="58" t="s">
        <v>71</v>
      </c>
      <c r="AD216" s="42">
        <v>8280</v>
      </c>
      <c r="AE216" s="10">
        <f>+Tabla12[[#This Row],[Costo estimado 
(millones de $)]]</f>
        <v>8280</v>
      </c>
      <c r="AG216" s="37"/>
      <c r="AH216" s="37"/>
      <c r="AI216" s="36"/>
      <c r="AJ216" s="36"/>
      <c r="AK216" s="36" t="s">
        <v>400</v>
      </c>
      <c r="AL216" s="40"/>
      <c r="AM216" s="32" t="s">
        <v>669</v>
      </c>
      <c r="AO216" s="36"/>
      <c r="AP216" s="32"/>
      <c r="AQ216" s="32"/>
      <c r="AR216" s="32"/>
      <c r="AS216" s="32"/>
      <c r="AT216" s="40"/>
      <c r="AU216" s="40">
        <v>0</v>
      </c>
      <c r="AV216" s="40">
        <v>1</v>
      </c>
      <c r="AW216" s="32"/>
      <c r="AX216" s="16"/>
      <c r="AY216" s="32"/>
      <c r="AZ216" s="40">
        <v>4</v>
      </c>
      <c r="BA216" s="40">
        <v>0</v>
      </c>
      <c r="BB216" s="40">
        <f>+(Tabla12[[#This Row],[Priorización 1 (60%)]]*60%)+(Tabla12[[#This Row],[Priorización 2 (40%)]]*40%)</f>
        <v>2.4</v>
      </c>
      <c r="BC216" s="32"/>
      <c r="BD216" s="32"/>
    </row>
    <row r="217" spans="1:56" ht="169" hidden="1" customHeight="1" x14ac:dyDescent="0.2">
      <c r="A217" s="7">
        <v>220</v>
      </c>
      <c r="B217" s="7">
        <v>216</v>
      </c>
      <c r="C217" s="32" t="s">
        <v>61</v>
      </c>
      <c r="D217" s="32" t="s">
        <v>318</v>
      </c>
      <c r="E217" s="32" t="s">
        <v>112</v>
      </c>
      <c r="F217" s="1" t="s">
        <v>1823</v>
      </c>
      <c r="G217" s="49" t="s">
        <v>690</v>
      </c>
      <c r="H217" s="32" t="s">
        <v>1824</v>
      </c>
      <c r="I217" s="4" t="s">
        <v>1382</v>
      </c>
      <c r="J217" s="32" t="s">
        <v>898</v>
      </c>
      <c r="K217" s="49" t="s">
        <v>861</v>
      </c>
      <c r="L217" s="32" t="s">
        <v>617</v>
      </c>
      <c r="O217" s="58" t="s">
        <v>56</v>
      </c>
      <c r="Q217" s="32" t="s">
        <v>4</v>
      </c>
      <c r="R217" s="32" t="s">
        <v>387</v>
      </c>
      <c r="S217" s="32" t="str">
        <f>+VLOOKUP(Tabla12[[#This Row],[Programa]],Objetivos_Programas!$B$2:$C$16,2,FALSE)</f>
        <v>6. Programa resignificacion de nuestra identidad, cultura y patrimonio</v>
      </c>
      <c r="T217" s="32" t="s">
        <v>410</v>
      </c>
      <c r="U217" s="32" t="s">
        <v>410</v>
      </c>
      <c r="V217" s="33" t="str">
        <f>+VLOOKUP(Tabla12[[#This Row],[Subprograma (reclasificación)]],OB_Prop_Estru_Prog_SubPr_meta!$K$2:$N$59,4,FALSE)</f>
        <v>6 entornos de plazas de mercado enfocados a actividades turísticas y de promoción del patrimonio gastronómico
24 Sectores de Interés Cultural con inversiones integrales para la recuperación del patrimonio material y la promoción y puesta en valor del patrimonio inmaterial</v>
      </c>
      <c r="Y217" s="1" t="s">
        <v>111</v>
      </c>
      <c r="AA217" s="32" t="s">
        <v>908</v>
      </c>
      <c r="AC217" s="58" t="s">
        <v>71</v>
      </c>
      <c r="AD217" s="10">
        <v>41965</v>
      </c>
      <c r="AE217" s="10">
        <f>+Tabla12[[#This Row],[Costo estimado 
(millones de $)]]</f>
        <v>41965</v>
      </c>
      <c r="AJ217" s="32"/>
      <c r="AK217" s="32" t="s">
        <v>57</v>
      </c>
      <c r="AM217" s="1" t="s">
        <v>1383</v>
      </c>
      <c r="AP217" s="32"/>
      <c r="AQ217" s="32"/>
      <c r="AR217" s="32"/>
      <c r="AS217" s="32"/>
      <c r="AT217" s="40"/>
      <c r="AU217" s="40">
        <v>0</v>
      </c>
      <c r="AV217" s="40">
        <v>0</v>
      </c>
      <c r="AW217" s="32"/>
      <c r="AX217" s="16">
        <f>Tabla12[[#This Row],[Costo estimado 
(millones de $)]]-Tabla12[[#This Row],[Recursos PDD]]</f>
        <v>41965</v>
      </c>
      <c r="AY217" s="32"/>
      <c r="AZ217" s="40">
        <v>0</v>
      </c>
      <c r="BA217" s="40">
        <v>0</v>
      </c>
      <c r="BB217" s="40">
        <f>+(Tabla12[[#This Row],[Priorización 1 (60%)]]*60%)+(Tabla12[[#This Row],[Priorización 2 (40%)]]*40%)</f>
        <v>0</v>
      </c>
      <c r="BC217" s="32"/>
      <c r="BD217" s="32"/>
    </row>
    <row r="218" spans="1:56" ht="169" hidden="1" customHeight="1" x14ac:dyDescent="0.2">
      <c r="A218" s="7">
        <v>221</v>
      </c>
      <c r="B218" s="7">
        <v>217</v>
      </c>
      <c r="C218" s="32" t="s">
        <v>68</v>
      </c>
      <c r="D218" s="32" t="s">
        <v>877</v>
      </c>
      <c r="E218" s="32" t="s">
        <v>112</v>
      </c>
      <c r="F218" s="1" t="s">
        <v>700</v>
      </c>
      <c r="G218" s="32" t="s">
        <v>690</v>
      </c>
      <c r="H218" s="3"/>
      <c r="J218" s="32" t="s">
        <v>729</v>
      </c>
      <c r="K218" s="32" t="s">
        <v>380</v>
      </c>
      <c r="L218" s="32" t="s">
        <v>616</v>
      </c>
      <c r="O218" s="58" t="s">
        <v>56</v>
      </c>
      <c r="Q218" s="32" t="s">
        <v>4</v>
      </c>
      <c r="R218" s="35" t="s">
        <v>391</v>
      </c>
      <c r="S218" s="32" t="str">
        <f>+VLOOKUP(Tabla12[[#This Row],[Programa]],Objetivos_Programas!$B$2:$C$16,2,FALSE)</f>
        <v>3. Programa Vitalidad y cuidado</v>
      </c>
      <c r="T218" s="32" t="s">
        <v>414</v>
      </c>
      <c r="U218" s="32" t="s">
        <v>1884</v>
      </c>
      <c r="V21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218" s="35" t="s">
        <v>2282</v>
      </c>
      <c r="AA218" s="32" t="s">
        <v>908</v>
      </c>
      <c r="AC218" s="58" t="s">
        <v>71</v>
      </c>
      <c r="AD218" s="10" t="s">
        <v>671</v>
      </c>
      <c r="AE218" s="10" t="str">
        <f>+Tabla12[[#This Row],[Costo estimado 
(millones de $)]]</f>
        <v>Falta</v>
      </c>
      <c r="AJ218" s="32"/>
      <c r="AK218" s="32" t="s">
        <v>57</v>
      </c>
      <c r="AL218" s="40"/>
      <c r="AP218" s="32"/>
      <c r="AQ218" s="32"/>
      <c r="AR218" s="32"/>
      <c r="AS218" s="32"/>
      <c r="AT218" s="32"/>
      <c r="AU218" s="40">
        <v>0</v>
      </c>
      <c r="AV218" s="40">
        <v>0</v>
      </c>
      <c r="AW218" s="32"/>
      <c r="AX218" s="16" t="e">
        <f>Tabla12[[#This Row],[Costo estimado 
(millones de $)]]-Tabla12[[#This Row],[Recursos PDD]]</f>
        <v>#VALUE!</v>
      </c>
      <c r="AY218" s="32"/>
      <c r="AZ218" s="40">
        <v>0</v>
      </c>
      <c r="BA218" s="40">
        <v>0</v>
      </c>
      <c r="BB218" s="40">
        <f>+(Tabla12[[#This Row],[Priorización 1 (60%)]]*60%)+(Tabla12[[#This Row],[Priorización 2 (40%)]]*40%)</f>
        <v>0</v>
      </c>
      <c r="BC218" s="32"/>
      <c r="BD218" s="32"/>
    </row>
    <row r="219" spans="1:56" ht="169" hidden="1" customHeight="1" x14ac:dyDescent="0.2">
      <c r="A219" s="7">
        <v>222</v>
      </c>
      <c r="B219" s="7">
        <v>218</v>
      </c>
      <c r="C219" s="32" t="s">
        <v>61</v>
      </c>
      <c r="D219" s="32" t="s">
        <v>318</v>
      </c>
      <c r="E219" s="32" t="s">
        <v>112</v>
      </c>
      <c r="F219" s="1" t="s">
        <v>825</v>
      </c>
      <c r="G219" s="32" t="s">
        <v>690</v>
      </c>
      <c r="H219" s="3"/>
      <c r="J219" s="32" t="s">
        <v>729</v>
      </c>
      <c r="K219" s="32" t="s">
        <v>380</v>
      </c>
      <c r="L219" s="32" t="s">
        <v>616</v>
      </c>
      <c r="O219" s="58" t="s">
        <v>56</v>
      </c>
      <c r="Q219" s="32" t="s">
        <v>4</v>
      </c>
      <c r="R219" s="35" t="s">
        <v>394</v>
      </c>
      <c r="S219" s="32" t="str">
        <f>+VLOOKUP(Tabla12[[#This Row],[Programa]],Objetivos_Programas!$B$2:$C$16,2,FALSE)</f>
        <v>4. Programa Hábitat y vivienda popular</v>
      </c>
      <c r="T219" s="32" t="s">
        <v>427</v>
      </c>
      <c r="U219" s="32" t="s">
        <v>2126</v>
      </c>
      <c r="V219" s="33" t="str">
        <f>+VLOOKUP(Tabla12[[#This Row],[Subprograma (reclasificación)]],OB_Prop_Estru_Prog_SubPr_meta!$K$2:$N$59,4,FALSE)</f>
        <v>9.000 viviendas de interés social saneadas y/o tituladas</v>
      </c>
      <c r="W219" s="35"/>
      <c r="AA219" s="32" t="s">
        <v>908</v>
      </c>
      <c r="AC219" s="58" t="s">
        <v>71</v>
      </c>
      <c r="AD219" s="10">
        <v>70072.732944000003</v>
      </c>
      <c r="AE219" s="10">
        <f>+Tabla12[[#This Row],[Costo estimado 
(millones de $)]]</f>
        <v>70072.732944000003</v>
      </c>
      <c r="AJ219" s="32"/>
      <c r="AK219" s="32" t="s">
        <v>57</v>
      </c>
      <c r="AP219" s="32"/>
      <c r="AQ219" s="32"/>
      <c r="AR219" s="32"/>
      <c r="AS219" s="32"/>
      <c r="AT219" s="40"/>
      <c r="AU219" s="40">
        <v>0</v>
      </c>
      <c r="AV219" s="40">
        <v>0</v>
      </c>
      <c r="AW219" s="32"/>
      <c r="AX219" s="16">
        <f>Tabla12[[#This Row],[Costo estimado 
(millones de $)]]-Tabla12[[#This Row],[Recursos PDD]]</f>
        <v>70072.732944000003</v>
      </c>
      <c r="AY219" s="32"/>
      <c r="AZ219" s="40">
        <v>0</v>
      </c>
      <c r="BA219" s="40">
        <v>0</v>
      </c>
      <c r="BB219" s="40">
        <f>+(Tabla12[[#This Row],[Priorización 1 (60%)]]*60%)+(Tabla12[[#This Row],[Priorización 2 (40%)]]*40%)</f>
        <v>0</v>
      </c>
      <c r="BC219" s="32"/>
      <c r="BD219" s="32"/>
    </row>
    <row r="220" spans="1:56" ht="169" hidden="1" customHeight="1" x14ac:dyDescent="0.2">
      <c r="A220" s="7">
        <v>223</v>
      </c>
      <c r="B220" s="7">
        <v>219</v>
      </c>
      <c r="C220" s="32" t="s">
        <v>61</v>
      </c>
      <c r="D220" s="32" t="s">
        <v>318</v>
      </c>
      <c r="E220" s="32" t="s">
        <v>112</v>
      </c>
      <c r="F220" s="1" t="s">
        <v>1236</v>
      </c>
      <c r="G220" s="32" t="s">
        <v>690</v>
      </c>
      <c r="H220" s="3"/>
      <c r="J220" s="32" t="s">
        <v>729</v>
      </c>
      <c r="K220" s="32" t="s">
        <v>380</v>
      </c>
      <c r="L220" s="32" t="s">
        <v>616</v>
      </c>
      <c r="O220" s="58" t="s">
        <v>56</v>
      </c>
      <c r="Q220" s="32" t="s">
        <v>4</v>
      </c>
      <c r="R220" s="35" t="s">
        <v>394</v>
      </c>
      <c r="S220" s="32" t="str">
        <f>+VLOOKUP(Tabla12[[#This Row],[Programa]],Objetivos_Programas!$B$2:$C$16,2,FALSE)</f>
        <v>4. Programa Hábitat y vivienda popular</v>
      </c>
      <c r="T220" s="32" t="s">
        <v>425</v>
      </c>
      <c r="U220" s="32" t="s">
        <v>2127</v>
      </c>
      <c r="V220" s="33" t="str">
        <f>+VLOOKUP(Tabla12[[#This Row],[Subprograma (reclasificación)]],OB_Prop_Estru_Prog_SubPr_meta!$K$2:$N$59,4,FALSE)</f>
        <v>100% del monitoreo de las áreas con restricciones urbanísticas, ambientales y de riesgo</v>
      </c>
      <c r="W220" s="35"/>
      <c r="AA220" s="32" t="s">
        <v>908</v>
      </c>
      <c r="AC220" s="58" t="s">
        <v>2</v>
      </c>
      <c r="AD220" s="10">
        <v>70000</v>
      </c>
      <c r="AE220" s="10">
        <f>+Tabla12[[#This Row],[Costo estimado 
(millones de $)]]</f>
        <v>70000</v>
      </c>
      <c r="AJ220" s="32"/>
      <c r="AK220" s="32" t="s">
        <v>57</v>
      </c>
      <c r="AP220" s="32"/>
      <c r="AQ220" s="32"/>
      <c r="AR220" s="32"/>
      <c r="AS220" s="32"/>
      <c r="AT220" s="40"/>
      <c r="AU220" s="40">
        <v>0</v>
      </c>
      <c r="AV220" s="40">
        <v>0</v>
      </c>
      <c r="AW220" s="32"/>
      <c r="AX220" s="16">
        <f>Tabla12[[#This Row],[Costo estimado 
(millones de $)]]-Tabla12[[#This Row],[Recursos PDD]]</f>
        <v>70000</v>
      </c>
      <c r="AY220" s="32"/>
      <c r="AZ220" s="40">
        <v>0</v>
      </c>
      <c r="BA220" s="40">
        <v>0</v>
      </c>
      <c r="BB220" s="40">
        <f>+(Tabla12[[#This Row],[Priorización 1 (60%)]]*60%)+(Tabla12[[#This Row],[Priorización 2 (40%)]]*40%)</f>
        <v>0</v>
      </c>
      <c r="BC220" s="32"/>
      <c r="BD220" s="32"/>
    </row>
    <row r="221" spans="1:56" ht="169" hidden="1" customHeight="1" x14ac:dyDescent="0.2">
      <c r="A221" s="7">
        <v>224</v>
      </c>
      <c r="B221" s="7">
        <v>220</v>
      </c>
      <c r="C221" s="32" t="s">
        <v>61</v>
      </c>
      <c r="D221" s="32" t="s">
        <v>356</v>
      </c>
      <c r="E221" s="32" t="s">
        <v>112</v>
      </c>
      <c r="F221" s="1" t="s">
        <v>445</v>
      </c>
      <c r="G221" s="32" t="s">
        <v>2</v>
      </c>
      <c r="H221" s="3"/>
      <c r="J221" s="32" t="s">
        <v>898</v>
      </c>
      <c r="K221" s="32" t="s">
        <v>791</v>
      </c>
      <c r="L221" s="32" t="s">
        <v>616</v>
      </c>
      <c r="O221" s="58" t="s">
        <v>56</v>
      </c>
      <c r="P221" s="32" t="s">
        <v>56</v>
      </c>
      <c r="Q221" s="32" t="s">
        <v>4</v>
      </c>
      <c r="R221" s="32" t="s">
        <v>387</v>
      </c>
      <c r="S221" s="32" t="str">
        <f>+VLOOKUP(Tabla12[[#This Row],[Programa]],Objetivos_Programas!$B$2:$C$16,2,FALSE)</f>
        <v>6. Programa resignificacion de nuestra identidad, cultura y patrimonio</v>
      </c>
      <c r="T221" s="32" t="s">
        <v>834</v>
      </c>
      <c r="U221" s="32" t="s">
        <v>834</v>
      </c>
      <c r="V221" s="33" t="str">
        <f>+VLOOKUP(Tabla12[[#This Row],[Subprograma (reclasificación)]],OB_Prop_Estru_Prog_SubPr_meta!$K$2:$N$59,4,FALSE)</f>
        <v>80% de los proyectos del PEMP del Centro Histórico ejecutados</v>
      </c>
      <c r="AA221" s="32" t="s">
        <v>1403</v>
      </c>
      <c r="AC221" s="58" t="s">
        <v>2</v>
      </c>
      <c r="AD221" s="10">
        <v>1125</v>
      </c>
      <c r="AE221" s="10" t="s">
        <v>892</v>
      </c>
      <c r="AI221" s="32" t="s">
        <v>892</v>
      </c>
      <c r="AJ221" s="32"/>
      <c r="AK221" s="32" t="s">
        <v>57</v>
      </c>
      <c r="AL221" s="40"/>
      <c r="AP221" s="32"/>
      <c r="AQ221" s="32"/>
      <c r="AR221" s="32"/>
      <c r="AS221" s="32"/>
      <c r="AT221" s="32"/>
      <c r="AU221" s="40">
        <v>0</v>
      </c>
      <c r="AV221" s="40">
        <v>1</v>
      </c>
      <c r="AW221" s="32"/>
      <c r="AX221" s="16">
        <f>Tabla12[[#This Row],[Costo estimado 
(millones de $)]]-Tabla12[[#This Row],[Recursos PDD]]</f>
        <v>1125</v>
      </c>
      <c r="AY221" s="32"/>
      <c r="AZ221" s="40">
        <v>3</v>
      </c>
      <c r="BA221" s="40">
        <v>0</v>
      </c>
      <c r="BB221" s="40">
        <f>+(Tabla12[[#This Row],[Priorización 1 (60%)]]*60%)+(Tabla12[[#This Row],[Priorización 2 (40%)]]*40%)</f>
        <v>1.7999999999999998</v>
      </c>
      <c r="BC221" s="32"/>
      <c r="BD221" s="32"/>
    </row>
    <row r="222" spans="1:56" ht="169" hidden="1" customHeight="1" x14ac:dyDescent="0.2">
      <c r="A222" s="7">
        <v>225</v>
      </c>
      <c r="B222" s="7">
        <v>221</v>
      </c>
      <c r="C222" s="36" t="s">
        <v>322</v>
      </c>
      <c r="D222" s="36" t="s">
        <v>323</v>
      </c>
      <c r="E222" s="32" t="s">
        <v>112</v>
      </c>
      <c r="F222" s="39" t="s">
        <v>446</v>
      </c>
      <c r="G222" s="32" t="s">
        <v>690</v>
      </c>
      <c r="H222" s="3"/>
      <c r="J222" s="32" t="s">
        <v>899</v>
      </c>
      <c r="K222" s="32" t="s">
        <v>796</v>
      </c>
      <c r="L222" s="32" t="s">
        <v>616</v>
      </c>
      <c r="O222" s="58" t="s">
        <v>56</v>
      </c>
      <c r="Q222" s="32" t="s">
        <v>4</v>
      </c>
      <c r="R222" s="35" t="s">
        <v>389</v>
      </c>
      <c r="S222" s="32" t="str">
        <f>+VLOOKUP(Tabla12[[#This Row],[Programa]],Objetivos_Programas!$B$2:$C$16,2,FALSE)</f>
        <v>5. Programa Territorios Productivos, Competitivos e innovadores</v>
      </c>
      <c r="T222" s="32" t="s">
        <v>441</v>
      </c>
      <c r="U222" s="32" t="s">
        <v>441</v>
      </c>
      <c r="V222"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22" s="35"/>
      <c r="AA222" s="32" t="s">
        <v>1417</v>
      </c>
      <c r="AC222" s="58" t="s">
        <v>71</v>
      </c>
      <c r="AD222" s="10" t="s">
        <v>666</v>
      </c>
      <c r="AE222" s="10"/>
      <c r="AJ222" s="32"/>
      <c r="AK222" s="32" t="s">
        <v>73</v>
      </c>
      <c r="AL222" s="40"/>
      <c r="AP222" s="32"/>
      <c r="AQ222" s="32"/>
      <c r="AR222" s="32"/>
      <c r="AS222" s="32"/>
      <c r="AT222" s="32"/>
      <c r="AU222" s="40">
        <v>0</v>
      </c>
      <c r="AV222" s="40">
        <v>2</v>
      </c>
      <c r="AW222" s="32"/>
      <c r="AX222" s="16"/>
      <c r="AY222" s="32"/>
      <c r="AZ222" s="40">
        <v>2</v>
      </c>
      <c r="BA222" s="40">
        <v>0</v>
      </c>
      <c r="BB222" s="40">
        <f>+(Tabla12[[#This Row],[Priorización 1 (60%)]]*60%)+(Tabla12[[#This Row],[Priorización 2 (40%)]]*40%)</f>
        <v>1.2</v>
      </c>
      <c r="BC222" s="32"/>
      <c r="BD222" s="32"/>
    </row>
    <row r="223" spans="1:56" ht="169" hidden="1" customHeight="1" x14ac:dyDescent="0.2">
      <c r="A223" s="7">
        <v>226</v>
      </c>
      <c r="B223" s="7">
        <v>222</v>
      </c>
      <c r="C223" s="36" t="s">
        <v>322</v>
      </c>
      <c r="D223" s="36" t="s">
        <v>323</v>
      </c>
      <c r="E223" s="32" t="s">
        <v>112</v>
      </c>
      <c r="F223" s="39" t="s">
        <v>447</v>
      </c>
      <c r="G223" s="32" t="s">
        <v>690</v>
      </c>
      <c r="H223" s="3"/>
      <c r="J223" s="32" t="s">
        <v>899</v>
      </c>
      <c r="K223" s="32" t="s">
        <v>796</v>
      </c>
      <c r="L223" s="32" t="s">
        <v>616</v>
      </c>
      <c r="O223" s="58" t="s">
        <v>56</v>
      </c>
      <c r="Q223" s="32" t="s">
        <v>4</v>
      </c>
      <c r="R223" s="35" t="s">
        <v>389</v>
      </c>
      <c r="S223" s="32" t="str">
        <f>+VLOOKUP(Tabla12[[#This Row],[Programa]],Objetivos_Programas!$B$2:$C$16,2,FALSE)</f>
        <v>5. Programa Territorios Productivos, Competitivos e innovadores</v>
      </c>
      <c r="T223" s="32" t="s">
        <v>441</v>
      </c>
      <c r="U223" s="32" t="s">
        <v>441</v>
      </c>
      <c r="V223"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23" s="35"/>
      <c r="AA223" s="32" t="s">
        <v>908</v>
      </c>
      <c r="AC223" s="58" t="s">
        <v>71</v>
      </c>
      <c r="AD223" s="10" t="s">
        <v>666</v>
      </c>
      <c r="AE223" s="10"/>
      <c r="AJ223" s="32"/>
      <c r="AK223" s="32" t="s">
        <v>73</v>
      </c>
      <c r="AL223" s="40"/>
      <c r="AP223" s="32"/>
      <c r="AQ223" s="32"/>
      <c r="AR223" s="32"/>
      <c r="AS223" s="32"/>
      <c r="AT223" s="32"/>
      <c r="AU223" s="40">
        <v>0</v>
      </c>
      <c r="AV223" s="40">
        <v>0</v>
      </c>
      <c r="AW223" s="32"/>
      <c r="AX223" s="16"/>
      <c r="AY223" s="32"/>
      <c r="AZ223" s="40">
        <v>0</v>
      </c>
      <c r="BA223" s="40">
        <v>0</v>
      </c>
      <c r="BB223" s="40">
        <f>+(Tabla12[[#This Row],[Priorización 1 (60%)]]*60%)+(Tabla12[[#This Row],[Priorización 2 (40%)]]*40%)</f>
        <v>0</v>
      </c>
      <c r="BC223" s="32"/>
      <c r="BD223" s="32"/>
    </row>
    <row r="224" spans="1:56" ht="169" hidden="1" customHeight="1" x14ac:dyDescent="0.2">
      <c r="A224" s="7">
        <v>227</v>
      </c>
      <c r="B224" s="7">
        <v>223</v>
      </c>
      <c r="C224" s="36" t="s">
        <v>322</v>
      </c>
      <c r="D224" s="36" t="s">
        <v>323</v>
      </c>
      <c r="E224" s="32" t="s">
        <v>112</v>
      </c>
      <c r="F224" s="39" t="s">
        <v>448</v>
      </c>
      <c r="G224" s="32" t="s">
        <v>690</v>
      </c>
      <c r="H224" s="3"/>
      <c r="J224" s="32" t="s">
        <v>899</v>
      </c>
      <c r="K224" s="32" t="s">
        <v>798</v>
      </c>
      <c r="L224" s="32" t="s">
        <v>616</v>
      </c>
      <c r="O224" s="58" t="s">
        <v>56</v>
      </c>
      <c r="Q224" s="32" t="s">
        <v>4</v>
      </c>
      <c r="R224" s="35" t="s">
        <v>389</v>
      </c>
      <c r="S224" s="32" t="str">
        <f>+VLOOKUP(Tabla12[[#This Row],[Programa]],Objetivos_Programas!$B$2:$C$16,2,FALSE)</f>
        <v>5. Programa Territorios Productivos, Competitivos e innovadores</v>
      </c>
      <c r="T224" s="32" t="s">
        <v>441</v>
      </c>
      <c r="U224" s="32" t="s">
        <v>441</v>
      </c>
      <c r="V224"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24" s="35"/>
      <c r="AA224" s="32" t="s">
        <v>908</v>
      </c>
      <c r="AC224" s="58" t="s">
        <v>71</v>
      </c>
      <c r="AD224" s="10" t="s">
        <v>857</v>
      </c>
      <c r="AE224" s="10"/>
      <c r="AJ224" s="32"/>
      <c r="AK224" s="32" t="s">
        <v>73</v>
      </c>
      <c r="AL224" s="40"/>
      <c r="AP224" s="32"/>
      <c r="AQ224" s="32"/>
      <c r="AR224" s="32"/>
      <c r="AS224" s="32"/>
      <c r="AT224" s="32"/>
      <c r="AU224" s="40">
        <v>0</v>
      </c>
      <c r="AV224" s="40">
        <v>0</v>
      </c>
      <c r="AW224" s="32"/>
      <c r="AX224" s="16"/>
      <c r="AY224" s="32"/>
      <c r="AZ224" s="40">
        <v>0</v>
      </c>
      <c r="BA224" s="40">
        <v>0</v>
      </c>
      <c r="BB224" s="40">
        <f>+(Tabla12[[#This Row],[Priorización 1 (60%)]]*60%)+(Tabla12[[#This Row],[Priorización 2 (40%)]]*40%)</f>
        <v>0</v>
      </c>
      <c r="BC224" s="32"/>
      <c r="BD224" s="32"/>
    </row>
    <row r="225" spans="1:56" ht="169" hidden="1" customHeight="1" x14ac:dyDescent="0.2">
      <c r="A225" s="7">
        <v>228</v>
      </c>
      <c r="B225" s="7">
        <v>224</v>
      </c>
      <c r="C225" s="36" t="s">
        <v>322</v>
      </c>
      <c r="D225" s="36" t="s">
        <v>323</v>
      </c>
      <c r="E225" s="32" t="s">
        <v>112</v>
      </c>
      <c r="F225" s="39" t="s">
        <v>449</v>
      </c>
      <c r="G225" s="32" t="s">
        <v>690</v>
      </c>
      <c r="H225" s="3"/>
      <c r="J225" s="32" t="s">
        <v>899</v>
      </c>
      <c r="K225" s="32" t="s">
        <v>795</v>
      </c>
      <c r="L225" s="32" t="s">
        <v>616</v>
      </c>
      <c r="O225" s="58" t="s">
        <v>56</v>
      </c>
      <c r="Q225" s="32" t="s">
        <v>4</v>
      </c>
      <c r="R225" s="35" t="s">
        <v>389</v>
      </c>
      <c r="S225" s="32" t="str">
        <f>+VLOOKUP(Tabla12[[#This Row],[Programa]],Objetivos_Programas!$B$2:$C$16,2,FALSE)</f>
        <v>5. Programa Territorios Productivos, Competitivos e innovadores</v>
      </c>
      <c r="T225" s="32" t="s">
        <v>441</v>
      </c>
      <c r="U225" s="32" t="s">
        <v>441</v>
      </c>
      <c r="V225"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25" s="35"/>
      <c r="AA225" s="32" t="s">
        <v>908</v>
      </c>
      <c r="AC225" s="58" t="s">
        <v>71</v>
      </c>
      <c r="AD225" s="10" t="s">
        <v>857</v>
      </c>
      <c r="AE225" s="10"/>
      <c r="AJ225" s="32"/>
      <c r="AK225" s="32" t="s">
        <v>73</v>
      </c>
      <c r="AL225" s="40"/>
      <c r="AP225" s="32"/>
      <c r="AQ225" s="32"/>
      <c r="AR225" s="32"/>
      <c r="AS225" s="32"/>
      <c r="AT225" s="32"/>
      <c r="AU225" s="40">
        <v>0</v>
      </c>
      <c r="AV225" s="40">
        <v>0</v>
      </c>
      <c r="AW225" s="32"/>
      <c r="AX225" s="16"/>
      <c r="AY225" s="32"/>
      <c r="AZ225" s="40">
        <v>0</v>
      </c>
      <c r="BA225" s="40">
        <v>0</v>
      </c>
      <c r="BB225" s="40">
        <f>+(Tabla12[[#This Row],[Priorización 1 (60%)]]*60%)+(Tabla12[[#This Row],[Priorización 2 (40%)]]*40%)</f>
        <v>0</v>
      </c>
      <c r="BC225" s="32"/>
      <c r="BD225" s="32"/>
    </row>
    <row r="226" spans="1:56" s="32" customFormat="1" ht="169" hidden="1" customHeight="1" x14ac:dyDescent="0.2">
      <c r="A226" s="7">
        <v>229</v>
      </c>
      <c r="B226" s="7">
        <v>225</v>
      </c>
      <c r="C226" s="36" t="s">
        <v>322</v>
      </c>
      <c r="D226" s="36" t="s">
        <v>323</v>
      </c>
      <c r="E226" s="32" t="s">
        <v>112</v>
      </c>
      <c r="F226" s="1" t="s">
        <v>885</v>
      </c>
      <c r="G226" s="32" t="s">
        <v>690</v>
      </c>
      <c r="H226" s="6"/>
      <c r="I226" s="9"/>
      <c r="J226" s="32" t="s">
        <v>899</v>
      </c>
      <c r="K226" s="32" t="s">
        <v>792</v>
      </c>
      <c r="L226" s="32" t="s">
        <v>616</v>
      </c>
      <c r="M226" s="59"/>
      <c r="N226" s="59"/>
      <c r="O226" s="59" t="s">
        <v>56</v>
      </c>
      <c r="P226" s="36"/>
      <c r="Q226" s="32" t="s">
        <v>4</v>
      </c>
      <c r="R226" s="35" t="s">
        <v>389</v>
      </c>
      <c r="S226" s="32" t="str">
        <f>+VLOOKUP(Tabla12[[#This Row],[Programa]],Objetivos_Programas!$B$2:$C$16,2,FALSE)</f>
        <v>5. Programa Territorios Productivos, Competitivos e innovadores</v>
      </c>
      <c r="T226" s="32" t="s">
        <v>412</v>
      </c>
      <c r="U226" s="32" t="s">
        <v>412</v>
      </c>
      <c r="V226" s="33" t="str">
        <f>+VLOOKUP(Tabla12[[#This Row],[Subprograma (reclasificación)]],OB_Prop_Estru_Prog_SubPr_meta!$K$2:$N$59,4,FALSE)</f>
        <v>5 zonas industriales conectadas por 20 corredores de carga y logística de integración regional</v>
      </c>
      <c r="W226" s="33"/>
      <c r="X226" s="36"/>
      <c r="Y226" s="36"/>
      <c r="Z226" s="36"/>
      <c r="AA226" s="32" t="s">
        <v>1418</v>
      </c>
      <c r="AB226" s="36"/>
      <c r="AC226" s="58" t="s">
        <v>71</v>
      </c>
      <c r="AD226" s="42" t="s">
        <v>666</v>
      </c>
      <c r="AE226" s="10"/>
      <c r="AF226" s="16"/>
      <c r="AG226" s="37"/>
      <c r="AH226" s="37"/>
      <c r="AI226" s="36" t="s">
        <v>240</v>
      </c>
      <c r="AJ226" s="36"/>
      <c r="AK226" s="36" t="s">
        <v>73</v>
      </c>
      <c r="AL226" s="40"/>
      <c r="AM226" s="36" t="s">
        <v>362</v>
      </c>
      <c r="AO226" s="36"/>
      <c r="AU226" s="40">
        <v>0</v>
      </c>
      <c r="AV226" s="40">
        <v>1</v>
      </c>
      <c r="AX226" s="16"/>
      <c r="AZ226" s="40">
        <v>3</v>
      </c>
      <c r="BA226" s="40">
        <v>0</v>
      </c>
      <c r="BB226" s="40">
        <f>+(Tabla12[[#This Row],[Priorización 1 (60%)]]*60%)+(Tabla12[[#This Row],[Priorización 2 (40%)]]*40%)</f>
        <v>1.7999999999999998</v>
      </c>
    </row>
    <row r="227" spans="1:56" s="32" customFormat="1" ht="169" hidden="1" customHeight="1" x14ac:dyDescent="0.2">
      <c r="A227" s="7">
        <v>230</v>
      </c>
      <c r="B227" s="7">
        <v>226</v>
      </c>
      <c r="C227" s="36" t="s">
        <v>322</v>
      </c>
      <c r="D227" s="36" t="s">
        <v>323</v>
      </c>
      <c r="E227" s="32" t="s">
        <v>112</v>
      </c>
      <c r="F227" s="1" t="s">
        <v>452</v>
      </c>
      <c r="G227" s="32" t="s">
        <v>690</v>
      </c>
      <c r="H227" s="6"/>
      <c r="I227" s="9"/>
      <c r="J227" s="32" t="s">
        <v>899</v>
      </c>
      <c r="K227" s="36" t="s">
        <v>792</v>
      </c>
      <c r="L227" s="32" t="s">
        <v>616</v>
      </c>
      <c r="M227" s="59"/>
      <c r="N227" s="59"/>
      <c r="O227" s="59" t="s">
        <v>56</v>
      </c>
      <c r="P227" s="36"/>
      <c r="Q227" s="32" t="s">
        <v>4</v>
      </c>
      <c r="R227" s="35" t="s">
        <v>389</v>
      </c>
      <c r="S227" s="32" t="str">
        <f>+VLOOKUP(Tabla12[[#This Row],[Programa]],Objetivos_Programas!$B$2:$C$16,2,FALSE)</f>
        <v>5. Programa Territorios Productivos, Competitivos e innovadores</v>
      </c>
      <c r="T227" s="32" t="s">
        <v>412</v>
      </c>
      <c r="U227" s="32" t="s">
        <v>412</v>
      </c>
      <c r="V227" s="33" t="str">
        <f>+VLOOKUP(Tabla12[[#This Row],[Subprograma (reclasificación)]],OB_Prop_Estru_Prog_SubPr_meta!$K$2:$N$59,4,FALSE)</f>
        <v>5 zonas industriales conectadas por 20 corredores de carga y logística de integración regional</v>
      </c>
      <c r="W227" s="33"/>
      <c r="X227" s="36"/>
      <c r="Y227" s="36"/>
      <c r="Z227" s="36"/>
      <c r="AA227" s="32" t="s">
        <v>1419</v>
      </c>
      <c r="AB227" s="36"/>
      <c r="AC227" s="58" t="s">
        <v>71</v>
      </c>
      <c r="AD227" s="42" t="s">
        <v>666</v>
      </c>
      <c r="AE227" s="10"/>
      <c r="AF227" s="16"/>
      <c r="AG227" s="37"/>
      <c r="AH227" s="37"/>
      <c r="AI227" s="36" t="s">
        <v>240</v>
      </c>
      <c r="AJ227" s="36"/>
      <c r="AK227" s="36" t="s">
        <v>73</v>
      </c>
      <c r="AL227" s="40"/>
      <c r="AM227" s="36" t="s">
        <v>362</v>
      </c>
      <c r="AO227" s="36"/>
      <c r="AU227" s="40">
        <v>0</v>
      </c>
      <c r="AV227" s="40">
        <v>3</v>
      </c>
      <c r="AX227" s="16"/>
      <c r="AZ227" s="40">
        <v>1</v>
      </c>
      <c r="BA227" s="40">
        <v>0</v>
      </c>
      <c r="BB227" s="40">
        <f>+(Tabla12[[#This Row],[Priorización 1 (60%)]]*60%)+(Tabla12[[#This Row],[Priorización 2 (40%)]]*40%)</f>
        <v>0.6</v>
      </c>
    </row>
    <row r="228" spans="1:56" s="32" customFormat="1" ht="169" hidden="1" customHeight="1" x14ac:dyDescent="0.2">
      <c r="A228" s="7">
        <v>231</v>
      </c>
      <c r="B228" s="7">
        <v>227</v>
      </c>
      <c r="C228" s="36" t="s">
        <v>322</v>
      </c>
      <c r="D228" s="36" t="s">
        <v>323</v>
      </c>
      <c r="E228" s="32" t="s">
        <v>112</v>
      </c>
      <c r="F228" s="1" t="s">
        <v>450</v>
      </c>
      <c r="G228" s="32" t="s">
        <v>2</v>
      </c>
      <c r="H228" s="6"/>
      <c r="I228" s="9"/>
      <c r="J228" s="32" t="s">
        <v>899</v>
      </c>
      <c r="K228" s="36" t="s">
        <v>797</v>
      </c>
      <c r="L228" s="32" t="s">
        <v>616</v>
      </c>
      <c r="M228" s="59"/>
      <c r="N228" s="59"/>
      <c r="O228" s="59" t="s">
        <v>56</v>
      </c>
      <c r="P228" s="36"/>
      <c r="Q228" s="32" t="s">
        <v>4</v>
      </c>
      <c r="R228" s="35" t="s">
        <v>389</v>
      </c>
      <c r="S228" s="32" t="str">
        <f>+VLOOKUP(Tabla12[[#This Row],[Programa]],Objetivos_Programas!$B$2:$C$16,2,FALSE)</f>
        <v>5. Programa Territorios Productivos, Competitivos e innovadores</v>
      </c>
      <c r="T228" s="32" t="s">
        <v>441</v>
      </c>
      <c r="U228" s="32" t="s">
        <v>441</v>
      </c>
      <c r="V228"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28" s="33"/>
      <c r="X228" s="36"/>
      <c r="Y228" s="36"/>
      <c r="Z228" s="36"/>
      <c r="AA228" s="32" t="s">
        <v>1420</v>
      </c>
      <c r="AB228" s="36"/>
      <c r="AC228" s="58" t="s">
        <v>71</v>
      </c>
      <c r="AD228" s="42">
        <v>360000</v>
      </c>
      <c r="AE228" s="10">
        <v>90477</v>
      </c>
      <c r="AF228" s="16">
        <v>90477</v>
      </c>
      <c r="AG228" s="37"/>
      <c r="AH228" s="37"/>
      <c r="AI228" s="36" t="s">
        <v>240</v>
      </c>
      <c r="AJ228" s="36"/>
      <c r="AK228" s="36" t="s">
        <v>66</v>
      </c>
      <c r="AL228" s="40"/>
      <c r="AM228" s="36" t="s">
        <v>362</v>
      </c>
      <c r="AO228" s="36"/>
      <c r="AU228" s="40">
        <v>0</v>
      </c>
      <c r="AV228" s="40">
        <v>3</v>
      </c>
      <c r="AX228" s="16"/>
      <c r="AZ228" s="40">
        <v>1</v>
      </c>
      <c r="BA228" s="40">
        <v>0</v>
      </c>
      <c r="BB228" s="40">
        <f>+(Tabla12[[#This Row],[Priorización 1 (60%)]]*60%)+(Tabla12[[#This Row],[Priorización 2 (40%)]]*40%)</f>
        <v>0.6</v>
      </c>
    </row>
    <row r="229" spans="1:56" s="32" customFormat="1" ht="169" hidden="1" customHeight="1" x14ac:dyDescent="0.2">
      <c r="A229" s="7">
        <v>232</v>
      </c>
      <c r="B229" s="7">
        <v>228</v>
      </c>
      <c r="C229" s="36" t="s">
        <v>322</v>
      </c>
      <c r="D229" s="36" t="s">
        <v>323</v>
      </c>
      <c r="E229" s="32" t="s">
        <v>112</v>
      </c>
      <c r="F229" s="1" t="s">
        <v>886</v>
      </c>
      <c r="G229" s="32" t="s">
        <v>690</v>
      </c>
      <c r="H229" s="6"/>
      <c r="I229" s="9"/>
      <c r="J229" s="32" t="s">
        <v>899</v>
      </c>
      <c r="K229" s="36" t="s">
        <v>798</v>
      </c>
      <c r="L229" s="32" t="s">
        <v>616</v>
      </c>
      <c r="M229" s="59"/>
      <c r="N229" s="59"/>
      <c r="O229" s="59" t="s">
        <v>56</v>
      </c>
      <c r="P229" s="36"/>
      <c r="Q229" s="32" t="s">
        <v>4</v>
      </c>
      <c r="R229" s="35" t="s">
        <v>389</v>
      </c>
      <c r="S229" s="32" t="str">
        <f>+VLOOKUP(Tabla12[[#This Row],[Programa]],Objetivos_Programas!$B$2:$C$16,2,FALSE)</f>
        <v>5. Programa Territorios Productivos, Competitivos e innovadores</v>
      </c>
      <c r="T229" s="32" t="s">
        <v>441</v>
      </c>
      <c r="U229" s="32" t="s">
        <v>441</v>
      </c>
      <c r="V229"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29" s="33"/>
      <c r="X229" s="36"/>
      <c r="Y229" s="36"/>
      <c r="Z229" s="36"/>
      <c r="AA229" s="32" t="s">
        <v>1421</v>
      </c>
      <c r="AB229" s="36"/>
      <c r="AC229" s="58" t="s">
        <v>71</v>
      </c>
      <c r="AD229" s="42" t="s">
        <v>666</v>
      </c>
      <c r="AE229" s="10"/>
      <c r="AF229" s="16"/>
      <c r="AG229" s="37"/>
      <c r="AH229" s="37"/>
      <c r="AI229" s="36" t="s">
        <v>240</v>
      </c>
      <c r="AJ229" s="36"/>
      <c r="AK229" s="36" t="s">
        <v>73</v>
      </c>
      <c r="AL229" s="40"/>
      <c r="AM229" s="36" t="s">
        <v>362</v>
      </c>
      <c r="AO229" s="36"/>
      <c r="AU229" s="40">
        <v>0</v>
      </c>
      <c r="AV229" s="40">
        <v>1</v>
      </c>
      <c r="AX229" s="16"/>
      <c r="AZ229" s="40">
        <v>3</v>
      </c>
      <c r="BA229" s="40">
        <v>0</v>
      </c>
      <c r="BB229" s="40">
        <f>+(Tabla12[[#This Row],[Priorización 1 (60%)]]*60%)+(Tabla12[[#This Row],[Priorización 2 (40%)]]*40%)</f>
        <v>1.7999999999999998</v>
      </c>
    </row>
    <row r="230" spans="1:56" s="32" customFormat="1" ht="169" hidden="1" customHeight="1" x14ac:dyDescent="0.2">
      <c r="A230" s="7">
        <v>233</v>
      </c>
      <c r="B230" s="7">
        <v>229</v>
      </c>
      <c r="C230" s="32" t="s">
        <v>322</v>
      </c>
      <c r="D230" s="32" t="s">
        <v>323</v>
      </c>
      <c r="E230" s="32" t="s">
        <v>112</v>
      </c>
      <c r="F230" s="1" t="s">
        <v>358</v>
      </c>
      <c r="G230" s="32" t="s">
        <v>690</v>
      </c>
      <c r="H230" s="6"/>
      <c r="I230" s="9"/>
      <c r="J230" s="32" t="s">
        <v>899</v>
      </c>
      <c r="K230" s="32" t="s">
        <v>798</v>
      </c>
      <c r="L230" s="32" t="s">
        <v>616</v>
      </c>
      <c r="M230" s="58"/>
      <c r="N230" s="58"/>
      <c r="O230" s="58" t="s">
        <v>56</v>
      </c>
      <c r="P230" s="32" t="s">
        <v>56</v>
      </c>
      <c r="Q230" s="32" t="s">
        <v>4</v>
      </c>
      <c r="R230" s="32" t="s">
        <v>389</v>
      </c>
      <c r="S230" s="32" t="str">
        <f>+VLOOKUP(Tabla12[[#This Row],[Programa]],Objetivos_Programas!$B$2:$C$16,2,FALSE)</f>
        <v>5. Programa Territorios Productivos, Competitivos e innovadores</v>
      </c>
      <c r="T230" s="32" t="s">
        <v>441</v>
      </c>
      <c r="U230" s="32" t="s">
        <v>441</v>
      </c>
      <c r="V230"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230" s="32" t="s">
        <v>1422</v>
      </c>
      <c r="AC230" s="58" t="s">
        <v>71</v>
      </c>
      <c r="AD230" s="10" t="s">
        <v>666</v>
      </c>
      <c r="AE230" s="10"/>
      <c r="AF230" s="16"/>
      <c r="AG230" s="16"/>
      <c r="AH230" s="16"/>
      <c r="AI230" s="32" t="s">
        <v>240</v>
      </c>
      <c r="AK230" s="32" t="s">
        <v>73</v>
      </c>
      <c r="AL230" s="40"/>
      <c r="AM230" s="32" t="s">
        <v>362</v>
      </c>
      <c r="AU230" s="40">
        <v>0</v>
      </c>
      <c r="AV230" s="40">
        <v>1</v>
      </c>
      <c r="AX230" s="16"/>
      <c r="AZ230" s="40">
        <v>3</v>
      </c>
      <c r="BA230" s="40">
        <v>0</v>
      </c>
      <c r="BB230" s="40">
        <f>+(Tabla12[[#This Row],[Priorización 1 (60%)]]*60%)+(Tabla12[[#This Row],[Priorización 2 (40%)]]*40%)</f>
        <v>1.7999999999999998</v>
      </c>
    </row>
    <row r="231" spans="1:56" s="32" customFormat="1" ht="169" hidden="1" customHeight="1" x14ac:dyDescent="0.2">
      <c r="A231" s="7">
        <v>234</v>
      </c>
      <c r="B231" s="7">
        <v>230</v>
      </c>
      <c r="C231" s="36" t="s">
        <v>322</v>
      </c>
      <c r="D231" s="36" t="s">
        <v>323</v>
      </c>
      <c r="E231" s="32" t="s">
        <v>112</v>
      </c>
      <c r="F231" s="1" t="s">
        <v>359</v>
      </c>
      <c r="G231" s="32" t="s">
        <v>690</v>
      </c>
      <c r="H231" s="6"/>
      <c r="I231" s="9"/>
      <c r="J231" s="32" t="s">
        <v>899</v>
      </c>
      <c r="K231" s="36" t="s">
        <v>800</v>
      </c>
      <c r="L231" s="32" t="s">
        <v>616</v>
      </c>
      <c r="M231" s="59"/>
      <c r="N231" s="59"/>
      <c r="O231" s="59" t="s">
        <v>56</v>
      </c>
      <c r="P231" s="36"/>
      <c r="Q231" s="32" t="s">
        <v>4</v>
      </c>
      <c r="R231" s="35" t="s">
        <v>389</v>
      </c>
      <c r="S231" s="32" t="str">
        <f>+VLOOKUP(Tabla12[[#This Row],[Programa]],Objetivos_Programas!$B$2:$C$16,2,FALSE)</f>
        <v>5. Programa Territorios Productivos, Competitivos e innovadores</v>
      </c>
      <c r="T231" s="32" t="s">
        <v>430</v>
      </c>
      <c r="U231" s="35" t="s">
        <v>2105</v>
      </c>
      <c r="V231" s="33" t="str">
        <f>+VLOOKUP(Tabla12[[#This Row],[Subprograma (reclasificación)]],OB_Prop_Estru_Prog_SubPr_meta!$K$2:$N$59,4,FALSE)</f>
        <v>10% del área construida en usos económicos en la proximidad (anuales)</v>
      </c>
      <c r="W231" s="33"/>
      <c r="X231" s="36"/>
      <c r="Y231" s="36"/>
      <c r="Z231" s="36"/>
      <c r="AA231" s="32" t="s">
        <v>908</v>
      </c>
      <c r="AB231" s="36"/>
      <c r="AC231" s="58" t="s">
        <v>71</v>
      </c>
      <c r="AD231" s="42" t="s">
        <v>666</v>
      </c>
      <c r="AE231" s="10"/>
      <c r="AF231" s="16"/>
      <c r="AG231" s="37"/>
      <c r="AH231" s="37"/>
      <c r="AI231" s="36" t="s">
        <v>240</v>
      </c>
      <c r="AJ231" s="36"/>
      <c r="AK231" s="36" t="s">
        <v>66</v>
      </c>
      <c r="AL231" s="40"/>
      <c r="AM231" s="36" t="s">
        <v>362</v>
      </c>
      <c r="AO231" s="36"/>
      <c r="AU231" s="40">
        <v>0</v>
      </c>
      <c r="AV231" s="40">
        <v>0</v>
      </c>
      <c r="AX231" s="16"/>
      <c r="AZ231" s="40">
        <v>0</v>
      </c>
      <c r="BA231" s="40">
        <v>0</v>
      </c>
      <c r="BB231" s="40">
        <f>+(Tabla12[[#This Row],[Priorización 1 (60%)]]*60%)+(Tabla12[[#This Row],[Priorización 2 (40%)]]*40%)</f>
        <v>0</v>
      </c>
    </row>
    <row r="232" spans="1:56" s="32" customFormat="1" ht="169" hidden="1" customHeight="1" x14ac:dyDescent="0.2">
      <c r="A232" s="7">
        <v>236</v>
      </c>
      <c r="B232" s="7">
        <v>231</v>
      </c>
      <c r="C232" s="36" t="s">
        <v>313</v>
      </c>
      <c r="D232" s="36" t="s">
        <v>353</v>
      </c>
      <c r="E232" s="32" t="s">
        <v>112</v>
      </c>
      <c r="F232" s="1" t="s">
        <v>439</v>
      </c>
      <c r="G232" s="32" t="s">
        <v>690</v>
      </c>
      <c r="H232" s="6"/>
      <c r="I232" s="9"/>
      <c r="J232" s="32" t="s">
        <v>899</v>
      </c>
      <c r="K232" s="36" t="s">
        <v>794</v>
      </c>
      <c r="L232" s="32" t="s">
        <v>616</v>
      </c>
      <c r="M232" s="59"/>
      <c r="N232" s="59"/>
      <c r="O232" s="59" t="s">
        <v>56</v>
      </c>
      <c r="P232" s="36"/>
      <c r="Q232" s="32" t="s">
        <v>4</v>
      </c>
      <c r="R232" s="35" t="s">
        <v>389</v>
      </c>
      <c r="S232" s="32" t="str">
        <f>+VLOOKUP(Tabla12[[#This Row],[Programa]],Objetivos_Programas!$B$2:$C$16,2,FALSE)</f>
        <v>5. Programa Territorios Productivos, Competitivos e innovadores</v>
      </c>
      <c r="T232" s="35" t="s">
        <v>440</v>
      </c>
      <c r="U232" s="35" t="s">
        <v>440</v>
      </c>
      <c r="V232" s="33" t="str">
        <f>+VLOOKUP(Tabla12[[#This Row],[Subprograma (reclasificación)]],OB_Prop_Estru_Prog_SubPr_meta!$K$2:$N$59,4,FALSE)</f>
        <v>15 proyectos ejecutados alrededor de Bogotá para el Turista
10 proyectos turísticos especiales ejecutados</v>
      </c>
      <c r="W232" s="33"/>
      <c r="X232" s="36"/>
      <c r="Y232" s="36"/>
      <c r="Z232" s="36"/>
      <c r="AA232" s="32" t="s">
        <v>1423</v>
      </c>
      <c r="AB232" s="36"/>
      <c r="AC232" s="58" t="s">
        <v>71</v>
      </c>
      <c r="AD232" s="42" t="s">
        <v>666</v>
      </c>
      <c r="AE232" s="10" t="str">
        <f>+Tabla12[[#This Row],[Costo estimado 
(millones de $)]]</f>
        <v>Reparto cargas y beneficios y otros instrumentos</v>
      </c>
      <c r="AF232" s="16"/>
      <c r="AG232" s="37"/>
      <c r="AH232" s="37"/>
      <c r="AI232" s="36" t="s">
        <v>240</v>
      </c>
      <c r="AJ232" s="36"/>
      <c r="AK232" s="36" t="s">
        <v>73</v>
      </c>
      <c r="AL232" s="40"/>
      <c r="AM232" s="36" t="s">
        <v>362</v>
      </c>
      <c r="AO232" s="36"/>
      <c r="AU232" s="40">
        <v>0</v>
      </c>
      <c r="AV232" s="40">
        <v>1</v>
      </c>
      <c r="AX232" s="16"/>
      <c r="AZ232" s="40">
        <v>3</v>
      </c>
      <c r="BA232" s="40">
        <v>0</v>
      </c>
      <c r="BB232" s="40">
        <f>+(Tabla12[[#This Row],[Priorización 1 (60%)]]*60%)+(Tabla12[[#This Row],[Priorización 2 (40%)]]*40%)</f>
        <v>1.7999999999999998</v>
      </c>
    </row>
    <row r="233" spans="1:56" s="32" customFormat="1" ht="169" hidden="1" customHeight="1" x14ac:dyDescent="0.2">
      <c r="A233" s="7">
        <v>237</v>
      </c>
      <c r="B233" s="7">
        <v>232</v>
      </c>
      <c r="C233" s="36" t="s">
        <v>313</v>
      </c>
      <c r="D233" s="36" t="s">
        <v>353</v>
      </c>
      <c r="E233" s="32" t="s">
        <v>112</v>
      </c>
      <c r="F233" s="1" t="s">
        <v>360</v>
      </c>
      <c r="G233" s="32" t="s">
        <v>690</v>
      </c>
      <c r="H233" s="6"/>
      <c r="I233" s="9"/>
      <c r="J233" s="32" t="s">
        <v>899</v>
      </c>
      <c r="K233" s="36" t="s">
        <v>797</v>
      </c>
      <c r="L233" s="32" t="s">
        <v>616</v>
      </c>
      <c r="M233" s="59"/>
      <c r="N233" s="59"/>
      <c r="O233" s="59" t="s">
        <v>56</v>
      </c>
      <c r="P233" s="36"/>
      <c r="Q233" s="32" t="s">
        <v>4</v>
      </c>
      <c r="R233" s="35" t="s">
        <v>389</v>
      </c>
      <c r="S233" s="32" t="str">
        <f>+VLOOKUP(Tabla12[[#This Row],[Programa]],Objetivos_Programas!$B$2:$C$16,2,FALSE)</f>
        <v>5. Programa Territorios Productivos, Competitivos e innovadores</v>
      </c>
      <c r="T233" s="32" t="s">
        <v>441</v>
      </c>
      <c r="U233" s="32" t="s">
        <v>441</v>
      </c>
      <c r="V233"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W233" s="33"/>
      <c r="X233" s="36"/>
      <c r="Y233" s="36"/>
      <c r="Z233" s="36"/>
      <c r="AA233" s="32" t="s">
        <v>1424</v>
      </c>
      <c r="AB233" s="36"/>
      <c r="AC233" s="58" t="s">
        <v>71</v>
      </c>
      <c r="AD233" s="42" t="s">
        <v>666</v>
      </c>
      <c r="AE233" s="10" t="str">
        <f>+Tabla12[[#This Row],[Costo estimado 
(millones de $)]]</f>
        <v>Reparto cargas y beneficios y otros instrumentos</v>
      </c>
      <c r="AF233" s="16"/>
      <c r="AG233" s="37"/>
      <c r="AH233" s="37"/>
      <c r="AI233" s="36" t="s">
        <v>240</v>
      </c>
      <c r="AJ233" s="36"/>
      <c r="AK233" s="36" t="s">
        <v>73</v>
      </c>
      <c r="AL233" s="40"/>
      <c r="AM233" s="36" t="s">
        <v>362</v>
      </c>
      <c r="AO233" s="36"/>
      <c r="AU233" s="40">
        <v>0</v>
      </c>
      <c r="AV233" s="40">
        <v>1</v>
      </c>
      <c r="AX233" s="16"/>
      <c r="AZ233" s="40">
        <v>3</v>
      </c>
      <c r="BA233" s="40">
        <v>0</v>
      </c>
      <c r="BB233" s="40">
        <f>+(Tabla12[[#This Row],[Priorización 1 (60%)]]*60%)+(Tabla12[[#This Row],[Priorización 2 (40%)]]*40%)</f>
        <v>1.7999999999999998</v>
      </c>
    </row>
    <row r="234" spans="1:56" s="32" customFormat="1" ht="169" hidden="1" customHeight="1" x14ac:dyDescent="0.2">
      <c r="A234" s="7">
        <v>238</v>
      </c>
      <c r="B234" s="7">
        <v>233</v>
      </c>
      <c r="C234" s="36" t="s">
        <v>313</v>
      </c>
      <c r="D234" s="36" t="s">
        <v>353</v>
      </c>
      <c r="E234" s="32" t="s">
        <v>112</v>
      </c>
      <c r="F234" s="1" t="s">
        <v>361</v>
      </c>
      <c r="G234" s="32" t="s">
        <v>690</v>
      </c>
      <c r="H234" s="6"/>
      <c r="I234" s="9"/>
      <c r="J234" s="32" t="s">
        <v>899</v>
      </c>
      <c r="K234" s="36" t="s">
        <v>794</v>
      </c>
      <c r="L234" s="32" t="s">
        <v>616</v>
      </c>
      <c r="M234" s="59"/>
      <c r="N234" s="59"/>
      <c r="O234" s="59" t="s">
        <v>56</v>
      </c>
      <c r="P234" s="36"/>
      <c r="Q234" s="32" t="s">
        <v>4</v>
      </c>
      <c r="R234" s="35" t="s">
        <v>389</v>
      </c>
      <c r="S234" s="32" t="str">
        <f>+VLOOKUP(Tabla12[[#This Row],[Programa]],Objetivos_Programas!$B$2:$C$16,2,FALSE)</f>
        <v>5. Programa Territorios Productivos, Competitivos e innovadores</v>
      </c>
      <c r="T234" s="35" t="s">
        <v>440</v>
      </c>
      <c r="U234" s="35" t="s">
        <v>440</v>
      </c>
      <c r="V234" s="33" t="str">
        <f>+VLOOKUP(Tabla12[[#This Row],[Subprograma (reclasificación)]],OB_Prop_Estru_Prog_SubPr_meta!$K$2:$N$59,4,FALSE)</f>
        <v>15 proyectos ejecutados alrededor de Bogotá para el Turista
10 proyectos turísticos especiales ejecutados</v>
      </c>
      <c r="W234" s="33"/>
      <c r="X234" s="36"/>
      <c r="Y234" s="36"/>
      <c r="Z234" s="36"/>
      <c r="AA234" s="32" t="s">
        <v>908</v>
      </c>
      <c r="AB234" s="36"/>
      <c r="AC234" s="58" t="s">
        <v>71</v>
      </c>
      <c r="AD234" s="42" t="s">
        <v>666</v>
      </c>
      <c r="AE234" s="10" t="str">
        <f>+Tabla12[[#This Row],[Costo estimado 
(millones de $)]]</f>
        <v>Reparto cargas y beneficios y otros instrumentos</v>
      </c>
      <c r="AF234" s="16"/>
      <c r="AG234" s="37"/>
      <c r="AH234" s="37"/>
      <c r="AI234" s="36" t="s">
        <v>240</v>
      </c>
      <c r="AJ234" s="36"/>
      <c r="AK234" s="36" t="s">
        <v>73</v>
      </c>
      <c r="AL234" s="40"/>
      <c r="AM234" s="36" t="s">
        <v>362</v>
      </c>
      <c r="AO234" s="36"/>
      <c r="AU234" s="40">
        <v>0</v>
      </c>
      <c r="AV234" s="40">
        <v>0</v>
      </c>
      <c r="AX234" s="16"/>
      <c r="AZ234" s="40">
        <v>0</v>
      </c>
      <c r="BA234" s="40">
        <v>0</v>
      </c>
      <c r="BB234" s="40">
        <f>+(Tabla12[[#This Row],[Priorización 1 (60%)]]*60%)+(Tabla12[[#This Row],[Priorización 2 (40%)]]*40%)</f>
        <v>0</v>
      </c>
    </row>
    <row r="235" spans="1:56" ht="169" hidden="1" customHeight="1" x14ac:dyDescent="0.2">
      <c r="A235" s="7">
        <v>239</v>
      </c>
      <c r="B235" s="7">
        <v>234</v>
      </c>
      <c r="C235" s="32" t="s">
        <v>61</v>
      </c>
      <c r="D235" s="32" t="s">
        <v>354</v>
      </c>
      <c r="E235" s="7" t="s">
        <v>72</v>
      </c>
      <c r="F235" s="1" t="s">
        <v>1630</v>
      </c>
      <c r="G235" s="7" t="s">
        <v>2</v>
      </c>
      <c r="H235" s="32" t="s">
        <v>673</v>
      </c>
      <c r="I235" s="7" t="s">
        <v>363</v>
      </c>
      <c r="J235" s="32" t="s">
        <v>729</v>
      </c>
      <c r="K235" s="32" t="s">
        <v>94</v>
      </c>
      <c r="L235" s="32" t="s">
        <v>615</v>
      </c>
      <c r="M235" s="60"/>
      <c r="N235" s="60" t="s">
        <v>56</v>
      </c>
      <c r="O235" s="60"/>
      <c r="P235" s="7"/>
      <c r="Q235" s="32" t="s">
        <v>364</v>
      </c>
      <c r="R235" s="32" t="s">
        <v>393</v>
      </c>
      <c r="S235" s="32" t="str">
        <f>+VLOOKUP(Tabla12[[#This Row],[Programa]],Objetivos_Programas!$B$2:$C$16,2,FALSE)</f>
        <v>3. Programa Vitalidad y cuidado</v>
      </c>
      <c r="T235" s="32" t="s">
        <v>415</v>
      </c>
      <c r="U235" s="32" t="s">
        <v>2086</v>
      </c>
      <c r="V235" s="33" t="str">
        <f>+VLOOKUP(Tabla12[[#This Row],[Subprograma (reclasificación)]],OB_Prop_Estru_Prog_SubPr_meta!$K$2:$N$59,4,FALSE)</f>
        <v>100% de alumbrado público en territorio urbano y rural con luminarias de tecnología de bajo consumo y/ o eficiente</v>
      </c>
      <c r="W235" s="32" t="s">
        <v>365</v>
      </c>
      <c r="X235" s="7"/>
      <c r="Y235" s="7"/>
      <c r="Z235" s="7"/>
      <c r="AA235" s="32" t="s">
        <v>686</v>
      </c>
      <c r="AB235" s="7"/>
      <c r="AC235" s="60" t="s">
        <v>71</v>
      </c>
      <c r="AD235" s="43">
        <v>24329</v>
      </c>
      <c r="AE235" s="10">
        <f>+Tabla12[[#This Row],[Costo estimado 
(millones de $)]]</f>
        <v>24329</v>
      </c>
      <c r="AG235" s="38"/>
      <c r="AH235" s="38"/>
      <c r="AI235" s="7"/>
      <c r="AJ235" s="7"/>
      <c r="AK235" s="32" t="s">
        <v>57</v>
      </c>
      <c r="AL235" s="53"/>
      <c r="AM235" s="32" t="s">
        <v>1639</v>
      </c>
      <c r="AP235" s="32"/>
      <c r="AQ235" s="32"/>
      <c r="AR235" s="32"/>
      <c r="AS235" s="32"/>
      <c r="AT235" s="40"/>
      <c r="AU235" s="40">
        <v>0</v>
      </c>
      <c r="AV235" s="40">
        <v>1</v>
      </c>
      <c r="AW235" s="32"/>
      <c r="AX235" s="16">
        <f>Tabla12[[#This Row],[Costo estimado 
(millones de $)]]-Tabla12[[#This Row],[Recursos PDD]]</f>
        <v>24329</v>
      </c>
      <c r="AY235" s="32"/>
      <c r="AZ235" s="40">
        <v>4</v>
      </c>
      <c r="BA235" s="40">
        <v>0</v>
      </c>
      <c r="BB235" s="40">
        <f>+(Tabla12[[#This Row],[Priorización 1 (60%)]]*60%)+(Tabla12[[#This Row],[Priorización 2 (40%)]]*40%)</f>
        <v>2.4</v>
      </c>
      <c r="BC235" s="32"/>
      <c r="BD235" s="32"/>
    </row>
    <row r="236" spans="1:56" ht="169" hidden="1" customHeight="1" x14ac:dyDescent="0.2">
      <c r="A236" s="7">
        <v>240</v>
      </c>
      <c r="B236" s="7">
        <v>235</v>
      </c>
      <c r="C236" s="32" t="s">
        <v>61</v>
      </c>
      <c r="D236" s="32" t="s">
        <v>318</v>
      </c>
      <c r="E236" s="7" t="s">
        <v>112</v>
      </c>
      <c r="F236" s="1" t="s">
        <v>479</v>
      </c>
      <c r="G236" s="7" t="s">
        <v>2</v>
      </c>
      <c r="H236" s="7" t="s">
        <v>366</v>
      </c>
      <c r="I236" s="7" t="s">
        <v>312</v>
      </c>
      <c r="J236" s="32" t="s">
        <v>729</v>
      </c>
      <c r="K236" s="32" t="s">
        <v>94</v>
      </c>
      <c r="L236" s="32" t="s">
        <v>615</v>
      </c>
      <c r="M236" s="60"/>
      <c r="N236" s="60" t="s">
        <v>56</v>
      </c>
      <c r="O236" s="60"/>
      <c r="P236" s="7"/>
      <c r="Q236" s="32" t="s">
        <v>364</v>
      </c>
      <c r="R236" s="32" t="s">
        <v>393</v>
      </c>
      <c r="S236" s="32" t="str">
        <f>+VLOOKUP(Tabla12[[#This Row],[Programa]],Objetivos_Programas!$B$2:$C$16,2,FALSE)</f>
        <v>3. Programa Vitalidad y cuidado</v>
      </c>
      <c r="T236" s="32" t="s">
        <v>478</v>
      </c>
      <c r="U236" s="32" t="s">
        <v>2087</v>
      </c>
      <c r="V236" s="33" t="str">
        <f>+VLOOKUP(Tabla12[[#This Row],[Subprograma (reclasificación)]],OB_Prop_Estru_Prog_SubPr_meta!$K$2:$N$59,4,FALSE)</f>
        <v xml:space="preserve">100% de kilómetros de redes soterradas en vías en los proyectos que se desarrollen en los ámbitos de los planes parciales, las actuaciones estratégicas y los proyectos de renovación urbana en actuaciones de manzana completa en las Áreas de Integración Multimodal –AIM-
100% de kilómetros de redes soterradas en vías en los nuevos proyectos de los corredores verdes de alta capacidad de transporte y en aquellos proyectos que intervengan las vías de paramento a paramento
70% de kilómetros de redes soterradas en proyectos viales y de espacio público en sectores de interés cultural </v>
      </c>
      <c r="W236" s="32" t="s">
        <v>365</v>
      </c>
      <c r="X236" s="7"/>
      <c r="Y236" s="7"/>
      <c r="Z236" s="7"/>
      <c r="AA236" s="32" t="s">
        <v>908</v>
      </c>
      <c r="AB236" s="7"/>
      <c r="AC236" s="60" t="s">
        <v>71</v>
      </c>
      <c r="AD236" s="43" t="s">
        <v>675</v>
      </c>
      <c r="AE236" s="10"/>
      <c r="AG236" s="38"/>
      <c r="AH236" s="38"/>
      <c r="AI236" s="7"/>
      <c r="AJ236" s="7"/>
      <c r="AK236" s="32" t="s">
        <v>57</v>
      </c>
      <c r="AL236" s="40"/>
      <c r="AM236" s="7"/>
      <c r="AP236" s="32"/>
      <c r="AQ236" s="32"/>
      <c r="AR236" s="32"/>
      <c r="AS236" s="32"/>
      <c r="AT236" s="32"/>
      <c r="AU236" s="40">
        <v>0</v>
      </c>
      <c r="AV236" s="40">
        <v>0</v>
      </c>
      <c r="AW236" s="32"/>
      <c r="AX236" s="16" t="e">
        <f>Tabla12[[#This Row],[Costo estimado 
(millones de $)]]-Tabla12[[#This Row],[Recursos PDD]]</f>
        <v>#VALUE!</v>
      </c>
      <c r="AY236" s="32"/>
      <c r="AZ236" s="40">
        <v>0</v>
      </c>
      <c r="BA236" s="40">
        <v>0</v>
      </c>
      <c r="BB236" s="40">
        <f>+(Tabla12[[#This Row],[Priorización 1 (60%)]]*60%)+(Tabla12[[#This Row],[Priorización 2 (40%)]]*40%)</f>
        <v>0</v>
      </c>
      <c r="BC236" s="32"/>
      <c r="BD236" s="32"/>
    </row>
    <row r="237" spans="1:56" ht="169" hidden="1" customHeight="1" x14ac:dyDescent="0.2">
      <c r="A237" s="7">
        <v>241</v>
      </c>
      <c r="B237" s="7">
        <v>236</v>
      </c>
      <c r="C237" s="32" t="s">
        <v>61</v>
      </c>
      <c r="D237" s="32" t="s">
        <v>724</v>
      </c>
      <c r="E237" s="7" t="s">
        <v>112</v>
      </c>
      <c r="F237" s="1" t="s">
        <v>1615</v>
      </c>
      <c r="G237" s="7" t="s">
        <v>2</v>
      </c>
      <c r="H237" s="7" t="s">
        <v>23</v>
      </c>
      <c r="I237" s="7" t="s">
        <v>114</v>
      </c>
      <c r="J237" s="32" t="s">
        <v>729</v>
      </c>
      <c r="K237" s="32" t="s">
        <v>94</v>
      </c>
      <c r="L237" s="32" t="s">
        <v>615</v>
      </c>
      <c r="M237" s="60"/>
      <c r="N237" s="60" t="s">
        <v>56</v>
      </c>
      <c r="O237" s="60"/>
      <c r="P237" s="7"/>
      <c r="Q237" s="32" t="s">
        <v>364</v>
      </c>
      <c r="R237" s="32" t="s">
        <v>393</v>
      </c>
      <c r="S237" s="32" t="str">
        <f>+VLOOKUP(Tabla12[[#This Row],[Programa]],Objetivos_Programas!$B$2:$C$16,2,FALSE)</f>
        <v>3. Programa Vitalidad y cuidado</v>
      </c>
      <c r="T237" s="32" t="s">
        <v>478</v>
      </c>
      <c r="U237" s="32" t="s">
        <v>2087</v>
      </c>
      <c r="V237" s="33" t="str">
        <f>+VLOOKUP(Tabla12[[#This Row],[Subprograma (reclasificación)]],OB_Prop_Estru_Prog_SubPr_meta!$K$2:$N$59,4,FALSE)</f>
        <v xml:space="preserve">100% de kilómetros de redes soterradas en vías en los proyectos que se desarrollen en los ámbitos de los planes parciales, las actuaciones estratégicas y los proyectos de renovación urbana en actuaciones de manzana completa en las Áreas de Integración Multimodal –AIM-
100% de kilómetros de redes soterradas en vías en los nuevos proyectos de los corredores verdes de alta capacidad de transporte y en aquellos proyectos que intervengan las vías de paramento a paramento
70% de kilómetros de redes soterradas en proyectos viales y de espacio público en sectores de interés cultural </v>
      </c>
      <c r="W237" s="32" t="s">
        <v>365</v>
      </c>
      <c r="X237" s="7"/>
      <c r="Y237" s="7"/>
      <c r="Z237" s="7"/>
      <c r="AA237" s="32" t="s">
        <v>686</v>
      </c>
      <c r="AB237" s="7"/>
      <c r="AC237" s="58" t="s">
        <v>71</v>
      </c>
      <c r="AD237" s="45" t="s">
        <v>674</v>
      </c>
      <c r="AE237" s="10"/>
      <c r="AG237" s="38"/>
      <c r="AH237" s="38"/>
      <c r="AI237" s="7"/>
      <c r="AJ237" s="7"/>
      <c r="AK237" s="7" t="s">
        <v>73</v>
      </c>
      <c r="AL237" s="40"/>
      <c r="AM237" s="7"/>
      <c r="AP237" s="32"/>
      <c r="AQ237" s="32"/>
      <c r="AR237" s="32"/>
      <c r="AS237" s="32"/>
      <c r="AT237" s="32"/>
      <c r="AU237" s="40">
        <v>0</v>
      </c>
      <c r="AV237" s="40">
        <v>1</v>
      </c>
      <c r="AW237" s="32"/>
      <c r="AX237" s="16"/>
      <c r="AY237" s="32"/>
      <c r="AZ237" s="40">
        <v>4</v>
      </c>
      <c r="BA237" s="40">
        <v>0</v>
      </c>
      <c r="BB237" s="40">
        <f>+(Tabla12[[#This Row],[Priorización 1 (60%)]]*60%)+(Tabla12[[#This Row],[Priorización 2 (40%)]]*40%)</f>
        <v>2.4</v>
      </c>
      <c r="BC237" s="32"/>
      <c r="BD237" s="32"/>
    </row>
    <row r="238" spans="1:56" ht="169" hidden="1" customHeight="1" x14ac:dyDescent="0.2">
      <c r="A238" s="7">
        <v>242</v>
      </c>
      <c r="B238" s="7">
        <v>237</v>
      </c>
      <c r="C238" s="32" t="s">
        <v>61</v>
      </c>
      <c r="D238" s="32" t="s">
        <v>355</v>
      </c>
      <c r="E238" s="7" t="s">
        <v>72</v>
      </c>
      <c r="F238" s="1" t="s">
        <v>28</v>
      </c>
      <c r="G238" s="7" t="s">
        <v>2</v>
      </c>
      <c r="H238" s="7" t="s">
        <v>28</v>
      </c>
      <c r="I238" s="7" t="s">
        <v>363</v>
      </c>
      <c r="J238" s="32" t="s">
        <v>729</v>
      </c>
      <c r="K238" s="32" t="s">
        <v>381</v>
      </c>
      <c r="L238" s="32" t="s">
        <v>615</v>
      </c>
      <c r="M238" s="60"/>
      <c r="N238" s="60" t="s">
        <v>56</v>
      </c>
      <c r="O238" s="60"/>
      <c r="P238" s="7"/>
      <c r="Q238" s="32" t="s">
        <v>5</v>
      </c>
      <c r="R238" s="32" t="s">
        <v>393</v>
      </c>
      <c r="S238" s="32" t="str">
        <f>+VLOOKUP(Tabla12[[#This Row],[Programa]],Objetivos_Programas!$B$2:$C$16,2,FALSE)</f>
        <v>3. Programa Vitalidad y cuidado</v>
      </c>
      <c r="T238" s="32" t="s">
        <v>634</v>
      </c>
      <c r="U238" s="32" t="s">
        <v>2092</v>
      </c>
      <c r="V238" s="33" t="str">
        <f>+VLOOKUP(Tabla12[[#This Row],[Subprograma (reclasificación)]],OB_Prop_Estru_Prog_SubPr_meta!$K$2:$N$59,4,FALSE)</f>
        <v>100 % de los hogares del territorio urbano y rural con posibilidad de acceso a TICs (Vía Internet)</v>
      </c>
      <c r="W238" s="32" t="s">
        <v>365</v>
      </c>
      <c r="X238" s="7"/>
      <c r="Y238" s="7"/>
      <c r="Z238" s="7"/>
      <c r="AA238" s="32" t="s">
        <v>686</v>
      </c>
      <c r="AB238" s="7"/>
      <c r="AC238" s="58" t="s">
        <v>71</v>
      </c>
      <c r="AD238" s="43" t="s">
        <v>675</v>
      </c>
      <c r="AE238" s="10"/>
      <c r="AG238" s="38"/>
      <c r="AH238" s="38"/>
      <c r="AI238" s="7"/>
      <c r="AJ238" s="7"/>
      <c r="AK238" s="32" t="s">
        <v>57</v>
      </c>
      <c r="AL238" s="40"/>
      <c r="AM238" s="7"/>
      <c r="AP238" s="32"/>
      <c r="AQ238" s="32"/>
      <c r="AR238" s="32"/>
      <c r="AS238" s="32"/>
      <c r="AT238" s="32"/>
      <c r="AU238" s="40">
        <v>0</v>
      </c>
      <c r="AV238" s="40">
        <v>1</v>
      </c>
      <c r="AW238" s="32"/>
      <c r="AX238" s="16" t="e">
        <f>Tabla12[[#This Row],[Costo estimado 
(millones de $)]]-Tabla12[[#This Row],[Recursos PDD]]</f>
        <v>#VALUE!</v>
      </c>
      <c r="AY238" s="32"/>
      <c r="AZ238" s="40">
        <v>4</v>
      </c>
      <c r="BA238" s="40">
        <v>0</v>
      </c>
      <c r="BB238" s="40">
        <f>+(Tabla12[[#This Row],[Priorización 1 (60%)]]*60%)+(Tabla12[[#This Row],[Priorización 2 (40%)]]*40%)</f>
        <v>2.4</v>
      </c>
      <c r="BC238" s="32"/>
      <c r="BD238" s="32"/>
    </row>
    <row r="239" spans="1:56" ht="169" hidden="1" customHeight="1" x14ac:dyDescent="0.2">
      <c r="A239" s="7">
        <v>243</v>
      </c>
      <c r="B239" s="7">
        <v>238</v>
      </c>
      <c r="C239" s="32" t="s">
        <v>61</v>
      </c>
      <c r="D239" s="32" t="s">
        <v>355</v>
      </c>
      <c r="E239" s="7" t="s">
        <v>72</v>
      </c>
      <c r="F239" s="1" t="s">
        <v>27</v>
      </c>
      <c r="G239" s="7" t="s">
        <v>2</v>
      </c>
      <c r="H239" s="7" t="s">
        <v>27</v>
      </c>
      <c r="I239" s="7"/>
      <c r="J239" s="32" t="s">
        <v>729</v>
      </c>
      <c r="K239" s="32" t="s">
        <v>381</v>
      </c>
      <c r="L239" s="32" t="s">
        <v>615</v>
      </c>
      <c r="M239" s="60"/>
      <c r="N239" s="60" t="s">
        <v>56</v>
      </c>
      <c r="O239" s="60"/>
      <c r="P239" s="7"/>
      <c r="Q239" s="32" t="s">
        <v>4</v>
      </c>
      <c r="R239" s="32" t="s">
        <v>393</v>
      </c>
      <c r="S239" s="32" t="str">
        <f>+VLOOKUP(Tabla12[[#This Row],[Programa]],Objetivos_Programas!$B$2:$C$16,2,FALSE)</f>
        <v>3. Programa Vitalidad y cuidado</v>
      </c>
      <c r="T239" s="32" t="s">
        <v>634</v>
      </c>
      <c r="U239" s="32" t="s">
        <v>2092</v>
      </c>
      <c r="V239" s="33" t="str">
        <f>+VLOOKUP(Tabla12[[#This Row],[Subprograma (reclasificación)]],OB_Prop_Estru_Prog_SubPr_meta!$K$2:$N$59,4,FALSE)</f>
        <v>100 % de los hogares del territorio urbano y rural con posibilidad de acceso a TICs (Vía Internet)</v>
      </c>
      <c r="W239" s="32" t="s">
        <v>365</v>
      </c>
      <c r="X239" s="7"/>
      <c r="Y239" s="7"/>
      <c r="Z239" s="7"/>
      <c r="AA239" s="32" t="s">
        <v>686</v>
      </c>
      <c r="AB239" s="7"/>
      <c r="AC239" s="58" t="s">
        <v>71</v>
      </c>
      <c r="AD239" s="43" t="s">
        <v>675</v>
      </c>
      <c r="AE239" s="10"/>
      <c r="AG239" s="38"/>
      <c r="AH239" s="38"/>
      <c r="AI239" s="7"/>
      <c r="AJ239" s="7"/>
      <c r="AK239" s="7" t="s">
        <v>73</v>
      </c>
      <c r="AL239" s="40"/>
      <c r="AM239" s="7"/>
      <c r="AP239" s="32"/>
      <c r="AQ239" s="32"/>
      <c r="AR239" s="32"/>
      <c r="AS239" s="32"/>
      <c r="AT239" s="32"/>
      <c r="AU239" s="40">
        <v>0</v>
      </c>
      <c r="AV239" s="40">
        <v>1</v>
      </c>
      <c r="AW239" s="32"/>
      <c r="AX239" s="16"/>
      <c r="AY239" s="32"/>
      <c r="AZ239" s="40">
        <v>4</v>
      </c>
      <c r="BA239" s="40">
        <v>0</v>
      </c>
      <c r="BB239" s="40">
        <f>+(Tabla12[[#This Row],[Priorización 1 (60%)]]*60%)+(Tabla12[[#This Row],[Priorización 2 (40%)]]*40%)</f>
        <v>2.4</v>
      </c>
      <c r="BC239" s="32"/>
      <c r="BD239" s="32"/>
    </row>
    <row r="240" spans="1:56" ht="169" hidden="1" customHeight="1" x14ac:dyDescent="0.2">
      <c r="A240" s="7">
        <v>244</v>
      </c>
      <c r="B240" s="7">
        <v>239</v>
      </c>
      <c r="C240" s="32" t="s">
        <v>61</v>
      </c>
      <c r="D240" s="32" t="s">
        <v>355</v>
      </c>
      <c r="E240" s="7" t="s">
        <v>112</v>
      </c>
      <c r="F240" s="1" t="s">
        <v>24</v>
      </c>
      <c r="G240" s="7" t="s">
        <v>2</v>
      </c>
      <c r="H240" s="7" t="s">
        <v>24</v>
      </c>
      <c r="I240" s="7" t="s">
        <v>363</v>
      </c>
      <c r="J240" s="32" t="s">
        <v>729</v>
      </c>
      <c r="K240" s="32" t="s">
        <v>381</v>
      </c>
      <c r="L240" s="32" t="s">
        <v>615</v>
      </c>
      <c r="M240" s="60"/>
      <c r="N240" s="60" t="s">
        <v>56</v>
      </c>
      <c r="O240" s="60"/>
      <c r="P240" s="7"/>
      <c r="Q240" s="32" t="s">
        <v>5</v>
      </c>
      <c r="R240" s="32" t="s">
        <v>393</v>
      </c>
      <c r="S240" s="32" t="str">
        <f>+VLOOKUP(Tabla12[[#This Row],[Programa]],Objetivos_Programas!$B$2:$C$16,2,FALSE)</f>
        <v>3. Programa Vitalidad y cuidado</v>
      </c>
      <c r="T240" s="32" t="s">
        <v>634</v>
      </c>
      <c r="U240" s="32" t="s">
        <v>2092</v>
      </c>
      <c r="V240" s="33" t="str">
        <f>+VLOOKUP(Tabla12[[#This Row],[Subprograma (reclasificación)]],OB_Prop_Estru_Prog_SubPr_meta!$K$2:$N$59,4,FALSE)</f>
        <v>100 % de los hogares del territorio urbano y rural con posibilidad de acceso a TICs (Vía Internet)</v>
      </c>
      <c r="W240" s="32" t="s">
        <v>365</v>
      </c>
      <c r="X240" s="7"/>
      <c r="Y240" s="7"/>
      <c r="Z240" s="7"/>
      <c r="AA240" s="32" t="s">
        <v>686</v>
      </c>
      <c r="AB240" s="7"/>
      <c r="AC240" s="58" t="s">
        <v>71</v>
      </c>
      <c r="AD240" s="43" t="s">
        <v>675</v>
      </c>
      <c r="AE240" s="10"/>
      <c r="AG240" s="38"/>
      <c r="AH240" s="38"/>
      <c r="AI240" s="7"/>
      <c r="AJ240" s="7"/>
      <c r="AK240" s="32" t="s">
        <v>57</v>
      </c>
      <c r="AL240" s="40"/>
      <c r="AM240" s="7"/>
      <c r="AP240" s="32"/>
      <c r="AQ240" s="32"/>
      <c r="AR240" s="32"/>
      <c r="AS240" s="32"/>
      <c r="AT240" s="32"/>
      <c r="AU240" s="40">
        <v>0</v>
      </c>
      <c r="AV240" s="40">
        <v>1</v>
      </c>
      <c r="AW240" s="32"/>
      <c r="AX240" s="16" t="e">
        <f>Tabla12[[#This Row],[Costo estimado 
(millones de $)]]-Tabla12[[#This Row],[Recursos PDD]]</f>
        <v>#VALUE!</v>
      </c>
      <c r="AY240" s="32"/>
      <c r="AZ240" s="40">
        <v>4</v>
      </c>
      <c r="BA240" s="40">
        <v>0</v>
      </c>
      <c r="BB240" s="40">
        <f>+(Tabla12[[#This Row],[Priorización 1 (60%)]]*60%)+(Tabla12[[#This Row],[Priorización 2 (40%)]]*40%)</f>
        <v>2.4</v>
      </c>
      <c r="BC240" s="32"/>
      <c r="BD240" s="32"/>
    </row>
    <row r="241" spans="1:56" ht="169" hidden="1" customHeight="1" x14ac:dyDescent="0.2">
      <c r="A241" s="7">
        <v>245</v>
      </c>
      <c r="B241" s="7">
        <v>240</v>
      </c>
      <c r="C241" s="32" t="s">
        <v>61</v>
      </c>
      <c r="D241" s="32" t="s">
        <v>355</v>
      </c>
      <c r="E241" s="7" t="s">
        <v>72</v>
      </c>
      <c r="F241" s="1" t="s">
        <v>367</v>
      </c>
      <c r="G241" s="32" t="s">
        <v>690</v>
      </c>
      <c r="H241" s="7" t="s">
        <v>367</v>
      </c>
      <c r="I241" s="7" t="s">
        <v>363</v>
      </c>
      <c r="J241" s="32" t="s">
        <v>729</v>
      </c>
      <c r="K241" s="32" t="s">
        <v>381</v>
      </c>
      <c r="L241" s="32" t="s">
        <v>615</v>
      </c>
      <c r="M241" s="60"/>
      <c r="N241" s="60" t="s">
        <v>56</v>
      </c>
      <c r="O241" s="60"/>
      <c r="P241" s="7"/>
      <c r="Q241" s="32" t="s">
        <v>364</v>
      </c>
      <c r="R241" s="32" t="s">
        <v>393</v>
      </c>
      <c r="S241" s="32" t="str">
        <f>+VLOOKUP(Tabla12[[#This Row],[Programa]],Objetivos_Programas!$B$2:$C$16,2,FALSE)</f>
        <v>3. Programa Vitalidad y cuidado</v>
      </c>
      <c r="T241" s="32" t="s">
        <v>634</v>
      </c>
      <c r="U241" s="32" t="s">
        <v>2092</v>
      </c>
      <c r="V241" s="33" t="str">
        <f>+VLOOKUP(Tabla12[[#This Row],[Subprograma (reclasificación)]],OB_Prop_Estru_Prog_SubPr_meta!$K$2:$N$59,4,FALSE)</f>
        <v>100 % de los hogares del territorio urbano y rural con posibilidad de acceso a TICs (Vía Internet)</v>
      </c>
      <c r="W241" s="32" t="s">
        <v>365</v>
      </c>
      <c r="X241" s="7"/>
      <c r="Y241" s="7"/>
      <c r="Z241" s="7"/>
      <c r="AA241" s="32" t="s">
        <v>908</v>
      </c>
      <c r="AB241" s="7"/>
      <c r="AC241" s="58" t="s">
        <v>71</v>
      </c>
      <c r="AD241" s="43" t="s">
        <v>675</v>
      </c>
      <c r="AE241" s="10"/>
      <c r="AG241" s="38"/>
      <c r="AH241" s="38"/>
      <c r="AI241" s="7"/>
      <c r="AJ241" s="7"/>
      <c r="AK241" s="32" t="s">
        <v>57</v>
      </c>
      <c r="AL241" s="40"/>
      <c r="AM241" s="7"/>
      <c r="AP241" s="32"/>
      <c r="AQ241" s="32"/>
      <c r="AR241" s="32"/>
      <c r="AS241" s="32"/>
      <c r="AT241" s="32"/>
      <c r="AU241" s="40">
        <v>0</v>
      </c>
      <c r="AV241" s="40">
        <v>0</v>
      </c>
      <c r="AW241" s="32"/>
      <c r="AX241" s="16" t="e">
        <f>Tabla12[[#This Row],[Costo estimado 
(millones de $)]]-Tabla12[[#This Row],[Recursos PDD]]</f>
        <v>#VALUE!</v>
      </c>
      <c r="AY241" s="32"/>
      <c r="AZ241" s="40">
        <v>0</v>
      </c>
      <c r="BA241" s="40">
        <v>0</v>
      </c>
      <c r="BB241" s="40">
        <f>+(Tabla12[[#This Row],[Priorización 1 (60%)]]*60%)+(Tabla12[[#This Row],[Priorización 2 (40%)]]*40%)</f>
        <v>0</v>
      </c>
      <c r="BC241" s="32"/>
      <c r="BD241" s="32"/>
    </row>
    <row r="242" spans="1:56" ht="169" hidden="1" customHeight="1" x14ac:dyDescent="0.2">
      <c r="A242" s="7">
        <v>245</v>
      </c>
      <c r="B242" s="7">
        <v>241</v>
      </c>
      <c r="C242" s="32" t="s">
        <v>61</v>
      </c>
      <c r="D242" s="32" t="s">
        <v>355</v>
      </c>
      <c r="E242" s="7" t="s">
        <v>72</v>
      </c>
      <c r="F242" s="1" t="s">
        <v>1621</v>
      </c>
      <c r="G242" s="32" t="s">
        <v>690</v>
      </c>
      <c r="H242" s="7" t="s">
        <v>367</v>
      </c>
      <c r="I242" s="7" t="s">
        <v>363</v>
      </c>
      <c r="J242" s="32" t="s">
        <v>729</v>
      </c>
      <c r="K242" s="32" t="s">
        <v>381</v>
      </c>
      <c r="L242" s="32" t="s">
        <v>615</v>
      </c>
      <c r="M242" s="60"/>
      <c r="N242" s="60" t="s">
        <v>56</v>
      </c>
      <c r="O242" s="60"/>
      <c r="P242" s="7"/>
      <c r="Q242" s="32" t="s">
        <v>364</v>
      </c>
      <c r="R242" s="32" t="s">
        <v>393</v>
      </c>
      <c r="S242" s="32" t="str">
        <f>+VLOOKUP(Tabla12[[#This Row],[Programa]],Objetivos_Programas!$B$2:$C$16,2,FALSE)</f>
        <v>3. Programa Vitalidad y cuidado</v>
      </c>
      <c r="T242" s="32" t="s">
        <v>634</v>
      </c>
      <c r="U242" s="32" t="s">
        <v>2092</v>
      </c>
      <c r="V242" s="33" t="str">
        <f>+VLOOKUP(Tabla12[[#This Row],[Subprograma (reclasificación)]],OB_Prop_Estru_Prog_SubPr_meta!$K$2:$N$59,4,FALSE)</f>
        <v>100 % de los hogares del territorio urbano y rural con posibilidad de acceso a TICs (Vía Internet)</v>
      </c>
      <c r="W242" s="32" t="s">
        <v>365</v>
      </c>
      <c r="X242" s="7"/>
      <c r="Y242" s="7"/>
      <c r="Z242" s="7"/>
      <c r="AA242" s="32" t="s">
        <v>908</v>
      </c>
      <c r="AB242" s="7"/>
      <c r="AC242" s="58" t="s">
        <v>71</v>
      </c>
      <c r="AD242" s="43" t="s">
        <v>675</v>
      </c>
      <c r="AE242" s="10"/>
      <c r="AG242" s="38"/>
      <c r="AH242" s="38"/>
      <c r="AI242" s="7"/>
      <c r="AJ242" s="7"/>
      <c r="AK242" s="32" t="s">
        <v>57</v>
      </c>
      <c r="AL242" s="40"/>
      <c r="AN242" s="40"/>
      <c r="AP242" s="32"/>
      <c r="AQ242" s="32"/>
      <c r="AR242" s="32"/>
      <c r="AS242" s="32"/>
      <c r="AU242" s="7">
        <v>0</v>
      </c>
      <c r="AV242" s="40">
        <v>0</v>
      </c>
      <c r="AW242" s="32"/>
      <c r="AX242" s="16" t="e">
        <f>Tabla12[[#This Row],[Costo estimado 
(millones de $)]]-Tabla12[[#This Row],[Recursos PDD]]</f>
        <v>#VALUE!</v>
      </c>
      <c r="AY242" s="32"/>
      <c r="AZ242" s="40">
        <v>0</v>
      </c>
      <c r="BA242" s="40">
        <v>0</v>
      </c>
      <c r="BB242" s="40">
        <f>+(Tabla12[[#This Row],[Priorización 1 (60%)]]*60%)+(Tabla12[[#This Row],[Priorización 2 (40%)]]*40%)</f>
        <v>0</v>
      </c>
      <c r="BC242" s="32"/>
      <c r="BD242" s="32"/>
    </row>
    <row r="243" spans="1:56" ht="169" hidden="1" customHeight="1" x14ac:dyDescent="0.2">
      <c r="A243" s="7">
        <v>245</v>
      </c>
      <c r="B243" s="7">
        <v>242</v>
      </c>
      <c r="C243" s="32" t="s">
        <v>61</v>
      </c>
      <c r="D243" s="32" t="s">
        <v>355</v>
      </c>
      <c r="E243" s="7" t="s">
        <v>72</v>
      </c>
      <c r="F243" s="1" t="s">
        <v>1622</v>
      </c>
      <c r="G243" s="32" t="s">
        <v>690</v>
      </c>
      <c r="H243" s="7" t="s">
        <v>367</v>
      </c>
      <c r="I243" s="7" t="s">
        <v>363</v>
      </c>
      <c r="J243" s="32" t="s">
        <v>729</v>
      </c>
      <c r="K243" s="32" t="s">
        <v>381</v>
      </c>
      <c r="L243" s="32" t="s">
        <v>615</v>
      </c>
      <c r="M243" s="60"/>
      <c r="N243" s="60" t="s">
        <v>56</v>
      </c>
      <c r="O243" s="60"/>
      <c r="P243" s="7"/>
      <c r="Q243" s="32" t="s">
        <v>364</v>
      </c>
      <c r="R243" s="32" t="s">
        <v>393</v>
      </c>
      <c r="S243" s="32" t="str">
        <f>+VLOOKUP(Tabla12[[#This Row],[Programa]],Objetivos_Programas!$B$2:$C$16,2,FALSE)</f>
        <v>3. Programa Vitalidad y cuidado</v>
      </c>
      <c r="T243" s="32" t="s">
        <v>634</v>
      </c>
      <c r="U243" s="32" t="s">
        <v>2092</v>
      </c>
      <c r="V243" s="33" t="str">
        <f>+VLOOKUP(Tabla12[[#This Row],[Subprograma (reclasificación)]],OB_Prop_Estru_Prog_SubPr_meta!$K$2:$N$59,4,FALSE)</f>
        <v>100 % de los hogares del territorio urbano y rural con posibilidad de acceso a TICs (Vía Internet)</v>
      </c>
      <c r="W243" s="32" t="s">
        <v>365</v>
      </c>
      <c r="X243" s="7"/>
      <c r="Y243" s="7"/>
      <c r="Z243" s="7"/>
      <c r="AA243" s="32" t="s">
        <v>908</v>
      </c>
      <c r="AB243" s="7"/>
      <c r="AC243" s="58" t="s">
        <v>71</v>
      </c>
      <c r="AD243" s="43" t="s">
        <v>675</v>
      </c>
      <c r="AE243" s="10"/>
      <c r="AG243" s="38"/>
      <c r="AH243" s="38"/>
      <c r="AI243" s="7"/>
      <c r="AJ243" s="7"/>
      <c r="AK243" s="32" t="s">
        <v>57</v>
      </c>
      <c r="AL243" s="40"/>
      <c r="AN243" s="40"/>
      <c r="AP243" s="32"/>
      <c r="AQ243" s="32"/>
      <c r="AR243" s="32"/>
      <c r="AS243" s="32"/>
      <c r="AU243" s="7">
        <v>0</v>
      </c>
      <c r="AV243" s="40">
        <v>0</v>
      </c>
      <c r="AW243" s="32"/>
      <c r="AX243" s="16" t="e">
        <f>Tabla12[[#This Row],[Costo estimado 
(millones de $)]]-Tabla12[[#This Row],[Recursos PDD]]</f>
        <v>#VALUE!</v>
      </c>
      <c r="AY243" s="32"/>
      <c r="AZ243" s="40">
        <v>0</v>
      </c>
      <c r="BA243" s="40">
        <v>0</v>
      </c>
      <c r="BB243" s="40">
        <f>+(Tabla12[[#This Row],[Priorización 1 (60%)]]*60%)+(Tabla12[[#This Row],[Priorización 2 (40%)]]*40%)</f>
        <v>0</v>
      </c>
      <c r="BC243" s="32"/>
      <c r="BD243" s="32"/>
    </row>
    <row r="244" spans="1:56" ht="169" hidden="1" customHeight="1" x14ac:dyDescent="0.2">
      <c r="A244" s="7">
        <v>245</v>
      </c>
      <c r="B244" s="7">
        <v>243</v>
      </c>
      <c r="C244" s="32" t="s">
        <v>61</v>
      </c>
      <c r="D244" s="32" t="s">
        <v>355</v>
      </c>
      <c r="E244" s="7" t="s">
        <v>72</v>
      </c>
      <c r="F244" s="1" t="s">
        <v>1623</v>
      </c>
      <c r="G244" s="32" t="s">
        <v>690</v>
      </c>
      <c r="H244" s="7" t="s">
        <v>367</v>
      </c>
      <c r="I244" s="7" t="s">
        <v>363</v>
      </c>
      <c r="J244" s="32" t="s">
        <v>729</v>
      </c>
      <c r="K244" s="32" t="s">
        <v>381</v>
      </c>
      <c r="L244" s="32" t="s">
        <v>615</v>
      </c>
      <c r="M244" s="60"/>
      <c r="N244" s="60" t="s">
        <v>56</v>
      </c>
      <c r="O244" s="60"/>
      <c r="P244" s="7"/>
      <c r="Q244" s="32" t="s">
        <v>364</v>
      </c>
      <c r="R244" s="32" t="s">
        <v>393</v>
      </c>
      <c r="S244" s="32" t="str">
        <f>+VLOOKUP(Tabla12[[#This Row],[Programa]],Objetivos_Programas!$B$2:$C$16,2,FALSE)</f>
        <v>3. Programa Vitalidad y cuidado</v>
      </c>
      <c r="T244" s="32" t="s">
        <v>634</v>
      </c>
      <c r="U244" s="32" t="s">
        <v>2092</v>
      </c>
      <c r="V244" s="33" t="str">
        <f>+VLOOKUP(Tabla12[[#This Row],[Subprograma (reclasificación)]],OB_Prop_Estru_Prog_SubPr_meta!$K$2:$N$59,4,FALSE)</f>
        <v>100 % de los hogares del territorio urbano y rural con posibilidad de acceso a TICs (Vía Internet)</v>
      </c>
      <c r="W244" s="32" t="s">
        <v>365</v>
      </c>
      <c r="X244" s="7"/>
      <c r="Y244" s="7"/>
      <c r="Z244" s="7"/>
      <c r="AA244" s="32" t="s">
        <v>908</v>
      </c>
      <c r="AB244" s="7"/>
      <c r="AC244" s="58" t="s">
        <v>71</v>
      </c>
      <c r="AD244" s="43" t="s">
        <v>675</v>
      </c>
      <c r="AE244" s="10"/>
      <c r="AG244" s="38"/>
      <c r="AH244" s="38"/>
      <c r="AI244" s="7"/>
      <c r="AJ244" s="7"/>
      <c r="AK244" s="32" t="s">
        <v>57</v>
      </c>
      <c r="AL244" s="40"/>
      <c r="AN244" s="40"/>
      <c r="AP244" s="32"/>
      <c r="AQ244" s="32"/>
      <c r="AR244" s="32"/>
      <c r="AS244" s="32"/>
      <c r="AU244" s="7">
        <v>0</v>
      </c>
      <c r="AV244" s="40">
        <v>0</v>
      </c>
      <c r="AW244" s="32"/>
      <c r="AX244" s="16" t="e">
        <f>Tabla12[[#This Row],[Costo estimado 
(millones de $)]]-Tabla12[[#This Row],[Recursos PDD]]</f>
        <v>#VALUE!</v>
      </c>
      <c r="AY244" s="32"/>
      <c r="AZ244" s="40">
        <v>0</v>
      </c>
      <c r="BA244" s="40">
        <v>0</v>
      </c>
      <c r="BB244" s="40">
        <f>+(Tabla12[[#This Row],[Priorización 1 (60%)]]*60%)+(Tabla12[[#This Row],[Priorización 2 (40%)]]*40%)</f>
        <v>0</v>
      </c>
      <c r="BC244" s="32"/>
      <c r="BD244" s="32"/>
    </row>
    <row r="245" spans="1:56" ht="169" hidden="1" customHeight="1" x14ac:dyDescent="0.2">
      <c r="A245" s="7">
        <v>246</v>
      </c>
      <c r="B245" s="7">
        <v>244</v>
      </c>
      <c r="C245" s="32" t="s">
        <v>61</v>
      </c>
      <c r="D245" s="32" t="s">
        <v>355</v>
      </c>
      <c r="E245" s="7" t="s">
        <v>72</v>
      </c>
      <c r="F245" s="1" t="s">
        <v>368</v>
      </c>
      <c r="G245" s="7" t="s">
        <v>2</v>
      </c>
      <c r="H245" s="7" t="s">
        <v>368</v>
      </c>
      <c r="I245" s="7" t="s">
        <v>114</v>
      </c>
      <c r="J245" s="32" t="s">
        <v>729</v>
      </c>
      <c r="K245" s="32" t="s">
        <v>381</v>
      </c>
      <c r="L245" s="32" t="s">
        <v>615</v>
      </c>
      <c r="M245" s="60"/>
      <c r="N245" s="60" t="s">
        <v>56</v>
      </c>
      <c r="O245" s="60"/>
      <c r="P245" s="7"/>
      <c r="Q245" s="32" t="s">
        <v>364</v>
      </c>
      <c r="R245" s="32" t="s">
        <v>393</v>
      </c>
      <c r="S245" s="32" t="str">
        <f>+VLOOKUP(Tabla12[[#This Row],[Programa]],Objetivos_Programas!$B$2:$C$16,2,FALSE)</f>
        <v>3. Programa Vitalidad y cuidado</v>
      </c>
      <c r="T245" s="32" t="s">
        <v>634</v>
      </c>
      <c r="U245" s="32" t="s">
        <v>2092</v>
      </c>
      <c r="V245" s="33" t="str">
        <f>+VLOOKUP(Tabla12[[#This Row],[Subprograma (reclasificación)]],OB_Prop_Estru_Prog_SubPr_meta!$K$2:$N$59,4,FALSE)</f>
        <v>100 % de los hogares del territorio urbano y rural con posibilidad de acceso a TICs (Vía Internet)</v>
      </c>
      <c r="W245" s="32" t="s">
        <v>365</v>
      </c>
      <c r="X245" s="7"/>
      <c r="Y245" s="7"/>
      <c r="Z245" s="7"/>
      <c r="AA245" s="32" t="s">
        <v>686</v>
      </c>
      <c r="AB245" s="7"/>
      <c r="AC245" s="60" t="s">
        <v>71</v>
      </c>
      <c r="AD245" s="43" t="s">
        <v>675</v>
      </c>
      <c r="AE245" s="10"/>
      <c r="AG245" s="38"/>
      <c r="AH245" s="38"/>
      <c r="AI245" s="7"/>
      <c r="AJ245" s="7"/>
      <c r="AK245" s="7" t="s">
        <v>73</v>
      </c>
      <c r="AL245" s="40"/>
      <c r="AM245" s="7"/>
      <c r="AP245" s="32"/>
      <c r="AQ245" s="32"/>
      <c r="AR245" s="32"/>
      <c r="AS245" s="32"/>
      <c r="AT245" s="32"/>
      <c r="AU245" s="40">
        <v>0</v>
      </c>
      <c r="AV245" s="40">
        <v>1</v>
      </c>
      <c r="AW245" s="32"/>
      <c r="AX245" s="16"/>
      <c r="AY245" s="32"/>
      <c r="AZ245" s="40">
        <v>4</v>
      </c>
      <c r="BA245" s="40">
        <v>0</v>
      </c>
      <c r="BB245" s="40">
        <f>+(Tabla12[[#This Row],[Priorización 1 (60%)]]*60%)+(Tabla12[[#This Row],[Priorización 2 (40%)]]*40%)</f>
        <v>2.4</v>
      </c>
      <c r="BC245" s="32"/>
      <c r="BD245" s="32"/>
    </row>
    <row r="246" spans="1:56" ht="169" hidden="1" customHeight="1" x14ac:dyDescent="0.2">
      <c r="A246" s="7">
        <v>247</v>
      </c>
      <c r="B246" s="7">
        <v>245</v>
      </c>
      <c r="C246" s="32" t="s">
        <v>61</v>
      </c>
      <c r="D246" s="32" t="s">
        <v>355</v>
      </c>
      <c r="E246" s="7" t="s">
        <v>72</v>
      </c>
      <c r="F246" s="1" t="s">
        <v>369</v>
      </c>
      <c r="G246" s="7" t="s">
        <v>2</v>
      </c>
      <c r="H246" s="7" t="s">
        <v>369</v>
      </c>
      <c r="I246" s="7" t="s">
        <v>363</v>
      </c>
      <c r="J246" s="32" t="s">
        <v>729</v>
      </c>
      <c r="K246" s="32" t="s">
        <v>381</v>
      </c>
      <c r="L246" s="32" t="s">
        <v>615</v>
      </c>
      <c r="M246" s="60"/>
      <c r="N246" s="60" t="s">
        <v>56</v>
      </c>
      <c r="O246" s="60"/>
      <c r="P246" s="7"/>
      <c r="Q246" s="32" t="s">
        <v>5</v>
      </c>
      <c r="R246" s="32" t="s">
        <v>393</v>
      </c>
      <c r="S246" s="32" t="str">
        <f>+VLOOKUP(Tabla12[[#This Row],[Programa]],Objetivos_Programas!$B$2:$C$16,2,FALSE)</f>
        <v>3. Programa Vitalidad y cuidado</v>
      </c>
      <c r="T246" s="32" t="s">
        <v>634</v>
      </c>
      <c r="U246" s="32" t="s">
        <v>2092</v>
      </c>
      <c r="V246" s="33" t="str">
        <f>+VLOOKUP(Tabla12[[#This Row],[Subprograma (reclasificación)]],OB_Prop_Estru_Prog_SubPr_meta!$K$2:$N$59,4,FALSE)</f>
        <v>100 % de los hogares del territorio urbano y rural con posibilidad de acceso a TICs (Vía Internet)</v>
      </c>
      <c r="W246" s="32" t="s">
        <v>365</v>
      </c>
      <c r="X246" s="7"/>
      <c r="Y246" s="7"/>
      <c r="Z246" s="7"/>
      <c r="AA246" s="32" t="s">
        <v>686</v>
      </c>
      <c r="AB246" s="7"/>
      <c r="AC246" s="58" t="s">
        <v>71</v>
      </c>
      <c r="AD246" s="43" t="s">
        <v>675</v>
      </c>
      <c r="AE246" s="10"/>
      <c r="AG246" s="38"/>
      <c r="AH246" s="38"/>
      <c r="AI246" s="7"/>
      <c r="AJ246" s="7"/>
      <c r="AK246" s="32" t="s">
        <v>57</v>
      </c>
      <c r="AL246" s="40"/>
      <c r="AM246" s="7"/>
      <c r="AP246" s="32"/>
      <c r="AQ246" s="32"/>
      <c r="AR246" s="32"/>
      <c r="AS246" s="32"/>
      <c r="AT246" s="32"/>
      <c r="AU246" s="40">
        <v>0</v>
      </c>
      <c r="AV246" s="40">
        <v>1</v>
      </c>
      <c r="AW246" s="32"/>
      <c r="AX246" s="16" t="e">
        <f>Tabla12[[#This Row],[Costo estimado 
(millones de $)]]-Tabla12[[#This Row],[Recursos PDD]]</f>
        <v>#VALUE!</v>
      </c>
      <c r="AY246" s="32"/>
      <c r="AZ246" s="40">
        <v>4</v>
      </c>
      <c r="BA246" s="40">
        <v>0</v>
      </c>
      <c r="BB246" s="40">
        <f>+(Tabla12[[#This Row],[Priorización 1 (60%)]]*60%)+(Tabla12[[#This Row],[Priorización 2 (40%)]]*40%)</f>
        <v>2.4</v>
      </c>
      <c r="BC246" s="32"/>
      <c r="BD246" s="32"/>
    </row>
    <row r="247" spans="1:56" ht="169" hidden="1" customHeight="1" x14ac:dyDescent="0.2">
      <c r="A247" s="7">
        <v>248</v>
      </c>
      <c r="B247" s="7">
        <v>246</v>
      </c>
      <c r="C247" s="32" t="s">
        <v>61</v>
      </c>
      <c r="D247" s="32" t="s">
        <v>355</v>
      </c>
      <c r="E247" s="7" t="s">
        <v>72</v>
      </c>
      <c r="F247" s="1" t="s">
        <v>370</v>
      </c>
      <c r="G247" s="32" t="s">
        <v>690</v>
      </c>
      <c r="H247" s="7" t="s">
        <v>370</v>
      </c>
      <c r="I247" s="7" t="s">
        <v>363</v>
      </c>
      <c r="J247" s="32" t="s">
        <v>729</v>
      </c>
      <c r="K247" s="32" t="s">
        <v>381</v>
      </c>
      <c r="L247" s="32" t="s">
        <v>615</v>
      </c>
      <c r="M247" s="60"/>
      <c r="N247" s="60" t="s">
        <v>56</v>
      </c>
      <c r="O247" s="60"/>
      <c r="P247" s="7"/>
      <c r="Q247" s="32" t="s">
        <v>5</v>
      </c>
      <c r="R247" s="32" t="s">
        <v>393</v>
      </c>
      <c r="S247" s="32" t="str">
        <f>+VLOOKUP(Tabla12[[#This Row],[Programa]],Objetivos_Programas!$B$2:$C$16,2,FALSE)</f>
        <v>3. Programa Vitalidad y cuidado</v>
      </c>
      <c r="T247" s="32" t="s">
        <v>634</v>
      </c>
      <c r="U247" s="32" t="s">
        <v>2092</v>
      </c>
      <c r="V247" s="33" t="str">
        <f>+VLOOKUP(Tabla12[[#This Row],[Subprograma (reclasificación)]],OB_Prop_Estru_Prog_SubPr_meta!$K$2:$N$59,4,FALSE)</f>
        <v>100 % de los hogares del territorio urbano y rural con posibilidad de acceso a TICs (Vía Internet)</v>
      </c>
      <c r="W247" s="32" t="s">
        <v>365</v>
      </c>
      <c r="X247" s="7"/>
      <c r="Y247" s="7"/>
      <c r="Z247" s="7"/>
      <c r="AA247" s="32" t="s">
        <v>686</v>
      </c>
      <c r="AB247" s="7"/>
      <c r="AC247" s="58" t="s">
        <v>71</v>
      </c>
      <c r="AD247" s="43" t="s">
        <v>675</v>
      </c>
      <c r="AE247" s="10"/>
      <c r="AG247" s="38"/>
      <c r="AH247" s="38"/>
      <c r="AI247" s="7"/>
      <c r="AJ247" s="7"/>
      <c r="AK247" s="32" t="s">
        <v>57</v>
      </c>
      <c r="AL247" s="40"/>
      <c r="AM247" s="7"/>
      <c r="AP247" s="32"/>
      <c r="AQ247" s="32"/>
      <c r="AR247" s="32"/>
      <c r="AS247" s="32"/>
      <c r="AT247" s="32"/>
      <c r="AU247" s="40">
        <v>0</v>
      </c>
      <c r="AV247" s="40">
        <v>1</v>
      </c>
      <c r="AW247" s="32"/>
      <c r="AX247" s="16" t="e">
        <f>Tabla12[[#This Row],[Costo estimado 
(millones de $)]]-Tabla12[[#This Row],[Recursos PDD]]</f>
        <v>#VALUE!</v>
      </c>
      <c r="AY247" s="32"/>
      <c r="AZ247" s="40">
        <v>4</v>
      </c>
      <c r="BA247" s="40">
        <v>0</v>
      </c>
      <c r="BB247" s="40">
        <f>+(Tabla12[[#This Row],[Priorización 1 (60%)]]*60%)+(Tabla12[[#This Row],[Priorización 2 (40%)]]*40%)</f>
        <v>2.4</v>
      </c>
      <c r="BC247" s="32"/>
      <c r="BD247" s="32"/>
    </row>
    <row r="248" spans="1:56" ht="169" hidden="1" customHeight="1" x14ac:dyDescent="0.2">
      <c r="A248" s="7">
        <v>249</v>
      </c>
      <c r="B248" s="7">
        <v>247</v>
      </c>
      <c r="C248" s="32" t="s">
        <v>61</v>
      </c>
      <c r="D248" s="32" t="s">
        <v>724</v>
      </c>
      <c r="E248" s="7" t="s">
        <v>72</v>
      </c>
      <c r="F248" s="1" t="s">
        <v>371</v>
      </c>
      <c r="G248" s="7" t="s">
        <v>2</v>
      </c>
      <c r="H248" s="7" t="s">
        <v>371</v>
      </c>
      <c r="I248" s="7" t="s">
        <v>363</v>
      </c>
      <c r="J248" s="32" t="s">
        <v>729</v>
      </c>
      <c r="K248" s="32" t="s">
        <v>94</v>
      </c>
      <c r="L248" s="32" t="s">
        <v>615</v>
      </c>
      <c r="M248" s="60"/>
      <c r="N248" s="60" t="s">
        <v>56</v>
      </c>
      <c r="O248" s="60"/>
      <c r="P248" s="7"/>
      <c r="Q248" s="32" t="s">
        <v>4</v>
      </c>
      <c r="R248" s="32" t="s">
        <v>393</v>
      </c>
      <c r="S248" s="32" t="str">
        <f>+VLOOKUP(Tabla12[[#This Row],[Programa]],Objetivos_Programas!$B$2:$C$16,2,FALSE)</f>
        <v>3. Programa Vitalidad y cuidado</v>
      </c>
      <c r="T248" s="32" t="s">
        <v>416</v>
      </c>
      <c r="U248" s="32" t="s">
        <v>2088</v>
      </c>
      <c r="V248" s="33" t="str">
        <f>+VLOOKUP(Tabla12[[#This Row],[Subprograma (reclasificación)]],OB_Prop_Estru_Prog_SubPr_meta!$K$2:$N$59,4,FALSE)</f>
        <v>100% del territorio con acceso a energía eléctrica</v>
      </c>
      <c r="W248" s="32" t="s">
        <v>365</v>
      </c>
      <c r="X248" s="7"/>
      <c r="Y248" s="7"/>
      <c r="Z248" s="7"/>
      <c r="AA248" s="32" t="s">
        <v>686</v>
      </c>
      <c r="AB248" s="7"/>
      <c r="AC248" s="60" t="s">
        <v>71</v>
      </c>
      <c r="AD248" s="43" t="s">
        <v>675</v>
      </c>
      <c r="AE248" s="10"/>
      <c r="AG248" s="38"/>
      <c r="AH248" s="38"/>
      <c r="AI248" s="7"/>
      <c r="AJ248" s="7"/>
      <c r="AK248" s="7" t="s">
        <v>73</v>
      </c>
      <c r="AL248" s="40"/>
      <c r="AM248" s="7"/>
      <c r="AP248" s="32"/>
      <c r="AQ248" s="32"/>
      <c r="AR248" s="32"/>
      <c r="AS248" s="32"/>
      <c r="AT248" s="32"/>
      <c r="AU248" s="40">
        <v>0</v>
      </c>
      <c r="AV248" s="40">
        <v>1</v>
      </c>
      <c r="AW248" s="32"/>
      <c r="AX248" s="16"/>
      <c r="AY248" s="32"/>
      <c r="AZ248" s="40">
        <v>4</v>
      </c>
      <c r="BA248" s="40">
        <v>0</v>
      </c>
      <c r="BB248" s="40">
        <f>+(Tabla12[[#This Row],[Priorización 1 (60%)]]*60%)+(Tabla12[[#This Row],[Priorización 2 (40%)]]*40%)</f>
        <v>2.4</v>
      </c>
      <c r="BC248" s="32"/>
      <c r="BD248" s="32"/>
    </row>
    <row r="249" spans="1:56" ht="169" hidden="1" customHeight="1" x14ac:dyDescent="0.2">
      <c r="A249" s="7">
        <v>250</v>
      </c>
      <c r="B249" s="7">
        <v>248</v>
      </c>
      <c r="C249" s="32" t="s">
        <v>61</v>
      </c>
      <c r="D249" s="32" t="s">
        <v>724</v>
      </c>
      <c r="E249" s="7" t="s">
        <v>72</v>
      </c>
      <c r="F249" s="1" t="s">
        <v>372</v>
      </c>
      <c r="G249" s="7" t="s">
        <v>2</v>
      </c>
      <c r="H249" s="7" t="s">
        <v>372</v>
      </c>
      <c r="I249" s="7" t="s">
        <v>312</v>
      </c>
      <c r="J249" s="32" t="s">
        <v>729</v>
      </c>
      <c r="K249" s="32" t="s">
        <v>94</v>
      </c>
      <c r="L249" s="32" t="s">
        <v>615</v>
      </c>
      <c r="M249" s="60"/>
      <c r="N249" s="60" t="s">
        <v>56</v>
      </c>
      <c r="O249" s="60"/>
      <c r="P249" s="7"/>
      <c r="Q249" s="32" t="s">
        <v>364</v>
      </c>
      <c r="R249" s="32" t="s">
        <v>393</v>
      </c>
      <c r="S249" s="32" t="str">
        <f>+VLOOKUP(Tabla12[[#This Row],[Programa]],Objetivos_Programas!$B$2:$C$16,2,FALSE)</f>
        <v>3. Programa Vitalidad y cuidado</v>
      </c>
      <c r="T249" s="32" t="s">
        <v>416</v>
      </c>
      <c r="U249" s="32" t="s">
        <v>2088</v>
      </c>
      <c r="V249" s="33" t="str">
        <f>+VLOOKUP(Tabla12[[#This Row],[Subprograma (reclasificación)]],OB_Prop_Estru_Prog_SubPr_meta!$K$2:$N$59,4,FALSE)</f>
        <v>100% del territorio con acceso a energía eléctrica</v>
      </c>
      <c r="W249" s="32" t="s">
        <v>365</v>
      </c>
      <c r="X249" s="7"/>
      <c r="Y249" s="7"/>
      <c r="Z249" s="7"/>
      <c r="AA249" s="32" t="s">
        <v>686</v>
      </c>
      <c r="AB249" s="7"/>
      <c r="AC249" s="60" t="s">
        <v>71</v>
      </c>
      <c r="AD249" s="43" t="s">
        <v>675</v>
      </c>
      <c r="AE249" s="10"/>
      <c r="AG249" s="38"/>
      <c r="AH249" s="38"/>
      <c r="AI249" s="7"/>
      <c r="AJ249" s="7"/>
      <c r="AK249" s="7" t="s">
        <v>73</v>
      </c>
      <c r="AL249" s="40"/>
      <c r="AM249" s="7"/>
      <c r="AP249" s="32"/>
      <c r="AQ249" s="32"/>
      <c r="AR249" s="32"/>
      <c r="AS249" s="32"/>
      <c r="AT249" s="32"/>
      <c r="AU249" s="40">
        <v>0</v>
      </c>
      <c r="AV249" s="40">
        <v>1</v>
      </c>
      <c r="AW249" s="32"/>
      <c r="AX249" s="16"/>
      <c r="AY249" s="32"/>
      <c r="AZ249" s="40">
        <v>4</v>
      </c>
      <c r="BA249" s="40">
        <v>0</v>
      </c>
      <c r="BB249" s="40">
        <f>+(Tabla12[[#This Row],[Priorización 1 (60%)]]*60%)+(Tabla12[[#This Row],[Priorización 2 (40%)]]*40%)</f>
        <v>2.4</v>
      </c>
      <c r="BC249" s="32"/>
      <c r="BD249" s="32"/>
    </row>
    <row r="250" spans="1:56" ht="169" hidden="1" customHeight="1" x14ac:dyDescent="0.2">
      <c r="A250" s="7">
        <v>251</v>
      </c>
      <c r="B250" s="7">
        <v>249</v>
      </c>
      <c r="C250" s="32" t="s">
        <v>61</v>
      </c>
      <c r="D250" s="32" t="s">
        <v>489</v>
      </c>
      <c r="E250" s="7" t="s">
        <v>72</v>
      </c>
      <c r="F250" s="1" t="s">
        <v>1617</v>
      </c>
      <c r="G250" s="7" t="s">
        <v>2</v>
      </c>
      <c r="H250" s="7" t="s">
        <v>25</v>
      </c>
      <c r="I250" s="7" t="s">
        <v>312</v>
      </c>
      <c r="J250" s="32" t="s">
        <v>729</v>
      </c>
      <c r="K250" s="32" t="s">
        <v>94</v>
      </c>
      <c r="L250" s="32" t="s">
        <v>615</v>
      </c>
      <c r="M250" s="60"/>
      <c r="N250" s="60" t="s">
        <v>56</v>
      </c>
      <c r="O250" s="60"/>
      <c r="P250" s="7"/>
      <c r="Q250" s="32" t="s">
        <v>364</v>
      </c>
      <c r="R250" s="32" t="s">
        <v>393</v>
      </c>
      <c r="S250" s="32" t="str">
        <f>+VLOOKUP(Tabla12[[#This Row],[Programa]],Objetivos_Programas!$B$2:$C$16,2,FALSE)</f>
        <v>3. Programa Vitalidad y cuidado</v>
      </c>
      <c r="T250" s="54" t="s">
        <v>633</v>
      </c>
      <c r="U250" s="98" t="s">
        <v>2089</v>
      </c>
      <c r="V250" s="33" t="str">
        <f>+VLOOKUP(Tabla12[[#This Row],[Subprograma (reclasificación)]],OB_Prop_Estru_Prog_SubPr_meta!$K$2:$N$59,4,FALSE)</f>
        <v>100% del territorio urbano con acceso al servicio de gas natural domiciliario</v>
      </c>
      <c r="W250" s="32" t="s">
        <v>365</v>
      </c>
      <c r="X250" s="7"/>
      <c r="Y250" s="7"/>
      <c r="Z250" s="7"/>
      <c r="AA250" s="32" t="s">
        <v>686</v>
      </c>
      <c r="AB250" s="7"/>
      <c r="AC250" s="60" t="s">
        <v>2</v>
      </c>
      <c r="AD250" s="43" t="s">
        <v>675</v>
      </c>
      <c r="AE250" s="10"/>
      <c r="AG250" s="38"/>
      <c r="AH250" s="38"/>
      <c r="AI250" s="7"/>
      <c r="AJ250" s="7"/>
      <c r="AK250" s="7" t="s">
        <v>73</v>
      </c>
      <c r="AL250" s="40"/>
      <c r="AM250" s="7"/>
      <c r="AP250" s="32"/>
      <c r="AQ250" s="32"/>
      <c r="AR250" s="32"/>
      <c r="AS250" s="32"/>
      <c r="AT250" s="32"/>
      <c r="AU250" s="40">
        <v>0</v>
      </c>
      <c r="AV250" s="40">
        <v>1</v>
      </c>
      <c r="AW250" s="32"/>
      <c r="AX250" s="16"/>
      <c r="AY250" s="32"/>
      <c r="AZ250" s="40">
        <v>4</v>
      </c>
      <c r="BA250" s="40">
        <v>0</v>
      </c>
      <c r="BB250" s="40">
        <f>+(Tabla12[[#This Row],[Priorización 1 (60%)]]*60%)+(Tabla12[[#This Row],[Priorización 2 (40%)]]*40%)</f>
        <v>2.4</v>
      </c>
      <c r="BC250" s="32"/>
      <c r="BD250" s="32"/>
    </row>
    <row r="251" spans="1:56" ht="169" hidden="1" customHeight="1" x14ac:dyDescent="0.2">
      <c r="A251" s="7">
        <v>252</v>
      </c>
      <c r="B251" s="7">
        <v>250</v>
      </c>
      <c r="C251" s="32" t="s">
        <v>61</v>
      </c>
      <c r="D251" s="32" t="s">
        <v>489</v>
      </c>
      <c r="E251" s="7" t="s">
        <v>72</v>
      </c>
      <c r="F251" s="1" t="s">
        <v>26</v>
      </c>
      <c r="G251" s="7" t="s">
        <v>2</v>
      </c>
      <c r="H251" s="7" t="s">
        <v>26</v>
      </c>
      <c r="I251" s="7" t="s">
        <v>363</v>
      </c>
      <c r="J251" s="32" t="s">
        <v>729</v>
      </c>
      <c r="K251" s="32" t="s">
        <v>94</v>
      </c>
      <c r="L251" s="32" t="s">
        <v>615</v>
      </c>
      <c r="M251" s="60"/>
      <c r="N251" s="60" t="s">
        <v>56</v>
      </c>
      <c r="O251" s="60"/>
      <c r="P251" s="7"/>
      <c r="Q251" s="32" t="s">
        <v>364</v>
      </c>
      <c r="R251" s="32" t="s">
        <v>393</v>
      </c>
      <c r="S251" s="32" t="str">
        <f>+VLOOKUP(Tabla12[[#This Row],[Programa]],Objetivos_Programas!$B$2:$C$16,2,FALSE)</f>
        <v>3. Programa Vitalidad y cuidado</v>
      </c>
      <c r="T251" s="54" t="s">
        <v>633</v>
      </c>
      <c r="U251" s="98" t="s">
        <v>2089</v>
      </c>
      <c r="V251" s="33" t="str">
        <f>+VLOOKUP(Tabla12[[#This Row],[Subprograma (reclasificación)]],OB_Prop_Estru_Prog_SubPr_meta!$K$2:$N$59,4,FALSE)</f>
        <v>100% del territorio urbano con acceso al servicio de gas natural domiciliario</v>
      </c>
      <c r="W251" s="32" t="s">
        <v>365</v>
      </c>
      <c r="X251" s="7"/>
      <c r="Y251" s="7"/>
      <c r="Z251" s="7"/>
      <c r="AA251" s="32" t="s">
        <v>686</v>
      </c>
      <c r="AB251" s="7"/>
      <c r="AC251" s="60" t="s">
        <v>2</v>
      </c>
      <c r="AD251" s="43" t="s">
        <v>675</v>
      </c>
      <c r="AE251" s="10"/>
      <c r="AG251" s="38"/>
      <c r="AH251" s="38"/>
      <c r="AI251" s="7"/>
      <c r="AJ251" s="7"/>
      <c r="AK251" s="7" t="s">
        <v>73</v>
      </c>
      <c r="AL251" s="40"/>
      <c r="AM251" s="7"/>
      <c r="AP251" s="32"/>
      <c r="AQ251" s="32"/>
      <c r="AR251" s="32"/>
      <c r="AS251" s="32"/>
      <c r="AT251" s="32"/>
      <c r="AU251" s="40">
        <v>0</v>
      </c>
      <c r="AV251" s="40">
        <v>1</v>
      </c>
      <c r="AW251" s="32"/>
      <c r="AX251" s="16"/>
      <c r="AY251" s="32"/>
      <c r="AZ251" s="40">
        <v>4</v>
      </c>
      <c r="BA251" s="40">
        <v>0</v>
      </c>
      <c r="BB251" s="40">
        <f>+(Tabla12[[#This Row],[Priorización 1 (60%)]]*60%)+(Tabla12[[#This Row],[Priorización 2 (40%)]]*40%)</f>
        <v>2.4</v>
      </c>
      <c r="BC251" s="32"/>
      <c r="BD251" s="32"/>
    </row>
    <row r="252" spans="1:56" ht="169" hidden="1" customHeight="1" x14ac:dyDescent="0.2">
      <c r="A252" s="7">
        <v>253</v>
      </c>
      <c r="B252" s="7">
        <v>251</v>
      </c>
      <c r="C252" s="32" t="s">
        <v>61</v>
      </c>
      <c r="D252" s="32" t="s">
        <v>489</v>
      </c>
      <c r="E252" s="7" t="s">
        <v>72</v>
      </c>
      <c r="F252" s="1" t="s">
        <v>373</v>
      </c>
      <c r="G252" s="7" t="s">
        <v>2</v>
      </c>
      <c r="H252" s="7" t="s">
        <v>373</v>
      </c>
      <c r="I252" s="7" t="s">
        <v>363</v>
      </c>
      <c r="J252" s="32" t="s">
        <v>729</v>
      </c>
      <c r="K252" s="32" t="s">
        <v>94</v>
      </c>
      <c r="L252" s="32" t="s">
        <v>615</v>
      </c>
      <c r="M252" s="60"/>
      <c r="N252" s="60" t="s">
        <v>56</v>
      </c>
      <c r="O252" s="60"/>
      <c r="P252" s="7"/>
      <c r="Q252" s="32" t="s">
        <v>364</v>
      </c>
      <c r="R252" s="32" t="s">
        <v>393</v>
      </c>
      <c r="S252" s="32" t="str">
        <f>+VLOOKUP(Tabla12[[#This Row],[Programa]],Objetivos_Programas!$B$2:$C$16,2,FALSE)</f>
        <v>3. Programa Vitalidad y cuidado</v>
      </c>
      <c r="T252" s="54" t="s">
        <v>633</v>
      </c>
      <c r="U252" s="98" t="s">
        <v>2089</v>
      </c>
      <c r="V252" s="33" t="str">
        <f>+VLOOKUP(Tabla12[[#This Row],[Subprograma (reclasificación)]],OB_Prop_Estru_Prog_SubPr_meta!$K$2:$N$59,4,FALSE)</f>
        <v>100% del territorio urbano con acceso al servicio de gas natural domiciliario</v>
      </c>
      <c r="W252" s="32" t="s">
        <v>365</v>
      </c>
      <c r="X252" s="7"/>
      <c r="Y252" s="7"/>
      <c r="Z252" s="7"/>
      <c r="AA252" s="32" t="s">
        <v>686</v>
      </c>
      <c r="AB252" s="7"/>
      <c r="AC252" s="60" t="s">
        <v>2</v>
      </c>
      <c r="AD252" s="43" t="s">
        <v>675</v>
      </c>
      <c r="AE252" s="10"/>
      <c r="AG252" s="38"/>
      <c r="AH252" s="38"/>
      <c r="AI252" s="7"/>
      <c r="AJ252" s="7"/>
      <c r="AK252" s="7" t="s">
        <v>73</v>
      </c>
      <c r="AL252" s="40"/>
      <c r="AM252" s="7"/>
      <c r="AP252" s="32"/>
      <c r="AQ252" s="32"/>
      <c r="AR252" s="32"/>
      <c r="AS252" s="32"/>
      <c r="AT252" s="32"/>
      <c r="AU252" s="40">
        <v>0</v>
      </c>
      <c r="AV252" s="40">
        <v>1</v>
      </c>
      <c r="AW252" s="32"/>
      <c r="AX252" s="16"/>
      <c r="AY252" s="32"/>
      <c r="AZ252" s="40">
        <v>4</v>
      </c>
      <c r="BA252" s="40">
        <v>0</v>
      </c>
      <c r="BB252" s="40">
        <f>+(Tabla12[[#This Row],[Priorización 1 (60%)]]*60%)+(Tabla12[[#This Row],[Priorización 2 (40%)]]*40%)</f>
        <v>2.4</v>
      </c>
      <c r="BC252" s="32"/>
      <c r="BD252" s="32"/>
    </row>
    <row r="253" spans="1:56" ht="169" hidden="1" customHeight="1" x14ac:dyDescent="0.2">
      <c r="A253" s="7">
        <v>254</v>
      </c>
      <c r="B253" s="7">
        <v>252</v>
      </c>
      <c r="C253" s="32" t="s">
        <v>61</v>
      </c>
      <c r="D253" s="32" t="s">
        <v>489</v>
      </c>
      <c r="E253" s="7" t="s">
        <v>72</v>
      </c>
      <c r="F253" s="1" t="s">
        <v>1618</v>
      </c>
      <c r="G253" s="7" t="s">
        <v>2</v>
      </c>
      <c r="H253" s="7" t="s">
        <v>374</v>
      </c>
      <c r="I253" s="7" t="s">
        <v>363</v>
      </c>
      <c r="J253" s="32" t="s">
        <v>729</v>
      </c>
      <c r="K253" s="32" t="s">
        <v>94</v>
      </c>
      <c r="L253" s="32" t="s">
        <v>615</v>
      </c>
      <c r="M253" s="60"/>
      <c r="N253" s="60" t="s">
        <v>56</v>
      </c>
      <c r="O253" s="60"/>
      <c r="P253" s="7"/>
      <c r="Q253" s="32" t="s">
        <v>364</v>
      </c>
      <c r="R253" s="32" t="s">
        <v>393</v>
      </c>
      <c r="S253" s="32" t="str">
        <f>+VLOOKUP(Tabla12[[#This Row],[Programa]],Objetivos_Programas!$B$2:$C$16,2,FALSE)</f>
        <v>3. Programa Vitalidad y cuidado</v>
      </c>
      <c r="T253" s="54" t="s">
        <v>633</v>
      </c>
      <c r="U253" s="98" t="s">
        <v>2089</v>
      </c>
      <c r="V253" s="33" t="str">
        <f>+VLOOKUP(Tabla12[[#This Row],[Subprograma (reclasificación)]],OB_Prop_Estru_Prog_SubPr_meta!$K$2:$N$59,4,FALSE)</f>
        <v>100% del territorio urbano con acceso al servicio de gas natural domiciliario</v>
      </c>
      <c r="W253" s="32" t="s">
        <v>365</v>
      </c>
      <c r="X253" s="7"/>
      <c r="Y253" s="7"/>
      <c r="Z253" s="7"/>
      <c r="AA253" s="32" t="s">
        <v>686</v>
      </c>
      <c r="AB253" s="7"/>
      <c r="AC253" s="60" t="s">
        <v>2</v>
      </c>
      <c r="AD253" s="43" t="s">
        <v>675</v>
      </c>
      <c r="AE253" s="10"/>
      <c r="AG253" s="38"/>
      <c r="AH253" s="38"/>
      <c r="AI253" s="7"/>
      <c r="AJ253" s="7"/>
      <c r="AK253" s="32" t="s">
        <v>57</v>
      </c>
      <c r="AL253" s="40"/>
      <c r="AM253" s="7"/>
      <c r="AP253" s="32"/>
      <c r="AQ253" s="32"/>
      <c r="AR253" s="32"/>
      <c r="AS253" s="32"/>
      <c r="AT253" s="32"/>
      <c r="AU253" s="40">
        <v>0</v>
      </c>
      <c r="AV253" s="40">
        <v>1</v>
      </c>
      <c r="AW253" s="32"/>
      <c r="AX253" s="16" t="e">
        <f>Tabla12[[#This Row],[Costo estimado 
(millones de $)]]-Tabla12[[#This Row],[Recursos PDD]]</f>
        <v>#VALUE!</v>
      </c>
      <c r="AY253" s="32"/>
      <c r="AZ253" s="40">
        <v>4</v>
      </c>
      <c r="BA253" s="40">
        <v>0</v>
      </c>
      <c r="BB253" s="40">
        <f>+(Tabla12[[#This Row],[Priorización 1 (60%)]]*60%)+(Tabla12[[#This Row],[Priorización 2 (40%)]]*40%)</f>
        <v>2.4</v>
      </c>
      <c r="BC253" s="32"/>
      <c r="BD253" s="32"/>
    </row>
    <row r="254" spans="1:56" ht="169" hidden="1" customHeight="1" x14ac:dyDescent="0.2">
      <c r="A254" s="7">
        <v>255</v>
      </c>
      <c r="B254" s="7">
        <v>253</v>
      </c>
      <c r="C254" s="32" t="s">
        <v>61</v>
      </c>
      <c r="D254" s="32" t="s">
        <v>489</v>
      </c>
      <c r="E254" s="7" t="s">
        <v>72</v>
      </c>
      <c r="F254" s="1" t="s">
        <v>375</v>
      </c>
      <c r="G254" s="7" t="s">
        <v>2</v>
      </c>
      <c r="H254" s="7" t="s">
        <v>375</v>
      </c>
      <c r="I254" s="7" t="s">
        <v>376</v>
      </c>
      <c r="J254" s="32" t="s">
        <v>729</v>
      </c>
      <c r="K254" s="32" t="s">
        <v>94</v>
      </c>
      <c r="L254" s="32" t="s">
        <v>615</v>
      </c>
      <c r="M254" s="60"/>
      <c r="N254" s="60" t="s">
        <v>56</v>
      </c>
      <c r="O254" s="60"/>
      <c r="P254" s="7"/>
      <c r="Q254" s="32" t="s">
        <v>364</v>
      </c>
      <c r="R254" s="32" t="s">
        <v>393</v>
      </c>
      <c r="S254" s="32" t="str">
        <f>+VLOOKUP(Tabla12[[#This Row],[Programa]],Objetivos_Programas!$B$2:$C$16,2,FALSE)</f>
        <v>3. Programa Vitalidad y cuidado</v>
      </c>
      <c r="T254" s="54" t="s">
        <v>633</v>
      </c>
      <c r="U254" s="98" t="s">
        <v>2089</v>
      </c>
      <c r="V254" s="33" t="str">
        <f>+VLOOKUP(Tabla12[[#This Row],[Subprograma (reclasificación)]],OB_Prop_Estru_Prog_SubPr_meta!$K$2:$N$59,4,FALSE)</f>
        <v>100% del territorio urbano con acceso al servicio de gas natural domiciliario</v>
      </c>
      <c r="W254" s="32" t="s">
        <v>365</v>
      </c>
      <c r="X254" s="7"/>
      <c r="Y254" s="7"/>
      <c r="Z254" s="7"/>
      <c r="AA254" s="32" t="s">
        <v>686</v>
      </c>
      <c r="AB254" s="7"/>
      <c r="AC254" s="60" t="s">
        <v>2</v>
      </c>
      <c r="AD254" s="43" t="s">
        <v>675</v>
      </c>
      <c r="AE254" s="10"/>
      <c r="AG254" s="38"/>
      <c r="AH254" s="38"/>
      <c r="AI254" s="7"/>
      <c r="AJ254" s="7"/>
      <c r="AK254" s="7" t="s">
        <v>73</v>
      </c>
      <c r="AL254" s="40"/>
      <c r="AM254" s="7"/>
      <c r="AP254" s="32"/>
      <c r="AQ254" s="32"/>
      <c r="AR254" s="32"/>
      <c r="AS254" s="32"/>
      <c r="AT254" s="32"/>
      <c r="AU254" s="40">
        <v>0</v>
      </c>
      <c r="AV254" s="40">
        <v>1</v>
      </c>
      <c r="AW254" s="32"/>
      <c r="AX254" s="16"/>
      <c r="AY254" s="32"/>
      <c r="AZ254" s="40">
        <v>4</v>
      </c>
      <c r="BA254" s="40">
        <v>0</v>
      </c>
      <c r="BB254" s="40">
        <f>+(Tabla12[[#This Row],[Priorización 1 (60%)]]*60%)+(Tabla12[[#This Row],[Priorización 2 (40%)]]*40%)</f>
        <v>2.4</v>
      </c>
      <c r="BC254" s="32"/>
      <c r="BD254" s="32"/>
    </row>
    <row r="255" spans="1:56" ht="169" hidden="1" customHeight="1" x14ac:dyDescent="0.2">
      <c r="A255" s="7">
        <v>256</v>
      </c>
      <c r="B255" s="7">
        <v>254</v>
      </c>
      <c r="C255" s="32" t="s">
        <v>61</v>
      </c>
      <c r="D255" s="32" t="s">
        <v>489</v>
      </c>
      <c r="E255" s="7" t="s">
        <v>72</v>
      </c>
      <c r="F255" s="1" t="s">
        <v>377</v>
      </c>
      <c r="G255" s="7" t="s">
        <v>2</v>
      </c>
      <c r="H255" s="7" t="s">
        <v>377</v>
      </c>
      <c r="I255" s="7" t="s">
        <v>376</v>
      </c>
      <c r="J255" s="32" t="s">
        <v>729</v>
      </c>
      <c r="K255" s="32" t="s">
        <v>94</v>
      </c>
      <c r="L255" s="32" t="s">
        <v>615</v>
      </c>
      <c r="M255" s="60"/>
      <c r="N255" s="60" t="s">
        <v>56</v>
      </c>
      <c r="O255" s="60"/>
      <c r="P255" s="7"/>
      <c r="Q255" s="32" t="s">
        <v>364</v>
      </c>
      <c r="R255" s="32" t="s">
        <v>393</v>
      </c>
      <c r="S255" s="32" t="str">
        <f>+VLOOKUP(Tabla12[[#This Row],[Programa]],Objetivos_Programas!$B$2:$C$16,2,FALSE)</f>
        <v>3. Programa Vitalidad y cuidado</v>
      </c>
      <c r="T255" s="54" t="s">
        <v>633</v>
      </c>
      <c r="U255" s="98" t="s">
        <v>2089</v>
      </c>
      <c r="V255" s="33" t="str">
        <f>+VLOOKUP(Tabla12[[#This Row],[Subprograma (reclasificación)]],OB_Prop_Estru_Prog_SubPr_meta!$K$2:$N$59,4,FALSE)</f>
        <v>100% del territorio urbano con acceso al servicio de gas natural domiciliario</v>
      </c>
      <c r="W255" s="32" t="s">
        <v>365</v>
      </c>
      <c r="X255" s="7"/>
      <c r="Y255" s="7"/>
      <c r="Z255" s="7"/>
      <c r="AA255" s="32" t="s">
        <v>686</v>
      </c>
      <c r="AB255" s="7"/>
      <c r="AC255" s="60" t="s">
        <v>2</v>
      </c>
      <c r="AD255" s="43" t="s">
        <v>675</v>
      </c>
      <c r="AE255" s="10"/>
      <c r="AG255" s="38"/>
      <c r="AH255" s="38"/>
      <c r="AI255" s="7"/>
      <c r="AJ255" s="7"/>
      <c r="AK255" s="7" t="s">
        <v>73</v>
      </c>
      <c r="AL255" s="40"/>
      <c r="AM255" s="7"/>
      <c r="AP255" s="32"/>
      <c r="AQ255" s="32"/>
      <c r="AR255" s="32"/>
      <c r="AS255" s="32"/>
      <c r="AT255" s="32"/>
      <c r="AU255" s="40">
        <v>0</v>
      </c>
      <c r="AV255" s="40">
        <v>1</v>
      </c>
      <c r="AW255" s="32"/>
      <c r="AX255" s="16"/>
      <c r="AY255" s="32"/>
      <c r="AZ255" s="40">
        <v>4</v>
      </c>
      <c r="BA255" s="40">
        <v>0</v>
      </c>
      <c r="BB255" s="40">
        <f>+(Tabla12[[#This Row],[Priorización 1 (60%)]]*60%)+(Tabla12[[#This Row],[Priorización 2 (40%)]]*40%)</f>
        <v>2.4</v>
      </c>
      <c r="BC255" s="32"/>
      <c r="BD255" s="32"/>
    </row>
    <row r="256" spans="1:56" ht="169" hidden="1" customHeight="1" x14ac:dyDescent="0.2">
      <c r="A256" s="7">
        <v>257</v>
      </c>
      <c r="B256" s="7">
        <v>255</v>
      </c>
      <c r="C256" s="32" t="s">
        <v>61</v>
      </c>
      <c r="D256" s="32" t="s">
        <v>489</v>
      </c>
      <c r="E256" s="7" t="s">
        <v>72</v>
      </c>
      <c r="F256" s="1" t="s">
        <v>378</v>
      </c>
      <c r="G256" s="7" t="s">
        <v>2</v>
      </c>
      <c r="H256" s="7" t="s">
        <v>378</v>
      </c>
      <c r="I256" s="7" t="s">
        <v>376</v>
      </c>
      <c r="J256" s="32" t="s">
        <v>729</v>
      </c>
      <c r="K256" s="32" t="s">
        <v>94</v>
      </c>
      <c r="L256" s="32" t="s">
        <v>615</v>
      </c>
      <c r="M256" s="60"/>
      <c r="N256" s="60" t="s">
        <v>56</v>
      </c>
      <c r="O256" s="60"/>
      <c r="P256" s="7"/>
      <c r="Q256" s="32" t="s">
        <v>364</v>
      </c>
      <c r="R256" s="32" t="s">
        <v>393</v>
      </c>
      <c r="S256" s="32" t="str">
        <f>+VLOOKUP(Tabla12[[#This Row],[Programa]],Objetivos_Programas!$B$2:$C$16,2,FALSE)</f>
        <v>3. Programa Vitalidad y cuidado</v>
      </c>
      <c r="T256" s="54" t="s">
        <v>633</v>
      </c>
      <c r="U256" s="98" t="s">
        <v>2089</v>
      </c>
      <c r="V256" s="33" t="str">
        <f>+VLOOKUP(Tabla12[[#This Row],[Subprograma (reclasificación)]],OB_Prop_Estru_Prog_SubPr_meta!$K$2:$N$59,4,FALSE)</f>
        <v>100% del territorio urbano con acceso al servicio de gas natural domiciliario</v>
      </c>
      <c r="W256" s="32" t="s">
        <v>365</v>
      </c>
      <c r="X256" s="7"/>
      <c r="Y256" s="7"/>
      <c r="Z256" s="7"/>
      <c r="AA256" s="32" t="s">
        <v>686</v>
      </c>
      <c r="AB256" s="7"/>
      <c r="AC256" s="60" t="s">
        <v>2</v>
      </c>
      <c r="AD256" s="43" t="s">
        <v>675</v>
      </c>
      <c r="AE256" s="10"/>
      <c r="AG256" s="38"/>
      <c r="AH256" s="38"/>
      <c r="AI256" s="7"/>
      <c r="AJ256" s="7"/>
      <c r="AK256" s="7" t="s">
        <v>73</v>
      </c>
      <c r="AL256" s="40"/>
      <c r="AM256" s="7"/>
      <c r="AP256" s="32"/>
      <c r="AQ256" s="32"/>
      <c r="AR256" s="32"/>
      <c r="AS256" s="32"/>
      <c r="AT256" s="32"/>
      <c r="AU256" s="40">
        <v>0</v>
      </c>
      <c r="AV256" s="40">
        <v>1</v>
      </c>
      <c r="AW256" s="32"/>
      <c r="AX256" s="16"/>
      <c r="AY256" s="32"/>
      <c r="AZ256" s="40">
        <v>4</v>
      </c>
      <c r="BA256" s="40">
        <v>0</v>
      </c>
      <c r="BB256" s="40">
        <f>+(Tabla12[[#This Row],[Priorización 1 (60%)]]*60%)+(Tabla12[[#This Row],[Priorización 2 (40%)]]*40%)</f>
        <v>2.4</v>
      </c>
      <c r="BC256" s="32"/>
      <c r="BD256" s="32"/>
    </row>
    <row r="257" spans="1:56" ht="169" hidden="1" customHeight="1" x14ac:dyDescent="0.2">
      <c r="A257" s="7">
        <v>258</v>
      </c>
      <c r="B257" s="7">
        <v>256</v>
      </c>
      <c r="C257" s="32" t="s">
        <v>61</v>
      </c>
      <c r="D257" s="32" t="s">
        <v>62</v>
      </c>
      <c r="E257" s="7" t="s">
        <v>72</v>
      </c>
      <c r="F257" s="1" t="s">
        <v>19</v>
      </c>
      <c r="G257" s="7" t="s">
        <v>2</v>
      </c>
      <c r="H257" s="7" t="s">
        <v>19</v>
      </c>
      <c r="I257" s="7" t="s">
        <v>114</v>
      </c>
      <c r="J257" s="32" t="s">
        <v>729</v>
      </c>
      <c r="K257" s="32" t="s">
        <v>497</v>
      </c>
      <c r="L257" s="32" t="s">
        <v>615</v>
      </c>
      <c r="M257" s="60"/>
      <c r="N257" s="60" t="s">
        <v>56</v>
      </c>
      <c r="O257" s="60"/>
      <c r="P257" s="7"/>
      <c r="Q257" s="32" t="s">
        <v>4</v>
      </c>
      <c r="R257" s="32" t="s">
        <v>393</v>
      </c>
      <c r="S257" s="32" t="str">
        <f>+VLOOKUP(Tabla12[[#This Row],[Programa]],Objetivos_Programas!$B$2:$C$16,2,FALSE)</f>
        <v>3. Programa Vitalidad y cuidado</v>
      </c>
      <c r="T257" s="32" t="s">
        <v>417</v>
      </c>
      <c r="U257" s="32" t="s">
        <v>2090</v>
      </c>
      <c r="V257" s="33" t="str">
        <f>+VLOOKUP(Tabla12[[#This Row],[Subprograma (reclasificación)]],OB_Prop_Estru_Prog_SubPr_meta!$K$2:$N$59,4,FALSE)</f>
        <v>100% de cobertura regulatoria acumulada para los servicios de acueducto y alcantarillado en Bogotá</v>
      </c>
      <c r="W257" s="32" t="s">
        <v>365</v>
      </c>
      <c r="X257" s="7"/>
      <c r="Y257" s="7"/>
      <c r="Z257" s="7"/>
      <c r="AA257" s="32" t="s">
        <v>686</v>
      </c>
      <c r="AB257" s="7"/>
      <c r="AC257" s="60" t="s">
        <v>2</v>
      </c>
      <c r="AD257" s="10">
        <v>152587.20000000001</v>
      </c>
      <c r="AE257" s="10">
        <f>+Tabla12[[#This Row],[Costo estimado 
(millones de $)]]</f>
        <v>152587.20000000001</v>
      </c>
      <c r="AF257" s="16">
        <v>50862.400000000001</v>
      </c>
      <c r="AG257" s="38"/>
      <c r="AH257" s="38"/>
      <c r="AI257" s="7"/>
      <c r="AJ257" s="7"/>
      <c r="AK257" s="32" t="s">
        <v>57</v>
      </c>
      <c r="AL257" s="32" t="s">
        <v>1642</v>
      </c>
      <c r="AM257" s="32" t="s">
        <v>625</v>
      </c>
      <c r="AP257" s="32"/>
      <c r="AQ257" s="32"/>
      <c r="AR257" s="32"/>
      <c r="AS257" s="32"/>
      <c r="AT257" s="40"/>
      <c r="AU257" s="40">
        <v>0</v>
      </c>
      <c r="AV257" s="40">
        <v>1</v>
      </c>
      <c r="AW257" s="32"/>
      <c r="AX257" s="16">
        <f>Tabla12[[#This Row],[Costo estimado 
(millones de $)]]-Tabla12[[#This Row],[Recursos PDD]]</f>
        <v>101724.80000000002</v>
      </c>
      <c r="AY257" s="32"/>
      <c r="AZ257" s="40">
        <v>4</v>
      </c>
      <c r="BA257" s="40">
        <v>0</v>
      </c>
      <c r="BB257" s="40">
        <f>+(Tabla12[[#This Row],[Priorización 1 (60%)]]*60%)+(Tabla12[[#This Row],[Priorización 2 (40%)]]*40%)</f>
        <v>2.4</v>
      </c>
      <c r="BC257" s="32"/>
      <c r="BD257" s="32"/>
    </row>
    <row r="258" spans="1:56" ht="169" hidden="1" customHeight="1" x14ac:dyDescent="0.2">
      <c r="A258" s="7">
        <v>259</v>
      </c>
      <c r="B258" s="7">
        <v>257</v>
      </c>
      <c r="C258" s="32" t="s">
        <v>61</v>
      </c>
      <c r="D258" s="32" t="s">
        <v>62</v>
      </c>
      <c r="E258" s="7" t="s">
        <v>72</v>
      </c>
      <c r="F258" s="1" t="s">
        <v>22</v>
      </c>
      <c r="G258" s="7" t="s">
        <v>2</v>
      </c>
      <c r="H258" s="7" t="s">
        <v>22</v>
      </c>
      <c r="I258" s="7" t="s">
        <v>114</v>
      </c>
      <c r="J258" s="32" t="s">
        <v>729</v>
      </c>
      <c r="K258" s="32" t="s">
        <v>497</v>
      </c>
      <c r="L258" s="32" t="s">
        <v>615</v>
      </c>
      <c r="M258" s="60"/>
      <c r="N258" s="60" t="s">
        <v>56</v>
      </c>
      <c r="O258" s="60"/>
      <c r="P258" s="7"/>
      <c r="Q258" s="32" t="s">
        <v>4</v>
      </c>
      <c r="R258" s="32" t="s">
        <v>393</v>
      </c>
      <c r="S258" s="32" t="str">
        <f>+VLOOKUP(Tabla12[[#This Row],[Programa]],Objetivos_Programas!$B$2:$C$16,2,FALSE)</f>
        <v>3. Programa Vitalidad y cuidado</v>
      </c>
      <c r="T258" s="32" t="s">
        <v>417</v>
      </c>
      <c r="U258" s="32" t="s">
        <v>2090</v>
      </c>
      <c r="V258" s="33" t="str">
        <f>+VLOOKUP(Tabla12[[#This Row],[Subprograma (reclasificación)]],OB_Prop_Estru_Prog_SubPr_meta!$K$2:$N$59,4,FALSE)</f>
        <v>100% de cobertura regulatoria acumulada para los servicios de acueducto y alcantarillado en Bogotá</v>
      </c>
      <c r="W258" s="32" t="s">
        <v>365</v>
      </c>
      <c r="X258" s="7"/>
      <c r="Y258" s="7"/>
      <c r="Z258" s="7"/>
      <c r="AA258" s="32" t="s">
        <v>686</v>
      </c>
      <c r="AB258" s="7"/>
      <c r="AC258" s="60" t="s">
        <v>2</v>
      </c>
      <c r="AD258" s="43" t="s">
        <v>675</v>
      </c>
      <c r="AE258" s="10"/>
      <c r="AG258" s="38"/>
      <c r="AH258" s="38"/>
      <c r="AI258" s="7"/>
      <c r="AJ258" s="7"/>
      <c r="AK258" s="7" t="s">
        <v>73</v>
      </c>
      <c r="AL258" s="40"/>
      <c r="AM258" s="7"/>
      <c r="AP258" s="32"/>
      <c r="AQ258" s="32"/>
      <c r="AR258" s="32"/>
      <c r="AS258" s="32"/>
      <c r="AT258" s="32"/>
      <c r="AU258" s="40">
        <v>0</v>
      </c>
      <c r="AV258" s="40">
        <v>1</v>
      </c>
      <c r="AW258" s="32"/>
      <c r="AX258" s="16"/>
      <c r="AY258" s="32"/>
      <c r="AZ258" s="40">
        <v>4</v>
      </c>
      <c r="BA258" s="40">
        <v>0</v>
      </c>
      <c r="BB258" s="40">
        <f>+(Tabla12[[#This Row],[Priorización 1 (60%)]]*60%)+(Tabla12[[#This Row],[Priorización 2 (40%)]]*40%)</f>
        <v>2.4</v>
      </c>
      <c r="BC258" s="32"/>
      <c r="BD258" s="32"/>
    </row>
    <row r="259" spans="1:56" ht="169" hidden="1" customHeight="1" x14ac:dyDescent="0.2">
      <c r="A259" s="7">
        <v>260</v>
      </c>
      <c r="B259" s="7">
        <v>258</v>
      </c>
      <c r="C259" s="32" t="s">
        <v>61</v>
      </c>
      <c r="D259" s="32" t="s">
        <v>62</v>
      </c>
      <c r="E259" s="7" t="s">
        <v>72</v>
      </c>
      <c r="F259" s="1" t="s">
        <v>20</v>
      </c>
      <c r="G259" s="7" t="s">
        <v>2</v>
      </c>
      <c r="H259" s="7" t="s">
        <v>20</v>
      </c>
      <c r="I259" s="7" t="s">
        <v>114</v>
      </c>
      <c r="J259" s="32" t="s">
        <v>729</v>
      </c>
      <c r="K259" s="32" t="s">
        <v>497</v>
      </c>
      <c r="L259" s="32" t="s">
        <v>615</v>
      </c>
      <c r="M259" s="60"/>
      <c r="N259" s="60" t="s">
        <v>56</v>
      </c>
      <c r="O259" s="60"/>
      <c r="P259" s="7"/>
      <c r="Q259" s="32" t="s">
        <v>4</v>
      </c>
      <c r="R259" s="32" t="s">
        <v>393</v>
      </c>
      <c r="S259" s="32" t="str">
        <f>+VLOOKUP(Tabla12[[#This Row],[Programa]],Objetivos_Programas!$B$2:$C$16,2,FALSE)</f>
        <v>3. Programa Vitalidad y cuidado</v>
      </c>
      <c r="T259" s="32" t="s">
        <v>417</v>
      </c>
      <c r="U259" s="32" t="s">
        <v>2090</v>
      </c>
      <c r="V259" s="33" t="str">
        <f>+VLOOKUP(Tabla12[[#This Row],[Subprograma (reclasificación)]],OB_Prop_Estru_Prog_SubPr_meta!$K$2:$N$59,4,FALSE)</f>
        <v>100% de cobertura regulatoria acumulada para los servicios de acueducto y alcantarillado en Bogotá</v>
      </c>
      <c r="W259" s="32" t="s">
        <v>365</v>
      </c>
      <c r="X259" s="7"/>
      <c r="Y259" s="7"/>
      <c r="Z259" s="7"/>
      <c r="AA259" s="32" t="s">
        <v>686</v>
      </c>
      <c r="AB259" s="7"/>
      <c r="AC259" s="60" t="s">
        <v>2</v>
      </c>
      <c r="AD259" s="43" t="s">
        <v>675</v>
      </c>
      <c r="AE259" s="10"/>
      <c r="AG259" s="38"/>
      <c r="AH259" s="38"/>
      <c r="AI259" s="7"/>
      <c r="AJ259" s="7"/>
      <c r="AK259" s="7" t="s">
        <v>73</v>
      </c>
      <c r="AL259" s="40"/>
      <c r="AM259" s="7"/>
      <c r="AP259" s="32"/>
      <c r="AQ259" s="32"/>
      <c r="AR259" s="32"/>
      <c r="AS259" s="32"/>
      <c r="AT259" s="32"/>
      <c r="AU259" s="40">
        <v>0</v>
      </c>
      <c r="AV259" s="40">
        <v>1</v>
      </c>
      <c r="AW259" s="32"/>
      <c r="AX259" s="16"/>
      <c r="AY259" s="32"/>
      <c r="AZ259" s="40">
        <v>4</v>
      </c>
      <c r="BA259" s="40">
        <v>0</v>
      </c>
      <c r="BB259" s="40">
        <f>+(Tabla12[[#This Row],[Priorización 1 (60%)]]*60%)+(Tabla12[[#This Row],[Priorización 2 (40%)]]*40%)</f>
        <v>2.4</v>
      </c>
      <c r="BC259" s="32"/>
      <c r="BD259" s="32"/>
    </row>
    <row r="260" spans="1:56" ht="169" hidden="1" customHeight="1" x14ac:dyDescent="0.2">
      <c r="A260" s="7">
        <v>261</v>
      </c>
      <c r="B260" s="7">
        <v>259</v>
      </c>
      <c r="C260" s="32" t="s">
        <v>61</v>
      </c>
      <c r="D260" s="32" t="s">
        <v>62</v>
      </c>
      <c r="E260" s="7" t="s">
        <v>72</v>
      </c>
      <c r="F260" s="1" t="s">
        <v>21</v>
      </c>
      <c r="G260" s="7" t="s">
        <v>2</v>
      </c>
      <c r="H260" s="7" t="s">
        <v>21</v>
      </c>
      <c r="I260" s="7" t="s">
        <v>114</v>
      </c>
      <c r="J260" s="32" t="s">
        <v>729</v>
      </c>
      <c r="K260" s="32" t="s">
        <v>497</v>
      </c>
      <c r="L260" s="32" t="s">
        <v>615</v>
      </c>
      <c r="M260" s="60"/>
      <c r="N260" s="60" t="s">
        <v>56</v>
      </c>
      <c r="O260" s="60"/>
      <c r="P260" s="7"/>
      <c r="Q260" s="32" t="s">
        <v>4</v>
      </c>
      <c r="R260" s="32" t="s">
        <v>393</v>
      </c>
      <c r="S260" s="32" t="str">
        <f>+VLOOKUP(Tabla12[[#This Row],[Programa]],Objetivos_Programas!$B$2:$C$16,2,FALSE)</f>
        <v>3. Programa Vitalidad y cuidado</v>
      </c>
      <c r="T260" s="32" t="s">
        <v>417</v>
      </c>
      <c r="U260" s="32" t="s">
        <v>2090</v>
      </c>
      <c r="V260" s="33" t="str">
        <f>+VLOOKUP(Tabla12[[#This Row],[Subprograma (reclasificación)]],OB_Prop_Estru_Prog_SubPr_meta!$K$2:$N$59,4,FALSE)</f>
        <v>100% de cobertura regulatoria acumulada para los servicios de acueducto y alcantarillado en Bogotá</v>
      </c>
      <c r="W260" s="32" t="s">
        <v>365</v>
      </c>
      <c r="X260" s="7"/>
      <c r="Y260" s="7"/>
      <c r="Z260" s="7"/>
      <c r="AA260" s="32" t="s">
        <v>1425</v>
      </c>
      <c r="AB260" s="7"/>
      <c r="AC260" s="60" t="s">
        <v>2</v>
      </c>
      <c r="AD260" s="43" t="s">
        <v>675</v>
      </c>
      <c r="AE260" s="10"/>
      <c r="AG260" s="38"/>
      <c r="AH260" s="38"/>
      <c r="AI260" s="7"/>
      <c r="AJ260" s="7"/>
      <c r="AK260" s="7" t="s">
        <v>73</v>
      </c>
      <c r="AL260" s="40"/>
      <c r="AM260" s="7"/>
      <c r="AP260" s="32"/>
      <c r="AQ260" s="32"/>
      <c r="AR260" s="32"/>
      <c r="AS260" s="32"/>
      <c r="AT260" s="32"/>
      <c r="AU260" s="40">
        <v>0</v>
      </c>
      <c r="AV260" s="40">
        <v>1</v>
      </c>
      <c r="AW260" s="32"/>
      <c r="AX260" s="16"/>
      <c r="AY260" s="32"/>
      <c r="AZ260" s="40">
        <v>3</v>
      </c>
      <c r="BA260" s="40">
        <v>0</v>
      </c>
      <c r="BB260" s="40">
        <f>+(Tabla12[[#This Row],[Priorización 1 (60%)]]*60%)+(Tabla12[[#This Row],[Priorización 2 (40%)]]*40%)</f>
        <v>1.7999999999999998</v>
      </c>
      <c r="BC260" s="32"/>
      <c r="BD260" s="32"/>
    </row>
    <row r="261" spans="1:56" ht="169" hidden="1" customHeight="1" x14ac:dyDescent="0.2">
      <c r="A261" s="7">
        <v>262</v>
      </c>
      <c r="B261" s="7">
        <v>260</v>
      </c>
      <c r="C261" s="32" t="s">
        <v>61</v>
      </c>
      <c r="D261" s="32" t="s">
        <v>62</v>
      </c>
      <c r="E261" s="7" t="s">
        <v>112</v>
      </c>
      <c r="F261" s="1" t="s">
        <v>18</v>
      </c>
      <c r="G261" s="7" t="s">
        <v>2</v>
      </c>
      <c r="H261" s="7" t="s">
        <v>18</v>
      </c>
      <c r="I261" s="7" t="s">
        <v>78</v>
      </c>
      <c r="J261" s="32" t="s">
        <v>896</v>
      </c>
      <c r="K261" s="32" t="s">
        <v>89</v>
      </c>
      <c r="L261" s="32" t="s">
        <v>615</v>
      </c>
      <c r="M261" s="60" t="s">
        <v>56</v>
      </c>
      <c r="N261" s="60" t="s">
        <v>56</v>
      </c>
      <c r="O261" s="60"/>
      <c r="P261" s="7"/>
      <c r="Q261" s="32" t="s">
        <v>4</v>
      </c>
      <c r="R261" s="32" t="s">
        <v>383</v>
      </c>
      <c r="S261" s="32" t="str">
        <f>+VLOOKUP(Tabla12[[#This Row],[Programa]],Objetivos_Programas!$B$2:$C$16,2,FALSE)</f>
        <v>1. Programa conectividad ecosistémica, reverdecimiento y atención de la emergencia climática</v>
      </c>
      <c r="T261" s="32" t="s">
        <v>399</v>
      </c>
      <c r="U261" s="32" t="s">
        <v>1876</v>
      </c>
      <c r="V261" s="33" t="str">
        <f>+VLOOKUP(Tabla12[[#This Row],[Subprograma (reclasificación)]],OB_Prop_Estru_Prog_SubPr_meta!$K$2:$N$59,4,FALSE)</f>
        <v>493 hectáreas en proceso de restauración de cobertura vegetal en la red de parques del Río Bogotá
100% de las aguas servidas tratadas.</v>
      </c>
      <c r="W261" s="32" t="s">
        <v>365</v>
      </c>
      <c r="X261" s="7"/>
      <c r="Y261" s="7"/>
      <c r="Z261" s="7"/>
      <c r="AA261" s="32" t="s">
        <v>908</v>
      </c>
      <c r="AB261" s="7"/>
      <c r="AC261" s="60" t="s">
        <v>2</v>
      </c>
      <c r="AD261" s="10">
        <v>1280552.7000000002</v>
      </c>
      <c r="AE261" s="10">
        <f>+Tabla12[[#This Row],[Costo estimado 
(millones de $)]]</f>
        <v>1280552.7000000002</v>
      </c>
      <c r="AF261" s="16">
        <v>426850.9</v>
      </c>
      <c r="AG261" s="38"/>
      <c r="AH261" s="38"/>
      <c r="AI261" s="7"/>
      <c r="AJ261" s="7"/>
      <c r="AK261" s="32" t="s">
        <v>57</v>
      </c>
      <c r="AL261" s="32" t="s">
        <v>1642</v>
      </c>
      <c r="AM261" s="7" t="s">
        <v>626</v>
      </c>
      <c r="AP261" s="32"/>
      <c r="AQ261" s="32"/>
      <c r="AR261" s="32"/>
      <c r="AS261" s="32"/>
      <c r="AT261" s="40"/>
      <c r="AU261" s="40">
        <v>0</v>
      </c>
      <c r="AV261" s="40">
        <v>0</v>
      </c>
      <c r="AW261" s="32"/>
      <c r="AX261" s="16">
        <f>Tabla12[[#This Row],[Costo estimado 
(millones de $)]]-Tabla12[[#This Row],[Recursos PDD]]</f>
        <v>853701.80000000016</v>
      </c>
      <c r="AY261" s="32"/>
      <c r="AZ261" s="40">
        <v>0</v>
      </c>
      <c r="BA261" s="40">
        <v>0</v>
      </c>
      <c r="BB261" s="40">
        <f>+(Tabla12[[#This Row],[Priorización 1 (60%)]]*60%)+(Tabla12[[#This Row],[Priorización 2 (40%)]]*40%)</f>
        <v>0</v>
      </c>
      <c r="BC261" s="32"/>
      <c r="BD261" s="32"/>
    </row>
    <row r="262" spans="1:56" ht="169" hidden="1" customHeight="1" x14ac:dyDescent="0.2">
      <c r="A262" s="7">
        <v>263</v>
      </c>
      <c r="B262" s="7">
        <v>261</v>
      </c>
      <c r="C262" s="32" t="s">
        <v>61</v>
      </c>
      <c r="D262" s="32" t="s">
        <v>354</v>
      </c>
      <c r="E262" s="7" t="s">
        <v>72</v>
      </c>
      <c r="F262" s="1" t="s">
        <v>1240</v>
      </c>
      <c r="G262" s="7" t="s">
        <v>2</v>
      </c>
      <c r="H262" s="1" t="s">
        <v>1240</v>
      </c>
      <c r="I262" s="7" t="s">
        <v>376</v>
      </c>
      <c r="J262" s="32" t="s">
        <v>729</v>
      </c>
      <c r="K262" s="32" t="s">
        <v>1392</v>
      </c>
      <c r="L262" s="32" t="s">
        <v>615</v>
      </c>
      <c r="M262" s="60"/>
      <c r="N262" s="60" t="s">
        <v>56</v>
      </c>
      <c r="O262" s="60"/>
      <c r="P262" s="7"/>
      <c r="Q262" s="32" t="s">
        <v>364</v>
      </c>
      <c r="R262" s="32" t="s">
        <v>393</v>
      </c>
      <c r="S262" s="32" t="str">
        <f>+VLOOKUP(Tabla12[[#This Row],[Programa]],Objetivos_Programas!$B$2:$C$16,2,FALSE)</f>
        <v>3. Programa Vitalidad y cuidado</v>
      </c>
      <c r="T262" s="32" t="s">
        <v>682</v>
      </c>
      <c r="U262" s="32" t="s">
        <v>2091</v>
      </c>
      <c r="V262" s="33" t="str">
        <f>+VLOOKUP(Tabla12[[#This Row],[Subprograma (reclasificación)]],OB_Prop_Estru_Prog_SubPr_meta!$K$2:$N$59,4,FALSE)</f>
        <v>50% de residuos aprovechables aprovechados</v>
      </c>
      <c r="W262" s="32" t="s">
        <v>365</v>
      </c>
      <c r="X262" s="7"/>
      <c r="Y262" s="7"/>
      <c r="Z262" s="7"/>
      <c r="AA262" s="32" t="s">
        <v>908</v>
      </c>
      <c r="AB262" s="7"/>
      <c r="AC262" s="60" t="s">
        <v>2</v>
      </c>
      <c r="AD262" s="10">
        <v>26400</v>
      </c>
      <c r="AE262" s="10">
        <v>26400</v>
      </c>
      <c r="AF262" s="16">
        <v>26400</v>
      </c>
      <c r="AG262" s="38"/>
      <c r="AH262" s="38"/>
      <c r="AI262" s="7"/>
      <c r="AJ262" s="7"/>
      <c r="AK262" s="32" t="s">
        <v>57</v>
      </c>
      <c r="AL262" s="32" t="s">
        <v>1642</v>
      </c>
      <c r="AM262" s="46" t="s">
        <v>627</v>
      </c>
      <c r="AO262" s="55" t="s">
        <v>1393</v>
      </c>
      <c r="AP262" s="32"/>
      <c r="AQ262" s="32"/>
      <c r="AR262" s="32"/>
      <c r="AS262" s="32"/>
      <c r="AT262" s="40"/>
      <c r="AU262" s="40">
        <v>0</v>
      </c>
      <c r="AV262" s="40">
        <v>0</v>
      </c>
      <c r="AW262" s="32"/>
      <c r="AX262" s="16">
        <f>Tabla12[[#This Row],[Costo estimado 
(millones de $)]]-Tabla12[[#This Row],[Recursos PDD]]</f>
        <v>0</v>
      </c>
      <c r="AY262" s="32" t="s">
        <v>108</v>
      </c>
      <c r="AZ262" s="40">
        <v>0</v>
      </c>
      <c r="BA262" s="40">
        <v>0</v>
      </c>
      <c r="BB262" s="40">
        <f>+(Tabla12[[#This Row],[Priorización 1 (60%)]]*60%)+(Tabla12[[#This Row],[Priorización 2 (40%)]]*40%)</f>
        <v>0</v>
      </c>
      <c r="BC262" s="32"/>
      <c r="BD262" s="32"/>
    </row>
    <row r="263" spans="1:56" ht="169" hidden="1" customHeight="1" x14ac:dyDescent="0.2">
      <c r="A263" s="7">
        <v>264</v>
      </c>
      <c r="B263" s="7">
        <v>262</v>
      </c>
      <c r="C263" s="32" t="s">
        <v>900</v>
      </c>
      <c r="D263" s="32" t="s">
        <v>901</v>
      </c>
      <c r="E263" s="32" t="s">
        <v>112</v>
      </c>
      <c r="F263" s="1" t="s">
        <v>506</v>
      </c>
      <c r="G263" s="32" t="s">
        <v>2</v>
      </c>
      <c r="H263" s="6" t="s">
        <v>113</v>
      </c>
      <c r="I263" s="167" t="s">
        <v>114</v>
      </c>
      <c r="J263" s="32" t="s">
        <v>729</v>
      </c>
      <c r="K263" s="32" t="s">
        <v>931</v>
      </c>
      <c r="L263" s="32" t="s">
        <v>615</v>
      </c>
      <c r="N263" s="58" t="s">
        <v>56</v>
      </c>
      <c r="Q263" s="32" t="s">
        <v>4</v>
      </c>
      <c r="R263" s="32" t="s">
        <v>392</v>
      </c>
      <c r="S263" s="32" t="str">
        <f>+VLOOKUP(Tabla12[[#This Row],[Programa]],Objetivos_Programas!$B$2:$C$16,2,FALSE)</f>
        <v>2. Programa descarbonizar la movilidad e infraestructura sostenible</v>
      </c>
      <c r="T263" s="32" t="s">
        <v>1658</v>
      </c>
      <c r="U263" s="32" t="s">
        <v>1883</v>
      </c>
      <c r="V263" s="33" t="str">
        <f>+VLOOKUP(Tabla12[[#This Row],[Subprograma (reclasificación)]],OB_Prop_Estru_Prog_SubPr_meta!$K$2:$N$59,4,FALSE)</f>
        <v>362 kilómetros de malla vial de la ciudad consolidados</v>
      </c>
      <c r="W263" s="32" t="s">
        <v>900</v>
      </c>
      <c r="Y263" s="32" t="s">
        <v>904</v>
      </c>
      <c r="AA263" s="32" t="s">
        <v>957</v>
      </c>
      <c r="AB263" s="32" t="s">
        <v>904</v>
      </c>
      <c r="AC263" s="58"/>
      <c r="AD263" s="10">
        <v>1014064</v>
      </c>
      <c r="AE263" s="10">
        <f>+Tabla12[[#This Row],[Costo estimado 
(millones de $)]]</f>
        <v>1014064</v>
      </c>
      <c r="AF263" s="16">
        <v>1014064</v>
      </c>
      <c r="AI263" s="153" t="s">
        <v>2243</v>
      </c>
      <c r="AJ263" s="32"/>
      <c r="AK263" s="32" t="s">
        <v>57</v>
      </c>
      <c r="AL263" s="32" t="s">
        <v>1642</v>
      </c>
      <c r="AM263" s="32" t="s">
        <v>905</v>
      </c>
      <c r="AN263" s="32">
        <v>1</v>
      </c>
      <c r="AO263" s="32" t="s">
        <v>1495</v>
      </c>
      <c r="AP263" s="58" t="s">
        <v>906</v>
      </c>
      <c r="AQ263" s="58" t="s">
        <v>907</v>
      </c>
      <c r="AR263" s="58">
        <v>11.4</v>
      </c>
      <c r="AS263" s="32"/>
      <c r="AT263" s="32"/>
      <c r="AU263" s="40">
        <v>0</v>
      </c>
      <c r="AV263" s="40">
        <v>1</v>
      </c>
      <c r="AW263" s="32"/>
      <c r="AX263" s="16">
        <f>Tabla12[[#This Row],[Costo estimado 
(millones de $)]]-Tabla12[[#This Row],[Recursos PDD]]</f>
        <v>0</v>
      </c>
      <c r="AY263" s="32"/>
      <c r="AZ263" s="40">
        <v>3</v>
      </c>
      <c r="BA263" s="40">
        <v>2</v>
      </c>
      <c r="BB263" s="40">
        <f>+(Tabla12[[#This Row],[Priorización 1 (60%)]]*60%)+(Tabla12[[#This Row],[Priorización 2 (40%)]]*40%)</f>
        <v>2.5999999999999996</v>
      </c>
      <c r="BC263" s="32"/>
      <c r="BD263" s="32"/>
    </row>
    <row r="264" spans="1:56" ht="169" hidden="1" customHeight="1" x14ac:dyDescent="0.2">
      <c r="A264" s="7">
        <v>265</v>
      </c>
      <c r="B264" s="7">
        <v>263</v>
      </c>
      <c r="C264" s="32" t="s">
        <v>900</v>
      </c>
      <c r="D264" s="32" t="s">
        <v>901</v>
      </c>
      <c r="E264" s="32" t="s">
        <v>112</v>
      </c>
      <c r="F264" s="1" t="s">
        <v>506</v>
      </c>
      <c r="G264" s="32" t="s">
        <v>2</v>
      </c>
      <c r="H264" s="6" t="s">
        <v>1918</v>
      </c>
      <c r="I264" s="167" t="s">
        <v>114</v>
      </c>
      <c r="J264" s="32" t="s">
        <v>729</v>
      </c>
      <c r="K264" s="32" t="s">
        <v>931</v>
      </c>
      <c r="L264" s="32" t="s">
        <v>615</v>
      </c>
      <c r="N264" s="58" t="s">
        <v>56</v>
      </c>
      <c r="Q264" s="32" t="s">
        <v>4</v>
      </c>
      <c r="R264" s="32" t="s">
        <v>392</v>
      </c>
      <c r="S264" s="32" t="str">
        <f>+VLOOKUP(Tabla12[[#This Row],[Programa]],Objetivos_Programas!$B$2:$C$16,2,FALSE)</f>
        <v>2. Programa descarbonizar la movilidad e infraestructura sostenible</v>
      </c>
      <c r="T264" s="32" t="s">
        <v>1658</v>
      </c>
      <c r="U264" s="32" t="s">
        <v>1883</v>
      </c>
      <c r="V264" s="33" t="str">
        <f>+VLOOKUP(Tabla12[[#This Row],[Subprograma (reclasificación)]],OB_Prop_Estru_Prog_SubPr_meta!$K$2:$N$59,4,FALSE)</f>
        <v>362 kilómetros de malla vial de la ciudad consolidados</v>
      </c>
      <c r="W264" s="32" t="s">
        <v>900</v>
      </c>
      <c r="X264" s="152" t="s">
        <v>115</v>
      </c>
      <c r="Y264" s="150" t="s">
        <v>115</v>
      </c>
      <c r="Z264" s="150"/>
      <c r="AA264" s="151" t="s">
        <v>957</v>
      </c>
      <c r="AB264" s="150" t="s">
        <v>115</v>
      </c>
      <c r="AC264" s="211"/>
      <c r="AD264" s="10">
        <v>470082.64462809899</v>
      </c>
      <c r="AE264" s="10"/>
      <c r="AI264" s="10" t="s">
        <v>1919</v>
      </c>
      <c r="AJ264" s="32"/>
      <c r="AK264" s="32" t="s">
        <v>66</v>
      </c>
      <c r="AL264" s="40"/>
      <c r="AM264" s="32" t="s">
        <v>2133</v>
      </c>
      <c r="AN264" s="32">
        <v>1</v>
      </c>
      <c r="AO264" s="32" t="s">
        <v>1585</v>
      </c>
      <c r="AP264" s="174" t="s">
        <v>906</v>
      </c>
      <c r="AQ264" s="174" t="s">
        <v>907</v>
      </c>
      <c r="AR264" s="174">
        <v>2.1</v>
      </c>
      <c r="AS264" s="32"/>
      <c r="AT264" s="32"/>
      <c r="AU264" s="40">
        <v>0</v>
      </c>
      <c r="AV264" s="40">
        <v>1</v>
      </c>
      <c r="AW264" s="32"/>
      <c r="AX264" s="16"/>
      <c r="AY264" s="32"/>
      <c r="AZ264" s="40">
        <v>3</v>
      </c>
      <c r="BA264" s="40">
        <v>2</v>
      </c>
      <c r="BB264" s="40">
        <f>+(Tabla12[[#This Row],[Priorización 1 (60%)]]*60%)+(Tabla12[[#This Row],[Priorización 2 (40%)]]*40%)</f>
        <v>2.5999999999999996</v>
      </c>
      <c r="BC264" s="32"/>
      <c r="BD264" s="32"/>
    </row>
    <row r="265" spans="1:56" ht="169" hidden="1" customHeight="1" x14ac:dyDescent="0.2">
      <c r="A265" s="7">
        <v>267</v>
      </c>
      <c r="B265" s="7">
        <v>264</v>
      </c>
      <c r="C265" s="32" t="s">
        <v>900</v>
      </c>
      <c r="D265" s="32" t="s">
        <v>901</v>
      </c>
      <c r="E265" s="32" t="s">
        <v>112</v>
      </c>
      <c r="F265" s="1" t="s">
        <v>506</v>
      </c>
      <c r="G265" s="32" t="s">
        <v>2</v>
      </c>
      <c r="H265" s="6" t="s">
        <v>1652</v>
      </c>
      <c r="I265" s="167" t="s">
        <v>114</v>
      </c>
      <c r="J265" s="32" t="s">
        <v>729</v>
      </c>
      <c r="K265" s="32" t="s">
        <v>931</v>
      </c>
      <c r="L265" s="32" t="s">
        <v>615</v>
      </c>
      <c r="N265" s="58" t="s">
        <v>56</v>
      </c>
      <c r="Q265" s="32" t="s">
        <v>4</v>
      </c>
      <c r="R265" s="32" t="s">
        <v>392</v>
      </c>
      <c r="S265" s="32" t="str">
        <f>+VLOOKUP(Tabla12[[#This Row],[Programa]],Objetivos_Programas!$B$2:$C$16,2,FALSE)</f>
        <v>2. Programa descarbonizar la movilidad e infraestructura sostenible</v>
      </c>
      <c r="T265" s="32" t="s">
        <v>1658</v>
      </c>
      <c r="U265" s="32" t="s">
        <v>1883</v>
      </c>
      <c r="V265" s="33" t="str">
        <f>+VLOOKUP(Tabla12[[#This Row],[Subprograma (reclasificación)]],OB_Prop_Estru_Prog_SubPr_meta!$K$2:$N$59,4,FALSE)</f>
        <v>362 kilómetros de malla vial de la ciudad consolidados</v>
      </c>
      <c r="W265" s="32" t="s">
        <v>900</v>
      </c>
      <c r="X265" s="32" t="s">
        <v>115</v>
      </c>
      <c r="Y265" s="32" t="s">
        <v>115</v>
      </c>
      <c r="AA265" s="32" t="s">
        <v>957</v>
      </c>
      <c r="AB265" s="32" t="s">
        <v>1653</v>
      </c>
      <c r="AC265" s="58"/>
      <c r="AD265" s="10" t="s">
        <v>957</v>
      </c>
      <c r="AE265" s="10">
        <f>4470*Tabla12[[#This Row],[LONGITUD]]</f>
        <v>22126.5</v>
      </c>
      <c r="AI265" s="32" t="s">
        <v>957</v>
      </c>
      <c r="AJ265" s="32"/>
      <c r="AK265" s="32" t="s">
        <v>400</v>
      </c>
      <c r="AL265" s="40"/>
      <c r="AM265" s="32" t="s">
        <v>1654</v>
      </c>
      <c r="AN265" s="32">
        <v>2</v>
      </c>
      <c r="AO265" s="56" t="s">
        <v>902</v>
      </c>
      <c r="AP265" s="58" t="s">
        <v>909</v>
      </c>
      <c r="AQ265" s="58" t="s">
        <v>910</v>
      </c>
      <c r="AR265" s="58">
        <v>4.95</v>
      </c>
      <c r="AS265" s="32"/>
      <c r="AT265" s="32"/>
      <c r="AU265" s="40">
        <v>0</v>
      </c>
      <c r="AV265" s="40">
        <v>1</v>
      </c>
      <c r="AW265" s="32"/>
      <c r="AX265" s="16"/>
      <c r="AY265" s="32"/>
      <c r="AZ265" s="40">
        <v>3</v>
      </c>
      <c r="BA265" s="40">
        <v>1</v>
      </c>
      <c r="BB265" s="40">
        <f>+(Tabla12[[#This Row],[Priorización 1 (60%)]]*60%)+(Tabla12[[#This Row],[Priorización 2 (40%)]]*40%)</f>
        <v>2.1999999999999997</v>
      </c>
      <c r="BC265" s="32"/>
      <c r="BD265" s="32"/>
    </row>
    <row r="266" spans="1:56" ht="169" hidden="1" customHeight="1" x14ac:dyDescent="0.2">
      <c r="A266" s="7">
        <v>268</v>
      </c>
      <c r="B266" s="7">
        <v>265</v>
      </c>
      <c r="C266" s="32" t="s">
        <v>900</v>
      </c>
      <c r="D266" s="32" t="s">
        <v>901</v>
      </c>
      <c r="E266" s="32" t="s">
        <v>112</v>
      </c>
      <c r="F266" s="1" t="s">
        <v>506</v>
      </c>
      <c r="G266" s="32" t="s">
        <v>2</v>
      </c>
      <c r="H266" s="6" t="s">
        <v>501</v>
      </c>
      <c r="I266" s="167" t="s">
        <v>114</v>
      </c>
      <c r="J266" s="32" t="s">
        <v>729</v>
      </c>
      <c r="K266" s="32" t="s">
        <v>931</v>
      </c>
      <c r="L266" s="32" t="s">
        <v>615</v>
      </c>
      <c r="N266" s="58" t="s">
        <v>56</v>
      </c>
      <c r="Q266" s="32" t="s">
        <v>4</v>
      </c>
      <c r="R266" s="32" t="s">
        <v>392</v>
      </c>
      <c r="S266" s="32" t="str">
        <f>+VLOOKUP(Tabla12[[#This Row],[Programa]],Objetivos_Programas!$B$2:$C$16,2,FALSE)</f>
        <v>2. Programa descarbonizar la movilidad e infraestructura sostenible</v>
      </c>
      <c r="T266" s="32" t="s">
        <v>1658</v>
      </c>
      <c r="U266" s="32" t="s">
        <v>1883</v>
      </c>
      <c r="V266" s="33" t="str">
        <f>+VLOOKUP(Tabla12[[#This Row],[Subprograma (reclasificación)]],OB_Prop_Estru_Prog_SubPr_meta!$K$2:$N$59,4,FALSE)</f>
        <v>362 kilómetros de malla vial de la ciudad consolidados</v>
      </c>
      <c r="W266" s="32" t="s">
        <v>900</v>
      </c>
      <c r="Y266" s="153" t="s">
        <v>2222</v>
      </c>
      <c r="AA266" s="32" t="s">
        <v>1426</v>
      </c>
      <c r="AB266" s="32" t="s">
        <v>912</v>
      </c>
      <c r="AC266" s="58"/>
      <c r="AD266" s="10">
        <v>365115.94744000002</v>
      </c>
      <c r="AE266" s="158">
        <f>+Tabla12[[#This Row],[Costo estimado 
(millones de $)]]</f>
        <v>365115.94744000002</v>
      </c>
      <c r="AJ266" s="32"/>
      <c r="AK266" s="32" t="s">
        <v>73</v>
      </c>
      <c r="AL266" s="40"/>
      <c r="AM266" s="32" t="s">
        <v>913</v>
      </c>
      <c r="AN266" s="32">
        <v>2</v>
      </c>
      <c r="AO266" s="32" t="s">
        <v>1585</v>
      </c>
      <c r="AP266" s="58" t="s">
        <v>914</v>
      </c>
      <c r="AQ266" s="58" t="s">
        <v>915</v>
      </c>
      <c r="AR266" s="58">
        <v>10.16</v>
      </c>
      <c r="AS266" s="32"/>
      <c r="AT266" s="32"/>
      <c r="AU266" s="40">
        <v>0</v>
      </c>
      <c r="AV266" s="40">
        <v>3</v>
      </c>
      <c r="AW266" s="32"/>
      <c r="AX266" s="16"/>
      <c r="AY266" s="32"/>
      <c r="AZ266" s="40">
        <v>1</v>
      </c>
      <c r="BA266" s="40">
        <v>1</v>
      </c>
      <c r="BB266" s="40">
        <f>+(Tabla12[[#This Row],[Priorización 1 (60%)]]*60%)+(Tabla12[[#This Row],[Priorización 2 (40%)]]*40%)</f>
        <v>1</v>
      </c>
      <c r="BC266" s="32"/>
      <c r="BD266" s="32"/>
    </row>
    <row r="267" spans="1:56" ht="169" hidden="1" customHeight="1" x14ac:dyDescent="0.2">
      <c r="A267" s="7">
        <v>275</v>
      </c>
      <c r="B267" s="7">
        <v>272</v>
      </c>
      <c r="C267" s="32" t="s">
        <v>900</v>
      </c>
      <c r="D267" s="32" t="s">
        <v>901</v>
      </c>
      <c r="E267" s="32" t="s">
        <v>112</v>
      </c>
      <c r="F267" s="1" t="s">
        <v>506</v>
      </c>
      <c r="G267" s="32" t="s">
        <v>2</v>
      </c>
      <c r="H267" s="6" t="s">
        <v>505</v>
      </c>
      <c r="I267" s="167" t="s">
        <v>114</v>
      </c>
      <c r="J267" s="32" t="s">
        <v>729</v>
      </c>
      <c r="K267" s="32" t="s">
        <v>931</v>
      </c>
      <c r="L267" s="32" t="s">
        <v>615</v>
      </c>
      <c r="N267" s="58" t="s">
        <v>56</v>
      </c>
      <c r="Q267" s="32" t="s">
        <v>4</v>
      </c>
      <c r="R267" s="32" t="s">
        <v>392</v>
      </c>
      <c r="S267" s="32" t="str">
        <f>+VLOOKUP(Tabla12[[#This Row],[Programa]],Objetivos_Programas!$B$2:$C$16,2,FALSE)</f>
        <v>2. Programa descarbonizar la movilidad e infraestructura sostenible</v>
      </c>
      <c r="T267" s="32" t="s">
        <v>1658</v>
      </c>
      <c r="U267" s="32" t="s">
        <v>1883</v>
      </c>
      <c r="V267" s="33" t="str">
        <f>+VLOOKUP(Tabla12[[#This Row],[Subprograma (reclasificación)]],OB_Prop_Estru_Prog_SubPr_meta!$K$2:$N$59,4,FALSE)</f>
        <v>362 kilómetros de malla vial de la ciudad consolidados</v>
      </c>
      <c r="W267" s="32" t="s">
        <v>900</v>
      </c>
      <c r="Y267" s="32" t="s">
        <v>1556</v>
      </c>
      <c r="AA267" s="32" t="s">
        <v>1428</v>
      </c>
      <c r="AB267" s="32" t="s">
        <v>1556</v>
      </c>
      <c r="AC267" s="58"/>
      <c r="AD267" s="10">
        <v>1423000</v>
      </c>
      <c r="AE267" s="10">
        <f>+Tabla12[[#This Row],[Costo estimado 
(millones de $)]]</f>
        <v>1423000</v>
      </c>
      <c r="AF267" s="16">
        <v>1423000</v>
      </c>
      <c r="AI267" s="32" t="s">
        <v>892</v>
      </c>
      <c r="AJ267" s="32"/>
      <c r="AK267" s="32" t="s">
        <v>57</v>
      </c>
      <c r="AL267" s="32" t="s">
        <v>1642</v>
      </c>
      <c r="AM267" s="32" t="s">
        <v>2242</v>
      </c>
      <c r="AN267" s="32">
        <v>1</v>
      </c>
      <c r="AO267" s="32" t="s">
        <v>902</v>
      </c>
      <c r="AP267" s="58" t="s">
        <v>906</v>
      </c>
      <c r="AQ267" s="58" t="s">
        <v>907</v>
      </c>
      <c r="AR267" s="58">
        <v>15.1</v>
      </c>
      <c r="AS267" s="32"/>
      <c r="AT267" s="40"/>
      <c r="AU267" s="40">
        <v>0</v>
      </c>
      <c r="AV267" s="40">
        <v>1</v>
      </c>
      <c r="AW267" s="32"/>
      <c r="AX267" s="16">
        <f>Tabla12[[#This Row],[Costo estimado 
(millones de $)]]-Tabla12[[#This Row],[Recursos PDD]]</f>
        <v>0</v>
      </c>
      <c r="AY267" s="32"/>
      <c r="AZ267" s="40">
        <v>3</v>
      </c>
      <c r="BA267" s="40">
        <v>3</v>
      </c>
      <c r="BB267" s="40">
        <f>+(Tabla12[[#This Row],[Priorización 1 (60%)]]*60%)+(Tabla12[[#This Row],[Priorización 2 (40%)]]*40%)</f>
        <v>3</v>
      </c>
      <c r="BC267" s="32"/>
      <c r="BD267" s="32"/>
    </row>
    <row r="268" spans="1:56" ht="169" hidden="1" customHeight="1" x14ac:dyDescent="0.2">
      <c r="A268" s="7">
        <v>276</v>
      </c>
      <c r="B268" s="7">
        <v>273</v>
      </c>
      <c r="C268" s="32" t="s">
        <v>900</v>
      </c>
      <c r="D268" s="32" t="s">
        <v>901</v>
      </c>
      <c r="E268" s="32" t="s">
        <v>112</v>
      </c>
      <c r="F268" s="1" t="s">
        <v>506</v>
      </c>
      <c r="G268" s="32" t="s">
        <v>2</v>
      </c>
      <c r="H268" s="6" t="s">
        <v>119</v>
      </c>
      <c r="I268" s="167" t="s">
        <v>114</v>
      </c>
      <c r="J268" s="32" t="s">
        <v>729</v>
      </c>
      <c r="K268" s="32" t="s">
        <v>931</v>
      </c>
      <c r="L268" s="32" t="s">
        <v>615</v>
      </c>
      <c r="N268" s="58" t="s">
        <v>56</v>
      </c>
      <c r="Q268" s="32" t="s">
        <v>4</v>
      </c>
      <c r="R268" s="32" t="s">
        <v>392</v>
      </c>
      <c r="S268" s="32" t="str">
        <f>+VLOOKUP(Tabla12[[#This Row],[Programa]],Objetivos_Programas!$B$2:$C$16,2,FALSE)</f>
        <v>2. Programa descarbonizar la movilidad e infraestructura sostenible</v>
      </c>
      <c r="T268" s="32" t="s">
        <v>1658</v>
      </c>
      <c r="U268" s="32" t="s">
        <v>1883</v>
      </c>
      <c r="V268" s="33" t="str">
        <f>+VLOOKUP(Tabla12[[#This Row],[Subprograma (reclasificación)]],OB_Prop_Estru_Prog_SubPr_meta!$K$2:$N$59,4,FALSE)</f>
        <v>362 kilómetros de malla vial de la ciudad consolidados</v>
      </c>
      <c r="W268" s="32" t="s">
        <v>900</v>
      </c>
      <c r="Y268" s="32" t="s">
        <v>924</v>
      </c>
      <c r="AA268" s="32" t="s">
        <v>1429</v>
      </c>
      <c r="AB268" s="32" t="s">
        <v>924</v>
      </c>
      <c r="AC268" s="58"/>
      <c r="AD268" s="10">
        <v>219678.49521749999</v>
      </c>
      <c r="AE268" s="158">
        <f>+Tabla12[[#This Row],[Costo estimado 
(millones de $)]]</f>
        <v>219678.49521749999</v>
      </c>
      <c r="AJ268" s="32"/>
      <c r="AK268" s="32" t="s">
        <v>57</v>
      </c>
      <c r="AM268" s="32" t="s">
        <v>925</v>
      </c>
      <c r="AN268" s="32">
        <v>1</v>
      </c>
      <c r="AO268" s="32" t="s">
        <v>1586</v>
      </c>
      <c r="AP268" s="58" t="s">
        <v>906</v>
      </c>
      <c r="AQ268" s="58" t="s">
        <v>907</v>
      </c>
      <c r="AR268" s="58">
        <v>3.3</v>
      </c>
      <c r="AS268" s="32"/>
      <c r="AT268" s="32"/>
      <c r="AU268" s="40">
        <v>0</v>
      </c>
      <c r="AV268" s="40">
        <v>1</v>
      </c>
      <c r="AW268" s="32"/>
      <c r="AX268" s="16">
        <f>Tabla12[[#This Row],[Costo estimado 
(millones de $)]]-Tabla12[[#This Row],[Recursos PDD]]</f>
        <v>219678.49521749999</v>
      </c>
      <c r="AY268" s="32"/>
      <c r="AZ268" s="40">
        <v>3</v>
      </c>
      <c r="BA268" s="40">
        <v>2</v>
      </c>
      <c r="BB268" s="40">
        <f>+(Tabla12[[#This Row],[Priorización 1 (60%)]]*60%)+(Tabla12[[#This Row],[Priorización 2 (40%)]]*40%)</f>
        <v>2.5999999999999996</v>
      </c>
      <c r="BC268" s="32"/>
      <c r="BD268" s="32"/>
    </row>
    <row r="269" spans="1:56" ht="169" hidden="1" customHeight="1" x14ac:dyDescent="0.2">
      <c r="A269" s="7">
        <v>277</v>
      </c>
      <c r="B269" s="7">
        <v>274</v>
      </c>
      <c r="C269" s="32" t="s">
        <v>900</v>
      </c>
      <c r="D269" s="32" t="s">
        <v>901</v>
      </c>
      <c r="E269" s="32" t="s">
        <v>112</v>
      </c>
      <c r="F269" s="1" t="s">
        <v>506</v>
      </c>
      <c r="G269" s="32" t="s">
        <v>2</v>
      </c>
      <c r="H269" s="6" t="s">
        <v>120</v>
      </c>
      <c r="I269" s="167" t="s">
        <v>114</v>
      </c>
      <c r="J269" s="32" t="s">
        <v>729</v>
      </c>
      <c r="K269" s="32" t="s">
        <v>931</v>
      </c>
      <c r="L269" s="32" t="s">
        <v>615</v>
      </c>
      <c r="N269" s="58" t="s">
        <v>56</v>
      </c>
      <c r="Q269" s="32" t="s">
        <v>4</v>
      </c>
      <c r="R269" s="32" t="s">
        <v>392</v>
      </c>
      <c r="S269" s="32" t="str">
        <f>+VLOOKUP(Tabla12[[#This Row],[Programa]],Objetivos_Programas!$B$2:$C$16,2,FALSE)</f>
        <v>2. Programa descarbonizar la movilidad e infraestructura sostenible</v>
      </c>
      <c r="T269" s="32" t="s">
        <v>1658</v>
      </c>
      <c r="U269" s="32" t="s">
        <v>1883</v>
      </c>
      <c r="V269" s="33" t="str">
        <f>+VLOOKUP(Tabla12[[#This Row],[Subprograma (reclasificación)]],OB_Prop_Estru_Prog_SubPr_meta!$K$2:$N$59,4,FALSE)</f>
        <v>362 kilómetros de malla vial de la ciudad consolidados</v>
      </c>
      <c r="W269" s="32" t="s">
        <v>900</v>
      </c>
      <c r="Y269" s="153" t="s">
        <v>2219</v>
      </c>
      <c r="AA269" s="32" t="s">
        <v>908</v>
      </c>
      <c r="AB269" s="32" t="s">
        <v>926</v>
      </c>
      <c r="AC269" s="58"/>
      <c r="AD269" s="10">
        <v>444911.45760199998</v>
      </c>
      <c r="AE269" s="10">
        <f>+Tabla12[[#This Row],[Costo estimado 
(millones de $)]]</f>
        <v>444911.45760199998</v>
      </c>
      <c r="AJ269" s="32"/>
      <c r="AK269" s="32" t="s">
        <v>73</v>
      </c>
      <c r="AL269" s="40"/>
      <c r="AN269" s="32">
        <v>1</v>
      </c>
      <c r="AO269" s="32" t="s">
        <v>1586</v>
      </c>
      <c r="AP269" s="58" t="s">
        <v>918</v>
      </c>
      <c r="AQ269" s="58" t="s">
        <v>927</v>
      </c>
      <c r="AR269" s="175">
        <v>6.3</v>
      </c>
      <c r="AS269" s="32"/>
      <c r="AT269" s="40"/>
      <c r="AU269" s="40">
        <v>0</v>
      </c>
      <c r="AV269" s="40">
        <v>0</v>
      </c>
      <c r="AW269" s="32"/>
      <c r="AX269" s="16"/>
      <c r="AY269" s="32"/>
      <c r="AZ269" s="40">
        <v>0</v>
      </c>
      <c r="BA269" s="40">
        <v>2</v>
      </c>
      <c r="BB269" s="40">
        <f>+(Tabla12[[#This Row],[Priorización 1 (60%)]]*60%)+(Tabla12[[#This Row],[Priorización 2 (40%)]]*40%)</f>
        <v>0.8</v>
      </c>
      <c r="BC269" s="32"/>
      <c r="BD269" s="32"/>
    </row>
    <row r="270" spans="1:56" ht="169" hidden="1" customHeight="1" x14ac:dyDescent="0.2">
      <c r="A270" s="7">
        <v>278</v>
      </c>
      <c r="B270" s="7">
        <v>275</v>
      </c>
      <c r="C270" s="32" t="s">
        <v>900</v>
      </c>
      <c r="D270" s="32" t="s">
        <v>901</v>
      </c>
      <c r="E270" s="32" t="s">
        <v>112</v>
      </c>
      <c r="F270" s="1" t="s">
        <v>506</v>
      </c>
      <c r="G270" s="32" t="s">
        <v>2</v>
      </c>
      <c r="H270" s="6" t="s">
        <v>121</v>
      </c>
      <c r="I270" s="167" t="s">
        <v>114</v>
      </c>
      <c r="J270" s="32" t="s">
        <v>729</v>
      </c>
      <c r="K270" s="32" t="s">
        <v>931</v>
      </c>
      <c r="L270" s="32" t="s">
        <v>615</v>
      </c>
      <c r="N270" s="58" t="s">
        <v>56</v>
      </c>
      <c r="Q270" s="32" t="s">
        <v>4</v>
      </c>
      <c r="R270" s="32" t="s">
        <v>392</v>
      </c>
      <c r="S270" s="32" t="str">
        <f>+VLOOKUP(Tabla12[[#This Row],[Programa]],Objetivos_Programas!$B$2:$C$16,2,FALSE)</f>
        <v>2. Programa descarbonizar la movilidad e infraestructura sostenible</v>
      </c>
      <c r="T270" s="32" t="s">
        <v>1658</v>
      </c>
      <c r="U270" s="32" t="s">
        <v>1883</v>
      </c>
      <c r="V270" s="33" t="str">
        <f>+VLOOKUP(Tabla12[[#This Row],[Subprograma (reclasificación)]],OB_Prop_Estru_Prog_SubPr_meta!$K$2:$N$59,4,FALSE)</f>
        <v>362 kilómetros de malla vial de la ciudad consolidados</v>
      </c>
      <c r="W270" s="32" t="s">
        <v>900</v>
      </c>
      <c r="Y270" s="153" t="s">
        <v>2216</v>
      </c>
      <c r="AA270" s="32" t="s">
        <v>908</v>
      </c>
      <c r="AB270" s="32" t="s">
        <v>122</v>
      </c>
      <c r="AC270" s="58"/>
      <c r="AD270" s="10">
        <v>444911.45760199998</v>
      </c>
      <c r="AE270" s="158">
        <f>+Tabla12[[#This Row],[Costo estimado 
(millones de $)]]</f>
        <v>444911.45760199998</v>
      </c>
      <c r="AJ270" s="32"/>
      <c r="AK270" s="32" t="s">
        <v>73</v>
      </c>
      <c r="AL270" s="40"/>
      <c r="AN270" s="32">
        <v>2</v>
      </c>
      <c r="AO270" s="32" t="s">
        <v>1585</v>
      </c>
      <c r="AP270" s="58" t="s">
        <v>918</v>
      </c>
      <c r="AQ270" s="58" t="s">
        <v>927</v>
      </c>
      <c r="AR270" s="175">
        <v>14.6</v>
      </c>
      <c r="AS270" s="32"/>
      <c r="AT270" s="32"/>
      <c r="AU270" s="40">
        <v>0</v>
      </c>
      <c r="AV270" s="40">
        <v>0</v>
      </c>
      <c r="AW270" s="32"/>
      <c r="AX270" s="16"/>
      <c r="AY270" s="32"/>
      <c r="AZ270" s="40">
        <v>0</v>
      </c>
      <c r="BA270" s="40">
        <v>1</v>
      </c>
      <c r="BB270" s="40">
        <f>+(Tabla12[[#This Row],[Priorización 1 (60%)]]*60%)+(Tabla12[[#This Row],[Priorización 2 (40%)]]*40%)</f>
        <v>0.4</v>
      </c>
      <c r="BC270" s="32"/>
      <c r="BD270" s="32"/>
    </row>
    <row r="271" spans="1:56" ht="169" hidden="1" customHeight="1" x14ac:dyDescent="0.2">
      <c r="A271" s="7">
        <v>280</v>
      </c>
      <c r="B271" s="7">
        <v>277</v>
      </c>
      <c r="C271" s="32" t="s">
        <v>900</v>
      </c>
      <c r="D271" s="32" t="s">
        <v>901</v>
      </c>
      <c r="E271" s="32" t="s">
        <v>112</v>
      </c>
      <c r="F271" s="1" t="s">
        <v>506</v>
      </c>
      <c r="G271" s="32" t="s">
        <v>2</v>
      </c>
      <c r="H271" s="6" t="s">
        <v>1709</v>
      </c>
      <c r="I271" s="167" t="s">
        <v>114</v>
      </c>
      <c r="J271" s="32" t="s">
        <v>729</v>
      </c>
      <c r="K271" s="32" t="s">
        <v>931</v>
      </c>
      <c r="L271" s="32" t="s">
        <v>615</v>
      </c>
      <c r="N271" s="58" t="s">
        <v>56</v>
      </c>
      <c r="Q271" s="32" t="s">
        <v>4</v>
      </c>
      <c r="R271" s="32" t="s">
        <v>392</v>
      </c>
      <c r="S271" s="32" t="str">
        <f>+VLOOKUP(Tabla12[[#This Row],[Programa]],Objetivos_Programas!$B$2:$C$16,2,FALSE)</f>
        <v>2. Programa descarbonizar la movilidad e infraestructura sostenible</v>
      </c>
      <c r="T271" s="32" t="s">
        <v>1658</v>
      </c>
      <c r="U271" s="32" t="s">
        <v>1883</v>
      </c>
      <c r="V271" s="33" t="str">
        <f>+VLOOKUP(Tabla12[[#This Row],[Subprograma (reclasificación)]],OB_Prop_Estru_Prog_SubPr_meta!$K$2:$N$59,4,FALSE)</f>
        <v>362 kilómetros de malla vial de la ciudad consolidados</v>
      </c>
      <c r="W271" s="32" t="s">
        <v>900</v>
      </c>
      <c r="Y271" s="153" t="s">
        <v>2223</v>
      </c>
      <c r="AA271" s="32" t="s">
        <v>908</v>
      </c>
      <c r="AB271" s="32" t="s">
        <v>930</v>
      </c>
      <c r="AC271" s="58"/>
      <c r="AD271" s="10">
        <v>862985.12692033499</v>
      </c>
      <c r="AE271" s="10">
        <f>+Tabla12[[#This Row],[Costo estimado 
(millones de $)]]</f>
        <v>862985.12692033499</v>
      </c>
      <c r="AJ271" s="32"/>
      <c r="AK271" s="32" t="s">
        <v>66</v>
      </c>
      <c r="AL271" s="40"/>
      <c r="AN271" s="32">
        <v>2</v>
      </c>
      <c r="AO271" s="32" t="s">
        <v>902</v>
      </c>
      <c r="AP271" s="58" t="s">
        <v>909</v>
      </c>
      <c r="AQ271" s="58" t="s">
        <v>923</v>
      </c>
      <c r="AR271" s="58">
        <v>12.3</v>
      </c>
      <c r="AS271" s="32"/>
      <c r="AT271" s="32"/>
      <c r="AU271" s="40">
        <v>0</v>
      </c>
      <c r="AV271" s="40">
        <v>0</v>
      </c>
      <c r="AW271" s="32"/>
      <c r="AX271" s="16"/>
      <c r="AY271" s="32"/>
      <c r="AZ271" s="40">
        <v>0</v>
      </c>
      <c r="BA271" s="40">
        <v>1</v>
      </c>
      <c r="BB271" s="40">
        <f>+(Tabla12[[#This Row],[Priorización 1 (60%)]]*60%)+(Tabla12[[#This Row],[Priorización 2 (40%)]]*40%)</f>
        <v>0.4</v>
      </c>
      <c r="BC271" s="32"/>
      <c r="BD271" s="32"/>
    </row>
    <row r="272" spans="1:56" ht="169" hidden="1" customHeight="1" x14ac:dyDescent="0.2">
      <c r="A272" s="7">
        <v>281</v>
      </c>
      <c r="B272" s="7">
        <v>279</v>
      </c>
      <c r="C272" s="32" t="s">
        <v>900</v>
      </c>
      <c r="D272" s="32" t="s">
        <v>901</v>
      </c>
      <c r="E272" s="32" t="s">
        <v>72</v>
      </c>
      <c r="F272" s="1" t="s">
        <v>506</v>
      </c>
      <c r="G272" s="32" t="s">
        <v>2</v>
      </c>
      <c r="H272" s="6" t="s">
        <v>125</v>
      </c>
      <c r="I272" s="167" t="s">
        <v>114</v>
      </c>
      <c r="J272" s="32" t="s">
        <v>729</v>
      </c>
      <c r="K272" s="32" t="s">
        <v>931</v>
      </c>
      <c r="L272" s="32" t="s">
        <v>615</v>
      </c>
      <c r="N272" s="58" t="s">
        <v>56</v>
      </c>
      <c r="Q272" s="32" t="s">
        <v>4</v>
      </c>
      <c r="R272" s="32" t="s">
        <v>392</v>
      </c>
      <c r="S272" s="32" t="str">
        <f>+VLOOKUP(Tabla12[[#This Row],[Programa]],Objetivos_Programas!$B$2:$C$16,2,FALSE)</f>
        <v>2. Programa descarbonizar la movilidad e infraestructura sostenible</v>
      </c>
      <c r="T272" s="32" t="s">
        <v>1658</v>
      </c>
      <c r="U272" s="32" t="s">
        <v>1883</v>
      </c>
      <c r="V272" s="33" t="str">
        <f>+VLOOKUP(Tabla12[[#This Row],[Subprograma (reclasificación)]],OB_Prop_Estru_Prog_SubPr_meta!$K$2:$N$59,4,FALSE)</f>
        <v>362 kilómetros de malla vial de la ciudad consolidados</v>
      </c>
      <c r="W272" s="32" t="s">
        <v>900</v>
      </c>
      <c r="X272" s="32" t="s">
        <v>126</v>
      </c>
      <c r="Y272" s="32" t="s">
        <v>126</v>
      </c>
      <c r="AA272" s="32" t="s">
        <v>1408</v>
      </c>
      <c r="AB272" s="32" t="s">
        <v>126</v>
      </c>
      <c r="AC272" s="58"/>
      <c r="AD272" s="10">
        <v>161509.01104591598</v>
      </c>
      <c r="AE272" s="10">
        <f>+Tabla12[[#This Row],[Costo estimado 
(millones de $)]]</f>
        <v>161509.01104591598</v>
      </c>
      <c r="AJ272" s="32"/>
      <c r="AK272" s="32" t="s">
        <v>73</v>
      </c>
      <c r="AL272" s="40"/>
      <c r="AN272" s="32">
        <v>1</v>
      </c>
      <c r="AO272" s="32" t="s">
        <v>902</v>
      </c>
      <c r="AP272" s="58" t="s">
        <v>914</v>
      </c>
      <c r="AQ272" s="58" t="s">
        <v>915</v>
      </c>
      <c r="AR272" s="58">
        <v>0.8</v>
      </c>
      <c r="AS272" s="32"/>
      <c r="AT272" s="40"/>
      <c r="AU272" s="40">
        <v>0</v>
      </c>
      <c r="AV272" s="40">
        <v>3</v>
      </c>
      <c r="AW272" s="32"/>
      <c r="AX272" s="16"/>
      <c r="AY272" s="32"/>
      <c r="AZ272" s="40">
        <v>1</v>
      </c>
      <c r="BA272" s="40">
        <v>2</v>
      </c>
      <c r="BB272" s="40">
        <f>+(Tabla12[[#This Row],[Priorización 1 (60%)]]*60%)+(Tabla12[[#This Row],[Priorización 2 (40%)]]*40%)</f>
        <v>1.4</v>
      </c>
      <c r="BC272" s="32"/>
      <c r="BD272" s="32"/>
    </row>
    <row r="273" spans="1:56" ht="169" hidden="1" customHeight="1" x14ac:dyDescent="0.2">
      <c r="A273" s="7">
        <v>282</v>
      </c>
      <c r="B273" s="7">
        <v>280</v>
      </c>
      <c r="C273" s="32" t="s">
        <v>900</v>
      </c>
      <c r="D273" s="32" t="s">
        <v>901</v>
      </c>
      <c r="E273" s="32" t="s">
        <v>72</v>
      </c>
      <c r="F273" s="1" t="s">
        <v>506</v>
      </c>
      <c r="G273" s="32" t="s">
        <v>2</v>
      </c>
      <c r="H273" s="6" t="s">
        <v>127</v>
      </c>
      <c r="I273" s="167" t="s">
        <v>114</v>
      </c>
      <c r="J273" s="32" t="s">
        <v>729</v>
      </c>
      <c r="K273" s="32" t="s">
        <v>931</v>
      </c>
      <c r="L273" s="32" t="s">
        <v>615</v>
      </c>
      <c r="N273" s="58" t="s">
        <v>56</v>
      </c>
      <c r="Q273" s="32" t="s">
        <v>4</v>
      </c>
      <c r="R273" s="32" t="s">
        <v>392</v>
      </c>
      <c r="S273" s="32" t="str">
        <f>+VLOOKUP(Tabla12[[#This Row],[Programa]],Objetivos_Programas!$B$2:$C$16,2,FALSE)</f>
        <v>2. Programa descarbonizar la movilidad e infraestructura sostenible</v>
      </c>
      <c r="T273" s="32" t="s">
        <v>1658</v>
      </c>
      <c r="U273" s="32" t="s">
        <v>1883</v>
      </c>
      <c r="V273" s="33" t="str">
        <f>+VLOOKUP(Tabla12[[#This Row],[Subprograma (reclasificación)]],OB_Prop_Estru_Prog_SubPr_meta!$K$2:$N$59,4,FALSE)</f>
        <v>362 kilómetros de malla vial de la ciudad consolidados</v>
      </c>
      <c r="W273" s="32" t="s">
        <v>900</v>
      </c>
      <c r="Y273" s="32" t="s">
        <v>932</v>
      </c>
      <c r="AA273" s="32" t="s">
        <v>908</v>
      </c>
      <c r="AB273" s="32" t="s">
        <v>932</v>
      </c>
      <c r="AC273" s="58"/>
      <c r="AD273" s="10">
        <v>181667.89844722699</v>
      </c>
      <c r="AE273" s="158">
        <f>+Tabla12[[#This Row],[Costo estimado 
(millones de $)]]</f>
        <v>181667.89844722699</v>
      </c>
      <c r="AJ273" s="32"/>
      <c r="AK273" s="32" t="s">
        <v>66</v>
      </c>
      <c r="AL273" s="40"/>
      <c r="AN273" s="32">
        <v>2</v>
      </c>
      <c r="AO273" s="32" t="s">
        <v>1585</v>
      </c>
      <c r="AP273" s="58" t="s">
        <v>914</v>
      </c>
      <c r="AQ273" s="58" t="s">
        <v>915</v>
      </c>
      <c r="AR273" s="58">
        <v>1.8</v>
      </c>
      <c r="AS273" s="32"/>
      <c r="AT273" s="32"/>
      <c r="AU273" s="40">
        <v>0</v>
      </c>
      <c r="AV273" s="40">
        <v>0</v>
      </c>
      <c r="AW273" s="32"/>
      <c r="AX273" s="16"/>
      <c r="AY273" s="32"/>
      <c r="AZ273" s="40">
        <v>0</v>
      </c>
      <c r="BA273" s="40">
        <v>1</v>
      </c>
      <c r="BB273" s="40">
        <f>+(Tabla12[[#This Row],[Priorización 1 (60%)]]*60%)+(Tabla12[[#This Row],[Priorización 2 (40%)]]*40%)</f>
        <v>0.4</v>
      </c>
      <c r="BC273" s="32"/>
      <c r="BD273" s="32"/>
    </row>
    <row r="274" spans="1:56" ht="169" hidden="1" customHeight="1" x14ac:dyDescent="0.2">
      <c r="A274" s="7">
        <v>283</v>
      </c>
      <c r="B274" s="7">
        <v>281</v>
      </c>
      <c r="C274" s="32" t="s">
        <v>900</v>
      </c>
      <c r="D274" s="32" t="s">
        <v>901</v>
      </c>
      <c r="E274" s="32" t="s">
        <v>72</v>
      </c>
      <c r="F274" s="1" t="s">
        <v>506</v>
      </c>
      <c r="G274" s="32" t="s">
        <v>2</v>
      </c>
      <c r="H274" s="6" t="s">
        <v>507</v>
      </c>
      <c r="I274" s="167" t="s">
        <v>114</v>
      </c>
      <c r="J274" s="32" t="s">
        <v>729</v>
      </c>
      <c r="K274" s="32" t="s">
        <v>931</v>
      </c>
      <c r="L274" s="32" t="s">
        <v>615</v>
      </c>
      <c r="N274" s="58" t="s">
        <v>56</v>
      </c>
      <c r="Q274" s="32" t="s">
        <v>4</v>
      </c>
      <c r="R274" s="32" t="s">
        <v>392</v>
      </c>
      <c r="S274" s="32" t="str">
        <f>+VLOOKUP(Tabla12[[#This Row],[Programa]],Objetivos_Programas!$B$2:$C$16,2,FALSE)</f>
        <v>2. Programa descarbonizar la movilidad e infraestructura sostenible</v>
      </c>
      <c r="T274" s="32" t="s">
        <v>1658</v>
      </c>
      <c r="U274" s="32" t="s">
        <v>1883</v>
      </c>
      <c r="V274" s="33" t="str">
        <f>+VLOOKUP(Tabla12[[#This Row],[Subprograma (reclasificación)]],OB_Prop_Estru_Prog_SubPr_meta!$K$2:$N$59,4,FALSE)</f>
        <v>362 kilómetros de malla vial de la ciudad consolidados</v>
      </c>
      <c r="W274" s="32" t="s">
        <v>900</v>
      </c>
      <c r="Y274" s="32" t="s">
        <v>933</v>
      </c>
      <c r="AA274" s="32" t="s">
        <v>1407</v>
      </c>
      <c r="AB274" s="32" t="s">
        <v>933</v>
      </c>
      <c r="AC274" s="58"/>
      <c r="AD274" s="10">
        <v>128789.514840034</v>
      </c>
      <c r="AE274" s="10">
        <f>+Tabla12[[#This Row],[Costo estimado 
(millones de $)]]</f>
        <v>128789.514840034</v>
      </c>
      <c r="AJ274" s="32"/>
      <c r="AK274" s="32" t="s">
        <v>57</v>
      </c>
      <c r="AL274" s="40"/>
      <c r="AN274" s="32">
        <v>2</v>
      </c>
      <c r="AO274" s="32" t="s">
        <v>1586</v>
      </c>
      <c r="AP274" s="58" t="s">
        <v>914</v>
      </c>
      <c r="AQ274" s="58" t="s">
        <v>923</v>
      </c>
      <c r="AR274" s="58">
        <v>1</v>
      </c>
      <c r="AS274" s="32"/>
      <c r="AT274" s="40"/>
      <c r="AU274" s="40">
        <v>0</v>
      </c>
      <c r="AV274" s="40">
        <v>3</v>
      </c>
      <c r="AW274" s="32"/>
      <c r="AX274" s="16"/>
      <c r="AY274" s="32"/>
      <c r="AZ274" s="40">
        <v>1</v>
      </c>
      <c r="BA274" s="40">
        <v>1</v>
      </c>
      <c r="BB274" s="40">
        <f>+(Tabla12[[#This Row],[Priorización 1 (60%)]]*60%)+(Tabla12[[#This Row],[Priorización 2 (40%)]]*40%)</f>
        <v>1</v>
      </c>
      <c r="BC274" s="32"/>
      <c r="BD274" s="32"/>
    </row>
    <row r="275" spans="1:56" ht="169" hidden="1" customHeight="1" x14ac:dyDescent="0.2">
      <c r="A275" s="7">
        <v>284</v>
      </c>
      <c r="B275" s="7">
        <v>282</v>
      </c>
      <c r="C275" s="32" t="s">
        <v>900</v>
      </c>
      <c r="D275" s="32" t="s">
        <v>901</v>
      </c>
      <c r="E275" s="32" t="s">
        <v>72</v>
      </c>
      <c r="F275" s="1" t="s">
        <v>506</v>
      </c>
      <c r="G275" s="32" t="s">
        <v>2</v>
      </c>
      <c r="H275" s="6" t="s">
        <v>128</v>
      </c>
      <c r="I275" s="167" t="s">
        <v>114</v>
      </c>
      <c r="J275" s="32" t="s">
        <v>729</v>
      </c>
      <c r="K275" s="32" t="s">
        <v>931</v>
      </c>
      <c r="L275" s="32" t="s">
        <v>615</v>
      </c>
      <c r="N275" s="58" t="s">
        <v>56</v>
      </c>
      <c r="Q275" s="32" t="s">
        <v>4</v>
      </c>
      <c r="R275" s="32" t="s">
        <v>392</v>
      </c>
      <c r="S275" s="32" t="str">
        <f>+VLOOKUP(Tabla12[[#This Row],[Programa]],Objetivos_Programas!$B$2:$C$16,2,FALSE)</f>
        <v>2. Programa descarbonizar la movilidad e infraestructura sostenible</v>
      </c>
      <c r="T275" s="32" t="s">
        <v>1658</v>
      </c>
      <c r="U275" s="32" t="s">
        <v>1883</v>
      </c>
      <c r="V275" s="33" t="str">
        <f>+VLOOKUP(Tabla12[[#This Row],[Subprograma (reclasificación)]],OB_Prop_Estru_Prog_SubPr_meta!$K$2:$N$59,4,FALSE)</f>
        <v>362 kilómetros de malla vial de la ciudad consolidados</v>
      </c>
      <c r="W275" s="32" t="s">
        <v>900</v>
      </c>
      <c r="Y275" s="32" t="s">
        <v>1571</v>
      </c>
      <c r="AA275" s="32" t="s">
        <v>908</v>
      </c>
      <c r="AB275" s="32" t="s">
        <v>1571</v>
      </c>
      <c r="AC275" s="58"/>
      <c r="AD275" s="10">
        <v>222007</v>
      </c>
      <c r="AE275" s="10">
        <f>+Tabla12[[#This Row],[Costo estimado 
(millones de $)]]</f>
        <v>222007</v>
      </c>
      <c r="AF275" s="159">
        <f>+Tabla12[[#This Row],[Costo estimado 
(millones de $)]]</f>
        <v>222007</v>
      </c>
      <c r="AJ275" s="32"/>
      <c r="AK275" s="32" t="s">
        <v>57</v>
      </c>
      <c r="AL275" s="32" t="s">
        <v>1642</v>
      </c>
      <c r="AM275" s="32" t="s">
        <v>934</v>
      </c>
      <c r="AN275" s="32">
        <v>1</v>
      </c>
      <c r="AO275" s="32" t="s">
        <v>1586</v>
      </c>
      <c r="AP275" s="58" t="s">
        <v>909</v>
      </c>
      <c r="AQ275" s="58" t="s">
        <v>910</v>
      </c>
      <c r="AR275" s="58">
        <v>4.62</v>
      </c>
      <c r="AS275" s="32"/>
      <c r="AT275" s="40"/>
      <c r="AU275" s="40">
        <v>0</v>
      </c>
      <c r="AV275" s="40">
        <v>0</v>
      </c>
      <c r="AW275" s="32" t="s">
        <v>1642</v>
      </c>
      <c r="AX275" s="16">
        <f>Tabla12[[#This Row],[Costo estimado 
(millones de $)]]-Tabla12[[#This Row],[Recursos PDD]]</f>
        <v>0</v>
      </c>
      <c r="AY275" s="32"/>
      <c r="AZ275" s="40">
        <v>0</v>
      </c>
      <c r="BA275" s="40">
        <v>2</v>
      </c>
      <c r="BB275" s="40">
        <f>+(Tabla12[[#This Row],[Priorización 1 (60%)]]*60%)+(Tabla12[[#This Row],[Priorización 2 (40%)]]*40%)</f>
        <v>0.8</v>
      </c>
      <c r="BC275" s="32"/>
      <c r="BD275" s="32"/>
    </row>
    <row r="276" spans="1:56" ht="169" hidden="1" customHeight="1" x14ac:dyDescent="0.2">
      <c r="A276" s="7">
        <v>285</v>
      </c>
      <c r="B276" s="7">
        <v>283</v>
      </c>
      <c r="C276" s="32" t="s">
        <v>900</v>
      </c>
      <c r="D276" s="32" t="s">
        <v>901</v>
      </c>
      <c r="E276" s="32" t="s">
        <v>72</v>
      </c>
      <c r="F276" s="1" t="s">
        <v>506</v>
      </c>
      <c r="G276" s="32" t="s">
        <v>2</v>
      </c>
      <c r="H276" s="6" t="s">
        <v>129</v>
      </c>
      <c r="I276" s="167" t="s">
        <v>114</v>
      </c>
      <c r="J276" s="32" t="s">
        <v>729</v>
      </c>
      <c r="K276" s="32" t="s">
        <v>931</v>
      </c>
      <c r="L276" s="32" t="s">
        <v>615</v>
      </c>
      <c r="N276" s="58" t="s">
        <v>56</v>
      </c>
      <c r="Q276" s="32" t="s">
        <v>4</v>
      </c>
      <c r="R276" s="32" t="s">
        <v>392</v>
      </c>
      <c r="S276" s="32" t="str">
        <f>+VLOOKUP(Tabla12[[#This Row],[Programa]],Objetivos_Programas!$B$2:$C$16,2,FALSE)</f>
        <v>2. Programa descarbonizar la movilidad e infraestructura sostenible</v>
      </c>
      <c r="T276" s="32" t="s">
        <v>1658</v>
      </c>
      <c r="U276" s="32" t="s">
        <v>1883</v>
      </c>
      <c r="V276" s="33" t="str">
        <f>+VLOOKUP(Tabla12[[#This Row],[Subprograma (reclasificación)]],OB_Prop_Estru_Prog_SubPr_meta!$K$2:$N$59,4,FALSE)</f>
        <v>362 kilómetros de malla vial de la ciudad consolidados</v>
      </c>
      <c r="W276" s="32" t="s">
        <v>900</v>
      </c>
      <c r="X276" s="153" t="s">
        <v>136</v>
      </c>
      <c r="Y276" s="32" t="s">
        <v>2227</v>
      </c>
      <c r="AA276" s="32" t="s">
        <v>908</v>
      </c>
      <c r="AB276" s="32" t="s">
        <v>935</v>
      </c>
      <c r="AC276" s="58"/>
      <c r="AD276" s="10">
        <v>589412.64295832301</v>
      </c>
      <c r="AE276" s="10">
        <f>+Tabla12[[#This Row],[Costo estimado 
(millones de $)]]</f>
        <v>589412.64295832301</v>
      </c>
      <c r="AJ276" s="32"/>
      <c r="AK276" s="32" t="s">
        <v>73</v>
      </c>
      <c r="AL276" s="40"/>
      <c r="AN276" s="32">
        <v>1</v>
      </c>
      <c r="AO276" s="32" t="s">
        <v>902</v>
      </c>
      <c r="AP276" s="58" t="s">
        <v>914</v>
      </c>
      <c r="AQ276" s="58" t="s">
        <v>915</v>
      </c>
      <c r="AR276" s="157">
        <v>3.94</v>
      </c>
      <c r="AS276" s="32"/>
      <c r="AT276" s="40"/>
      <c r="AU276" s="40">
        <v>0</v>
      </c>
      <c r="AV276" s="40">
        <v>0</v>
      </c>
      <c r="AW276" s="32"/>
      <c r="AX276" s="16"/>
      <c r="AY276" s="32"/>
      <c r="AZ276" s="40">
        <v>0</v>
      </c>
      <c r="BA276" s="40">
        <v>2</v>
      </c>
      <c r="BB276" s="40">
        <f>+(Tabla12[[#This Row],[Priorización 1 (60%)]]*60%)+(Tabla12[[#This Row],[Priorización 2 (40%)]]*40%)</f>
        <v>0.8</v>
      </c>
      <c r="BC276" s="32"/>
      <c r="BD276" s="32"/>
    </row>
    <row r="277" spans="1:56" ht="169" hidden="1" customHeight="1" x14ac:dyDescent="0.2">
      <c r="A277" s="7">
        <v>286</v>
      </c>
      <c r="B277" s="7">
        <v>284</v>
      </c>
      <c r="C277" s="32" t="s">
        <v>900</v>
      </c>
      <c r="D277" s="32" t="s">
        <v>901</v>
      </c>
      <c r="E277" s="32" t="s">
        <v>72</v>
      </c>
      <c r="F277" s="1" t="s">
        <v>506</v>
      </c>
      <c r="G277" s="32" t="s">
        <v>2</v>
      </c>
      <c r="H277" s="6" t="s">
        <v>508</v>
      </c>
      <c r="I277" s="167" t="s">
        <v>114</v>
      </c>
      <c r="J277" s="32" t="s">
        <v>729</v>
      </c>
      <c r="K277" s="32" t="s">
        <v>931</v>
      </c>
      <c r="L277" s="32" t="s">
        <v>615</v>
      </c>
      <c r="N277" s="58" t="s">
        <v>56</v>
      </c>
      <c r="Q277" s="32" t="s">
        <v>4</v>
      </c>
      <c r="R277" s="32" t="s">
        <v>392</v>
      </c>
      <c r="S277" s="32" t="str">
        <f>+VLOOKUP(Tabla12[[#This Row],[Programa]],Objetivos_Programas!$B$2:$C$16,2,FALSE)</f>
        <v>2. Programa descarbonizar la movilidad e infraestructura sostenible</v>
      </c>
      <c r="T277" s="32" t="s">
        <v>1658</v>
      </c>
      <c r="U277" s="32" t="s">
        <v>1883</v>
      </c>
      <c r="V277" s="33" t="str">
        <f>+VLOOKUP(Tabla12[[#This Row],[Subprograma (reclasificación)]],OB_Prop_Estru_Prog_SubPr_meta!$K$2:$N$59,4,FALSE)</f>
        <v>362 kilómetros de malla vial de la ciudad consolidados</v>
      </c>
      <c r="W277" s="32" t="s">
        <v>900</v>
      </c>
      <c r="Y277" s="32" t="s">
        <v>936</v>
      </c>
      <c r="AA277" s="32" t="s">
        <v>1430</v>
      </c>
      <c r="AB277" s="32" t="s">
        <v>936</v>
      </c>
      <c r="AC277" s="58"/>
      <c r="AD277" s="10">
        <v>2511470.2815392301</v>
      </c>
      <c r="AE277" s="10">
        <f>+Tabla12[[#This Row],[Costo estimado 
(millones de $)]]</f>
        <v>2511470.2815392301</v>
      </c>
      <c r="AJ277" s="32"/>
      <c r="AK277" s="32" t="s">
        <v>73</v>
      </c>
      <c r="AL277" s="40"/>
      <c r="AN277" s="32">
        <v>1</v>
      </c>
      <c r="AO277" s="56" t="s">
        <v>902</v>
      </c>
      <c r="AP277" s="58" t="s">
        <v>909</v>
      </c>
      <c r="AQ277" s="58" t="s">
        <v>910</v>
      </c>
      <c r="AR277" s="58">
        <v>11.9</v>
      </c>
      <c r="AS277" s="32"/>
      <c r="AT277" s="32"/>
      <c r="AU277" s="40">
        <v>0</v>
      </c>
      <c r="AV277" s="40">
        <v>1</v>
      </c>
      <c r="AW277" s="32"/>
      <c r="AX277" s="16"/>
      <c r="AY277" s="32"/>
      <c r="AZ277" s="40">
        <v>3</v>
      </c>
      <c r="BA277" s="40">
        <v>2</v>
      </c>
      <c r="BB277" s="40">
        <f>+(Tabla12[[#This Row],[Priorización 1 (60%)]]*60%)+(Tabla12[[#This Row],[Priorización 2 (40%)]]*40%)</f>
        <v>2.5999999999999996</v>
      </c>
      <c r="BC277" s="32"/>
      <c r="BD277" s="32"/>
    </row>
    <row r="278" spans="1:56" ht="169" hidden="1" customHeight="1" x14ac:dyDescent="0.2">
      <c r="A278" s="7">
        <v>287</v>
      </c>
      <c r="B278" s="7">
        <v>285</v>
      </c>
      <c r="C278" s="32" t="s">
        <v>900</v>
      </c>
      <c r="D278" s="32" t="s">
        <v>901</v>
      </c>
      <c r="E278" s="32" t="s">
        <v>72</v>
      </c>
      <c r="F278" s="1" t="s">
        <v>506</v>
      </c>
      <c r="G278" s="32" t="s">
        <v>2</v>
      </c>
      <c r="H278" s="6" t="s">
        <v>130</v>
      </c>
      <c r="I278" s="167" t="s">
        <v>114</v>
      </c>
      <c r="J278" s="32" t="s">
        <v>729</v>
      </c>
      <c r="K278" s="32" t="s">
        <v>931</v>
      </c>
      <c r="L278" s="32" t="s">
        <v>615</v>
      </c>
      <c r="N278" s="58" t="s">
        <v>56</v>
      </c>
      <c r="Q278" s="32" t="s">
        <v>4</v>
      </c>
      <c r="R278" s="32" t="s">
        <v>392</v>
      </c>
      <c r="S278" s="32" t="str">
        <f>+VLOOKUP(Tabla12[[#This Row],[Programa]],Objetivos_Programas!$B$2:$C$16,2,FALSE)</f>
        <v>2. Programa descarbonizar la movilidad e infraestructura sostenible</v>
      </c>
      <c r="T278" s="32" t="s">
        <v>1658</v>
      </c>
      <c r="U278" s="32" t="s">
        <v>1883</v>
      </c>
      <c r="V278" s="33" t="str">
        <f>+VLOOKUP(Tabla12[[#This Row],[Subprograma (reclasificación)]],OB_Prop_Estru_Prog_SubPr_meta!$K$2:$N$59,4,FALSE)</f>
        <v>362 kilómetros de malla vial de la ciudad consolidados</v>
      </c>
      <c r="W278" s="32" t="s">
        <v>900</v>
      </c>
      <c r="X278" s="32" t="s">
        <v>122</v>
      </c>
      <c r="Y278" s="32" t="s">
        <v>122</v>
      </c>
      <c r="AA278" s="32" t="s">
        <v>1403</v>
      </c>
      <c r="AB278" s="32" t="s">
        <v>122</v>
      </c>
      <c r="AC278" s="58"/>
      <c r="AD278" s="10">
        <v>113361.78000000599</v>
      </c>
      <c r="AE278" s="10">
        <f>+Tabla12[[#This Row],[Costo estimado 
(millones de $)]]</f>
        <v>113361.78000000599</v>
      </c>
      <c r="AJ278" s="32"/>
      <c r="AK278" s="32" t="s">
        <v>57</v>
      </c>
      <c r="AN278" s="32">
        <v>1</v>
      </c>
      <c r="AO278" s="32" t="s">
        <v>1586</v>
      </c>
      <c r="AP278" s="58" t="s">
        <v>922</v>
      </c>
      <c r="AQ278" s="58" t="s">
        <v>923</v>
      </c>
      <c r="AR278" s="58">
        <v>0.7</v>
      </c>
      <c r="AS278" s="32"/>
      <c r="AT278" s="40"/>
      <c r="AU278" s="40">
        <v>0</v>
      </c>
      <c r="AV278" s="40">
        <v>1</v>
      </c>
      <c r="AW278" s="32"/>
      <c r="AX278" s="16">
        <f>Tabla12[[#This Row],[Costo estimado 
(millones de $)]]-Tabla12[[#This Row],[Recursos PDD]]</f>
        <v>113361.78000000599</v>
      </c>
      <c r="AY278" s="32"/>
      <c r="AZ278" s="40">
        <v>3</v>
      </c>
      <c r="BA278" s="40">
        <v>2</v>
      </c>
      <c r="BB278" s="40">
        <f>+(Tabla12[[#This Row],[Priorización 1 (60%)]]*60%)+(Tabla12[[#This Row],[Priorización 2 (40%)]]*40%)</f>
        <v>2.5999999999999996</v>
      </c>
      <c r="BC278" s="32"/>
      <c r="BD278" s="32"/>
    </row>
    <row r="279" spans="1:56" ht="169" hidden="1" customHeight="1" x14ac:dyDescent="0.2">
      <c r="A279" s="7">
        <v>288</v>
      </c>
      <c r="B279" s="7">
        <v>286</v>
      </c>
      <c r="C279" s="32" t="s">
        <v>900</v>
      </c>
      <c r="D279" s="32" t="s">
        <v>901</v>
      </c>
      <c r="E279" s="32" t="s">
        <v>72</v>
      </c>
      <c r="F279" s="1" t="s">
        <v>506</v>
      </c>
      <c r="G279" s="32" t="s">
        <v>2</v>
      </c>
      <c r="H279" s="6" t="s">
        <v>131</v>
      </c>
      <c r="I279" s="167" t="s">
        <v>114</v>
      </c>
      <c r="J279" s="32" t="s">
        <v>729</v>
      </c>
      <c r="K279" s="32" t="s">
        <v>931</v>
      </c>
      <c r="L279" s="32" t="s">
        <v>615</v>
      </c>
      <c r="N279" s="58" t="s">
        <v>56</v>
      </c>
      <c r="Q279" s="32" t="s">
        <v>4</v>
      </c>
      <c r="R279" s="32" t="s">
        <v>392</v>
      </c>
      <c r="S279" s="32" t="str">
        <f>+VLOOKUP(Tabla12[[#This Row],[Programa]],Objetivos_Programas!$B$2:$C$16,2,FALSE)</f>
        <v>2. Programa descarbonizar la movilidad e infraestructura sostenible</v>
      </c>
      <c r="T279" s="32" t="s">
        <v>1658</v>
      </c>
      <c r="U279" s="32" t="s">
        <v>1883</v>
      </c>
      <c r="V279" s="33" t="str">
        <f>+VLOOKUP(Tabla12[[#This Row],[Subprograma (reclasificación)]],OB_Prop_Estru_Prog_SubPr_meta!$K$2:$N$59,4,FALSE)</f>
        <v>362 kilómetros de malla vial de la ciudad consolidados</v>
      </c>
      <c r="W279" s="32" t="s">
        <v>900</v>
      </c>
      <c r="Y279" s="32" t="s">
        <v>937</v>
      </c>
      <c r="AA279" s="32" t="s">
        <v>1016</v>
      </c>
      <c r="AB279" s="32" t="s">
        <v>937</v>
      </c>
      <c r="AC279" s="58"/>
      <c r="AD279" s="10">
        <v>23748</v>
      </c>
      <c r="AE279" s="10">
        <f>+Tabla12[[#This Row],[Costo estimado 
(millones de $)]]</f>
        <v>23748</v>
      </c>
      <c r="AF279" s="16">
        <f>+Tabla12[[#This Row],[Fuente Distrital]]</f>
        <v>23748</v>
      </c>
      <c r="AJ279" s="32"/>
      <c r="AK279" s="32" t="s">
        <v>57</v>
      </c>
      <c r="AL279" s="32" t="s">
        <v>1642</v>
      </c>
      <c r="AM279" s="32" t="s">
        <v>938</v>
      </c>
      <c r="AN279" s="32">
        <v>1</v>
      </c>
      <c r="AO279" s="56" t="s">
        <v>902</v>
      </c>
      <c r="AP279" s="58" t="s">
        <v>922</v>
      </c>
      <c r="AQ279" s="58" t="s">
        <v>923</v>
      </c>
      <c r="AR279" s="58">
        <v>0.2</v>
      </c>
      <c r="AS279" s="32"/>
      <c r="AT279" s="32"/>
      <c r="AU279" s="40">
        <v>0</v>
      </c>
      <c r="AV279" s="40">
        <v>1</v>
      </c>
      <c r="AW279" s="32"/>
      <c r="AX279" s="16">
        <f>Tabla12[[#This Row],[Costo estimado 
(millones de $)]]-Tabla12[[#This Row],[Recursos PDD]]</f>
        <v>0</v>
      </c>
      <c r="AY279" s="32"/>
      <c r="AZ279" s="40">
        <v>3</v>
      </c>
      <c r="BA279" s="40">
        <v>2</v>
      </c>
      <c r="BB279" s="40">
        <f>+(Tabla12[[#This Row],[Priorización 1 (60%)]]*60%)+(Tabla12[[#This Row],[Priorización 2 (40%)]]*40%)</f>
        <v>2.5999999999999996</v>
      </c>
      <c r="BC279" s="32"/>
      <c r="BD279" s="32"/>
    </row>
    <row r="280" spans="1:56" ht="169" hidden="1" customHeight="1" x14ac:dyDescent="0.2">
      <c r="A280" s="7">
        <v>289</v>
      </c>
      <c r="B280" s="7">
        <v>287</v>
      </c>
      <c r="C280" s="32" t="s">
        <v>900</v>
      </c>
      <c r="D280" s="32" t="s">
        <v>901</v>
      </c>
      <c r="E280" s="32" t="s">
        <v>72</v>
      </c>
      <c r="F280" s="1" t="s">
        <v>506</v>
      </c>
      <c r="G280" s="32" t="s">
        <v>2</v>
      </c>
      <c r="H280" s="6" t="s">
        <v>509</v>
      </c>
      <c r="I280" s="167" t="s">
        <v>114</v>
      </c>
      <c r="J280" s="32" t="s">
        <v>729</v>
      </c>
      <c r="K280" s="32" t="s">
        <v>931</v>
      </c>
      <c r="L280" s="32" t="s">
        <v>615</v>
      </c>
      <c r="N280" s="58" t="s">
        <v>56</v>
      </c>
      <c r="Q280" s="32" t="s">
        <v>4</v>
      </c>
      <c r="R280" s="32" t="s">
        <v>392</v>
      </c>
      <c r="S280" s="32" t="str">
        <f>+VLOOKUP(Tabla12[[#This Row],[Programa]],Objetivos_Programas!$B$2:$C$16,2,FALSE)</f>
        <v>2. Programa descarbonizar la movilidad e infraestructura sostenible</v>
      </c>
      <c r="T280" s="32" t="s">
        <v>1658</v>
      </c>
      <c r="U280" s="32" t="s">
        <v>1883</v>
      </c>
      <c r="V280" s="33" t="str">
        <f>+VLOOKUP(Tabla12[[#This Row],[Subprograma (reclasificación)]],OB_Prop_Estru_Prog_SubPr_meta!$K$2:$N$59,4,FALSE)</f>
        <v>362 kilómetros de malla vial de la ciudad consolidados</v>
      </c>
      <c r="W280" s="32" t="s">
        <v>900</v>
      </c>
      <c r="X280" s="32" t="s">
        <v>939</v>
      </c>
      <c r="Y280" s="32" t="s">
        <v>939</v>
      </c>
      <c r="AA280" s="32" t="s">
        <v>1431</v>
      </c>
      <c r="AB280" s="32" t="s">
        <v>939</v>
      </c>
      <c r="AC280" s="58"/>
      <c r="AD280" s="10">
        <v>106834.88257979699</v>
      </c>
      <c r="AE280" s="10">
        <f>+Tabla12[[#This Row],[Costo estimado 
(millones de $)]]</f>
        <v>106834.88257979699</v>
      </c>
      <c r="AJ280" s="32"/>
      <c r="AK280" s="32" t="s">
        <v>57</v>
      </c>
      <c r="AM280" s="32" t="s">
        <v>2140</v>
      </c>
      <c r="AN280" s="32">
        <v>1</v>
      </c>
      <c r="AO280" s="32" t="s">
        <v>1586</v>
      </c>
      <c r="AP280" s="58" t="s">
        <v>922</v>
      </c>
      <c r="AQ280" s="58" t="s">
        <v>923</v>
      </c>
      <c r="AR280" s="58">
        <v>1.5</v>
      </c>
      <c r="AS280" s="32"/>
      <c r="AT280" s="40"/>
      <c r="AU280" s="40">
        <v>0</v>
      </c>
      <c r="AV280" s="40">
        <v>1</v>
      </c>
      <c r="AW280" s="32"/>
      <c r="AX280" s="16">
        <f>Tabla12[[#This Row],[Costo estimado 
(millones de $)]]-Tabla12[[#This Row],[Recursos PDD]]</f>
        <v>106834.88257979699</v>
      </c>
      <c r="AY280" s="32"/>
      <c r="AZ280" s="40">
        <v>3</v>
      </c>
      <c r="BA280" s="40">
        <v>2</v>
      </c>
      <c r="BB280" s="40">
        <f>+(Tabla12[[#This Row],[Priorización 1 (60%)]]*60%)+(Tabla12[[#This Row],[Priorización 2 (40%)]]*40%)</f>
        <v>2.5999999999999996</v>
      </c>
      <c r="BC280" s="32"/>
      <c r="BD280" s="32"/>
    </row>
    <row r="281" spans="1:56" ht="169" hidden="1" customHeight="1" x14ac:dyDescent="0.2">
      <c r="A281" s="7">
        <v>290</v>
      </c>
      <c r="B281" s="7">
        <v>288</v>
      </c>
      <c r="C281" s="32" t="s">
        <v>900</v>
      </c>
      <c r="D281" s="32" t="s">
        <v>901</v>
      </c>
      <c r="E281" s="32" t="s">
        <v>72</v>
      </c>
      <c r="F281" s="1" t="s">
        <v>506</v>
      </c>
      <c r="G281" s="32" t="s">
        <v>2</v>
      </c>
      <c r="H281" s="6" t="s">
        <v>510</v>
      </c>
      <c r="I281" s="167" t="s">
        <v>114</v>
      </c>
      <c r="J281" s="32" t="s">
        <v>729</v>
      </c>
      <c r="K281" s="32" t="s">
        <v>931</v>
      </c>
      <c r="L281" s="32" t="s">
        <v>615</v>
      </c>
      <c r="N281" s="58" t="s">
        <v>56</v>
      </c>
      <c r="Q281" s="32" t="s">
        <v>4</v>
      </c>
      <c r="R281" s="32" t="s">
        <v>392</v>
      </c>
      <c r="S281" s="32" t="str">
        <f>+VLOOKUP(Tabla12[[#This Row],[Programa]],Objetivos_Programas!$B$2:$C$16,2,FALSE)</f>
        <v>2. Programa descarbonizar la movilidad e infraestructura sostenible</v>
      </c>
      <c r="T281" s="32" t="s">
        <v>1658</v>
      </c>
      <c r="U281" s="32" t="s">
        <v>1883</v>
      </c>
      <c r="V281" s="33" t="str">
        <f>+VLOOKUP(Tabla12[[#This Row],[Subprograma (reclasificación)]],OB_Prop_Estru_Prog_SubPr_meta!$K$2:$N$59,4,FALSE)</f>
        <v>362 kilómetros de malla vial de la ciudad consolidados</v>
      </c>
      <c r="W281" s="32" t="s">
        <v>900</v>
      </c>
      <c r="X281" s="32" t="s">
        <v>940</v>
      </c>
      <c r="Y281" s="32" t="s">
        <v>940</v>
      </c>
      <c r="AA281" s="32" t="s">
        <v>1432</v>
      </c>
      <c r="AB281" s="32" t="s">
        <v>940</v>
      </c>
      <c r="AC281" s="58"/>
      <c r="AD281" s="10">
        <v>43613.448621104602</v>
      </c>
      <c r="AE281" s="158">
        <f>+Tabla12[[#This Row],[Costo estimado 
(millones de $)]]</f>
        <v>43613.448621104602</v>
      </c>
      <c r="AJ281" s="32"/>
      <c r="AK281" s="32" t="s">
        <v>66</v>
      </c>
      <c r="AL281" s="40"/>
      <c r="AN281" s="32">
        <v>2</v>
      </c>
      <c r="AO281" s="56" t="s">
        <v>902</v>
      </c>
      <c r="AP281" s="58" t="s">
        <v>914</v>
      </c>
      <c r="AQ281" s="58" t="s">
        <v>915</v>
      </c>
      <c r="AR281" s="58">
        <v>0.2</v>
      </c>
      <c r="AS281" s="32"/>
      <c r="AT281" s="32"/>
      <c r="AU281" s="40">
        <v>0</v>
      </c>
      <c r="AV281" s="40">
        <v>3</v>
      </c>
      <c r="AW281" s="32"/>
      <c r="AX281" s="16"/>
      <c r="AY281" s="32"/>
      <c r="AZ281" s="40">
        <v>1</v>
      </c>
      <c r="BA281" s="40">
        <v>1</v>
      </c>
      <c r="BB281" s="40">
        <f>+(Tabla12[[#This Row],[Priorización 1 (60%)]]*60%)+(Tabla12[[#This Row],[Priorización 2 (40%)]]*40%)</f>
        <v>1</v>
      </c>
      <c r="BC281" s="32"/>
      <c r="BD281" s="32"/>
    </row>
    <row r="282" spans="1:56" ht="169" hidden="1" customHeight="1" x14ac:dyDescent="0.2">
      <c r="A282" s="7">
        <v>291</v>
      </c>
      <c r="B282" s="7">
        <v>289</v>
      </c>
      <c r="C282" s="32" t="s">
        <v>900</v>
      </c>
      <c r="D282" s="32" t="s">
        <v>901</v>
      </c>
      <c r="E282" s="32" t="s">
        <v>72</v>
      </c>
      <c r="F282" s="1" t="s">
        <v>506</v>
      </c>
      <c r="G282" s="32" t="s">
        <v>2</v>
      </c>
      <c r="H282" s="6" t="s">
        <v>511</v>
      </c>
      <c r="I282" s="167" t="s">
        <v>114</v>
      </c>
      <c r="J282" s="32" t="s">
        <v>729</v>
      </c>
      <c r="K282" s="32" t="s">
        <v>931</v>
      </c>
      <c r="L282" s="32" t="s">
        <v>615</v>
      </c>
      <c r="N282" s="58" t="s">
        <v>56</v>
      </c>
      <c r="Q282" s="32" t="s">
        <v>4</v>
      </c>
      <c r="R282" s="32" t="s">
        <v>392</v>
      </c>
      <c r="S282" s="32" t="str">
        <f>+VLOOKUP(Tabla12[[#This Row],[Programa]],Objetivos_Programas!$B$2:$C$16,2,FALSE)</f>
        <v>2. Programa descarbonizar la movilidad e infraestructura sostenible</v>
      </c>
      <c r="T282" s="32" t="s">
        <v>1658</v>
      </c>
      <c r="U282" s="32" t="s">
        <v>1883</v>
      </c>
      <c r="V282" s="33" t="str">
        <f>+VLOOKUP(Tabla12[[#This Row],[Subprograma (reclasificación)]],OB_Prop_Estru_Prog_SubPr_meta!$K$2:$N$59,4,FALSE)</f>
        <v>362 kilómetros de malla vial de la ciudad consolidados</v>
      </c>
      <c r="W282" s="32" t="s">
        <v>900</v>
      </c>
      <c r="Y282" s="32" t="s">
        <v>941</v>
      </c>
      <c r="AA282" s="32" t="s">
        <v>1403</v>
      </c>
      <c r="AB282" s="32" t="s">
        <v>941</v>
      </c>
      <c r="AC282" s="58"/>
      <c r="AD282" s="10">
        <v>94500</v>
      </c>
      <c r="AE282" s="10">
        <f>+Tabla12[[#This Row],[Costo estimado 
(millones de $)]]</f>
        <v>94500</v>
      </c>
      <c r="AF282" s="16">
        <f>+Tabla12[[#This Row],[Fuente Distrital]]</f>
        <v>94500</v>
      </c>
      <c r="AJ282" s="32"/>
      <c r="AK282" s="32" t="s">
        <v>57</v>
      </c>
      <c r="AL282" s="32" t="s">
        <v>1642</v>
      </c>
      <c r="AM282" s="32" t="s">
        <v>942</v>
      </c>
      <c r="AN282" s="32">
        <v>1</v>
      </c>
      <c r="AO282" s="32" t="s">
        <v>1586</v>
      </c>
      <c r="AP282" s="58" t="s">
        <v>922</v>
      </c>
      <c r="AQ282" s="58" t="s">
        <v>923</v>
      </c>
      <c r="AR282" s="58">
        <v>0.4</v>
      </c>
      <c r="AS282" s="32"/>
      <c r="AT282" s="32"/>
      <c r="AU282" s="40">
        <v>0</v>
      </c>
      <c r="AV282" s="40">
        <v>1</v>
      </c>
      <c r="AW282" s="32"/>
      <c r="AX282" s="16">
        <f>Tabla12[[#This Row],[Costo estimado 
(millones de $)]]-Tabla12[[#This Row],[Recursos PDD]]</f>
        <v>0</v>
      </c>
      <c r="AY282" s="32"/>
      <c r="AZ282" s="40">
        <v>3</v>
      </c>
      <c r="BA282" s="40">
        <v>2</v>
      </c>
      <c r="BB282" s="40">
        <f>+(Tabla12[[#This Row],[Priorización 1 (60%)]]*60%)+(Tabla12[[#This Row],[Priorización 2 (40%)]]*40%)</f>
        <v>2.5999999999999996</v>
      </c>
      <c r="BC282" s="32"/>
      <c r="BD282" s="32"/>
    </row>
    <row r="283" spans="1:56" ht="169" hidden="1" customHeight="1" x14ac:dyDescent="0.2">
      <c r="A283" s="7">
        <v>292</v>
      </c>
      <c r="B283" s="7">
        <v>290</v>
      </c>
      <c r="C283" s="32" t="s">
        <v>900</v>
      </c>
      <c r="D283" s="32" t="s">
        <v>901</v>
      </c>
      <c r="E283" s="32" t="s">
        <v>72</v>
      </c>
      <c r="F283" s="1" t="s">
        <v>506</v>
      </c>
      <c r="G283" s="32" t="s">
        <v>2</v>
      </c>
      <c r="H283" s="6" t="s">
        <v>1677</v>
      </c>
      <c r="I283" s="167" t="s">
        <v>114</v>
      </c>
      <c r="J283" s="32" t="s">
        <v>729</v>
      </c>
      <c r="K283" s="32" t="s">
        <v>931</v>
      </c>
      <c r="L283" s="32" t="s">
        <v>615</v>
      </c>
      <c r="N283" s="58" t="s">
        <v>56</v>
      </c>
      <c r="Q283" s="32" t="s">
        <v>4</v>
      </c>
      <c r="R283" s="32" t="s">
        <v>392</v>
      </c>
      <c r="S283" s="32" t="str">
        <f>+VLOOKUP(Tabla12[[#This Row],[Programa]],Objetivos_Programas!$B$2:$C$16,2,FALSE)</f>
        <v>2. Programa descarbonizar la movilidad e infraestructura sostenible</v>
      </c>
      <c r="T283" s="32" t="s">
        <v>1658</v>
      </c>
      <c r="U283" s="32" t="s">
        <v>1883</v>
      </c>
      <c r="V283" s="33" t="str">
        <f>+VLOOKUP(Tabla12[[#This Row],[Subprograma (reclasificación)]],OB_Prop_Estru_Prog_SubPr_meta!$K$2:$N$59,4,FALSE)</f>
        <v>362 kilómetros de malla vial de la ciudad consolidados</v>
      </c>
      <c r="W283" s="32" t="s">
        <v>900</v>
      </c>
      <c r="X283" s="153" t="s">
        <v>2186</v>
      </c>
      <c r="AA283" s="32" t="s">
        <v>133</v>
      </c>
      <c r="AB283" s="32" t="s">
        <v>133</v>
      </c>
      <c r="AC283" s="58"/>
      <c r="AD283" s="10">
        <v>245564.89510489508</v>
      </c>
      <c r="AE283" s="10">
        <f>+Tabla12[[#This Row],[Costo estimado 
(millones de $)]]</f>
        <v>245564.89510489508</v>
      </c>
      <c r="AJ283" s="32"/>
      <c r="AK283" s="32" t="s">
        <v>73</v>
      </c>
      <c r="AL283" s="40"/>
      <c r="AN283" s="32">
        <v>1</v>
      </c>
      <c r="AO283" s="56" t="s">
        <v>902</v>
      </c>
      <c r="AP283" s="58" t="s">
        <v>909</v>
      </c>
      <c r="AQ283" s="58" t="s">
        <v>923</v>
      </c>
      <c r="AR283" s="58">
        <v>3.5</v>
      </c>
      <c r="AS283" s="32"/>
      <c r="AT283" s="32"/>
      <c r="AU283" s="40">
        <v>0</v>
      </c>
      <c r="AV283" s="40">
        <v>1</v>
      </c>
      <c r="AW283" s="32"/>
      <c r="AX283" s="16"/>
      <c r="AY283" s="32"/>
      <c r="AZ283" s="40">
        <v>3</v>
      </c>
      <c r="BA283" s="40">
        <v>2</v>
      </c>
      <c r="BB283" s="40">
        <f>+(Tabla12[[#This Row],[Priorización 1 (60%)]]*60%)+(Tabla12[[#This Row],[Priorización 2 (40%)]]*40%)</f>
        <v>2.5999999999999996</v>
      </c>
      <c r="BC283" s="32"/>
      <c r="BD283" s="32"/>
    </row>
    <row r="284" spans="1:56" ht="169" hidden="1" customHeight="1" x14ac:dyDescent="0.2">
      <c r="A284" s="7">
        <v>293</v>
      </c>
      <c r="B284" s="7">
        <v>291</v>
      </c>
      <c r="C284" s="32" t="s">
        <v>900</v>
      </c>
      <c r="D284" s="32" t="s">
        <v>901</v>
      </c>
      <c r="E284" s="32" t="s">
        <v>72</v>
      </c>
      <c r="F284" s="1" t="s">
        <v>506</v>
      </c>
      <c r="G284" s="32" t="s">
        <v>2</v>
      </c>
      <c r="H284" s="6" t="s">
        <v>512</v>
      </c>
      <c r="I284" s="167" t="s">
        <v>114</v>
      </c>
      <c r="J284" s="32" t="s">
        <v>729</v>
      </c>
      <c r="K284" s="32" t="s">
        <v>931</v>
      </c>
      <c r="L284" s="32" t="s">
        <v>615</v>
      </c>
      <c r="N284" s="58" t="s">
        <v>56</v>
      </c>
      <c r="Q284" s="32" t="s">
        <v>4</v>
      </c>
      <c r="R284" s="32" t="s">
        <v>392</v>
      </c>
      <c r="S284" s="32" t="str">
        <f>+VLOOKUP(Tabla12[[#This Row],[Programa]],Objetivos_Programas!$B$2:$C$16,2,FALSE)</f>
        <v>2. Programa descarbonizar la movilidad e infraestructura sostenible</v>
      </c>
      <c r="T284" s="32" t="s">
        <v>1658</v>
      </c>
      <c r="U284" s="32" t="s">
        <v>1883</v>
      </c>
      <c r="V284" s="33" t="str">
        <f>+VLOOKUP(Tabla12[[#This Row],[Subprograma (reclasificación)]],OB_Prop_Estru_Prog_SubPr_meta!$K$2:$N$59,4,FALSE)</f>
        <v>362 kilómetros de malla vial de la ciudad consolidados</v>
      </c>
      <c r="W284" s="32" t="s">
        <v>900</v>
      </c>
      <c r="X284" s="32" t="s">
        <v>134</v>
      </c>
      <c r="Y284" s="32" t="s">
        <v>134</v>
      </c>
      <c r="AA284" s="32" t="s">
        <v>1415</v>
      </c>
      <c r="AB284" s="32" t="s">
        <v>134</v>
      </c>
      <c r="AC284" s="58"/>
      <c r="AD284" s="10">
        <v>249965.75897299999</v>
      </c>
      <c r="AE284" s="158">
        <f>+Tabla12[[#This Row],[Costo estimado 
(millones de $)]]</f>
        <v>249965.75897299999</v>
      </c>
      <c r="AJ284" s="32"/>
      <c r="AK284" s="32" t="s">
        <v>73</v>
      </c>
      <c r="AL284" s="40"/>
      <c r="AN284" s="32">
        <v>1</v>
      </c>
      <c r="AO284" s="56" t="s">
        <v>902</v>
      </c>
      <c r="AP284" s="58" t="s">
        <v>922</v>
      </c>
      <c r="AQ284" s="58" t="s">
        <v>923</v>
      </c>
      <c r="AR284" s="58">
        <v>2.6</v>
      </c>
      <c r="AS284" s="32"/>
      <c r="AT284" s="32"/>
      <c r="AU284" s="40">
        <v>0</v>
      </c>
      <c r="AV284" s="40">
        <v>1</v>
      </c>
      <c r="AW284" s="32"/>
      <c r="AX284" s="16"/>
      <c r="AY284" s="32"/>
      <c r="AZ284" s="40">
        <v>3</v>
      </c>
      <c r="BA284" s="40">
        <v>2</v>
      </c>
      <c r="BB284" s="40">
        <f>+(Tabla12[[#This Row],[Priorización 1 (60%)]]*60%)+(Tabla12[[#This Row],[Priorización 2 (40%)]]*40%)</f>
        <v>2.5999999999999996</v>
      </c>
      <c r="BC284" s="32"/>
      <c r="BD284" s="32"/>
    </row>
    <row r="285" spans="1:56" ht="169" hidden="1" customHeight="1" x14ac:dyDescent="0.2">
      <c r="A285" s="7">
        <v>294</v>
      </c>
      <c r="B285" s="7">
        <v>292</v>
      </c>
      <c r="C285" s="32" t="s">
        <v>900</v>
      </c>
      <c r="D285" s="32" t="s">
        <v>901</v>
      </c>
      <c r="E285" s="32" t="s">
        <v>72</v>
      </c>
      <c r="F285" s="1" t="s">
        <v>506</v>
      </c>
      <c r="G285" s="32" t="s">
        <v>2</v>
      </c>
      <c r="H285" s="6" t="s">
        <v>513</v>
      </c>
      <c r="I285" s="167" t="s">
        <v>114</v>
      </c>
      <c r="J285" s="32" t="s">
        <v>729</v>
      </c>
      <c r="K285" s="32" t="s">
        <v>931</v>
      </c>
      <c r="L285" s="32" t="s">
        <v>615</v>
      </c>
      <c r="N285" s="58" t="s">
        <v>56</v>
      </c>
      <c r="Q285" s="32" t="s">
        <v>4</v>
      </c>
      <c r="R285" s="32" t="s">
        <v>392</v>
      </c>
      <c r="S285" s="32" t="str">
        <f>+VLOOKUP(Tabla12[[#This Row],[Programa]],Objetivos_Programas!$B$2:$C$16,2,FALSE)</f>
        <v>2. Programa descarbonizar la movilidad e infraestructura sostenible</v>
      </c>
      <c r="T285" s="32" t="s">
        <v>1658</v>
      </c>
      <c r="U285" s="32" t="s">
        <v>1883</v>
      </c>
      <c r="V285" s="33" t="str">
        <f>+VLOOKUP(Tabla12[[#This Row],[Subprograma (reclasificación)]],OB_Prop_Estru_Prog_SubPr_meta!$K$2:$N$59,4,FALSE)</f>
        <v>362 kilómetros de malla vial de la ciudad consolidados</v>
      </c>
      <c r="W285" s="32" t="s">
        <v>900</v>
      </c>
      <c r="X285" s="32" t="s">
        <v>134</v>
      </c>
      <c r="Y285" s="32" t="s">
        <v>134</v>
      </c>
      <c r="AA285" s="32" t="s">
        <v>1415</v>
      </c>
      <c r="AB285" s="32" t="s">
        <v>134</v>
      </c>
      <c r="AC285" s="58"/>
      <c r="AD285" s="10">
        <v>331432.71144799999</v>
      </c>
      <c r="AE285" s="158">
        <f>+Tabla12[[#This Row],[Costo estimado 
(millones de $)]]</f>
        <v>331432.71144799999</v>
      </c>
      <c r="AJ285" s="32"/>
      <c r="AK285" s="32" t="s">
        <v>73</v>
      </c>
      <c r="AL285" s="40"/>
      <c r="AN285" s="32">
        <v>1</v>
      </c>
      <c r="AO285" s="56" t="s">
        <v>902</v>
      </c>
      <c r="AP285" s="58" t="s">
        <v>922</v>
      </c>
      <c r="AQ285" s="58" t="s">
        <v>923</v>
      </c>
      <c r="AR285" s="58">
        <v>1.3</v>
      </c>
      <c r="AS285" s="32"/>
      <c r="AT285" s="32"/>
      <c r="AU285" s="40">
        <v>0</v>
      </c>
      <c r="AV285" s="40">
        <v>1</v>
      </c>
      <c r="AW285" s="32"/>
      <c r="AX285" s="16"/>
      <c r="AY285" s="32"/>
      <c r="AZ285" s="40">
        <v>3</v>
      </c>
      <c r="BA285" s="40">
        <v>2</v>
      </c>
      <c r="BB285" s="40">
        <f>+(Tabla12[[#This Row],[Priorización 1 (60%)]]*60%)+(Tabla12[[#This Row],[Priorización 2 (40%)]]*40%)</f>
        <v>2.5999999999999996</v>
      </c>
      <c r="BC285" s="32"/>
      <c r="BD285" s="32"/>
    </row>
    <row r="286" spans="1:56" ht="169" hidden="1" customHeight="1" x14ac:dyDescent="0.2">
      <c r="A286" s="7">
        <v>295</v>
      </c>
      <c r="B286" s="7">
        <v>293</v>
      </c>
      <c r="C286" s="32" t="s">
        <v>900</v>
      </c>
      <c r="D286" s="32" t="s">
        <v>901</v>
      </c>
      <c r="E286" s="32" t="s">
        <v>72</v>
      </c>
      <c r="F286" s="1" t="s">
        <v>506</v>
      </c>
      <c r="G286" s="32" t="s">
        <v>2</v>
      </c>
      <c r="H286" s="6" t="s">
        <v>135</v>
      </c>
      <c r="I286" s="167" t="s">
        <v>114</v>
      </c>
      <c r="J286" s="32" t="s">
        <v>729</v>
      </c>
      <c r="K286" s="32" t="s">
        <v>931</v>
      </c>
      <c r="L286" s="32" t="s">
        <v>615</v>
      </c>
      <c r="N286" s="58" t="s">
        <v>56</v>
      </c>
      <c r="Q286" s="32" t="s">
        <v>4</v>
      </c>
      <c r="R286" s="32" t="s">
        <v>392</v>
      </c>
      <c r="S286" s="32" t="str">
        <f>+VLOOKUP(Tabla12[[#This Row],[Programa]],Objetivos_Programas!$B$2:$C$16,2,FALSE)</f>
        <v>2. Programa descarbonizar la movilidad e infraestructura sostenible</v>
      </c>
      <c r="T286" s="32" t="s">
        <v>1658</v>
      </c>
      <c r="U286" s="32" t="s">
        <v>1883</v>
      </c>
      <c r="V286" s="33" t="str">
        <f>+VLOOKUP(Tabla12[[#This Row],[Subprograma (reclasificación)]],OB_Prop_Estru_Prog_SubPr_meta!$K$2:$N$59,4,FALSE)</f>
        <v>362 kilómetros de malla vial de la ciudad consolidados</v>
      </c>
      <c r="W286" s="32" t="s">
        <v>900</v>
      </c>
      <c r="X286" s="32" t="s">
        <v>136</v>
      </c>
      <c r="Y286" s="32" t="s">
        <v>136</v>
      </c>
      <c r="AB286" s="32" t="s">
        <v>136</v>
      </c>
      <c r="AC286" s="58"/>
      <c r="AD286" s="10">
        <v>106813.50996354899</v>
      </c>
      <c r="AE286" s="158">
        <f>+Tabla12[[#This Row],[Costo estimado 
(millones de $)]]</f>
        <v>106813.50996354899</v>
      </c>
      <c r="AJ286" s="32"/>
      <c r="AK286" s="32" t="s">
        <v>66</v>
      </c>
      <c r="AL286" s="40"/>
      <c r="AN286" s="32">
        <v>2</v>
      </c>
      <c r="AO286" s="56" t="s">
        <v>902</v>
      </c>
      <c r="AP286" s="58" t="s">
        <v>922</v>
      </c>
      <c r="AQ286" s="58" t="s">
        <v>923</v>
      </c>
      <c r="AR286" s="58">
        <v>1.1000000000000001</v>
      </c>
      <c r="AS286" s="32"/>
      <c r="AT286" s="32"/>
      <c r="AU286" s="40">
        <v>0</v>
      </c>
      <c r="AV286" s="40">
        <v>1</v>
      </c>
      <c r="AW286" s="32"/>
      <c r="AX286" s="16"/>
      <c r="AY286" s="32"/>
      <c r="AZ286" s="40">
        <v>3</v>
      </c>
      <c r="BA286" s="40">
        <v>1</v>
      </c>
      <c r="BB286" s="40">
        <f>+(Tabla12[[#This Row],[Priorización 1 (60%)]]*60%)+(Tabla12[[#This Row],[Priorización 2 (40%)]]*40%)</f>
        <v>2.1999999999999997</v>
      </c>
      <c r="BC286" s="32"/>
      <c r="BD286" s="32"/>
    </row>
    <row r="287" spans="1:56" ht="169" hidden="1" customHeight="1" x14ac:dyDescent="0.2">
      <c r="A287" s="7">
        <v>296</v>
      </c>
      <c r="B287" s="7">
        <v>294</v>
      </c>
      <c r="C287" s="32" t="s">
        <v>900</v>
      </c>
      <c r="D287" s="32" t="s">
        <v>901</v>
      </c>
      <c r="E287" s="32" t="s">
        <v>72</v>
      </c>
      <c r="F287" s="1" t="s">
        <v>506</v>
      </c>
      <c r="G287" s="32" t="s">
        <v>2</v>
      </c>
      <c r="H287" s="6" t="s">
        <v>137</v>
      </c>
      <c r="I287" s="167" t="s">
        <v>114</v>
      </c>
      <c r="J287" s="32" t="s">
        <v>729</v>
      </c>
      <c r="K287" s="32" t="s">
        <v>931</v>
      </c>
      <c r="L287" s="32" t="s">
        <v>615</v>
      </c>
      <c r="N287" s="58" t="s">
        <v>56</v>
      </c>
      <c r="Q287" s="32" t="s">
        <v>4</v>
      </c>
      <c r="R287" s="32" t="s">
        <v>392</v>
      </c>
      <c r="S287" s="32" t="str">
        <f>+VLOOKUP(Tabla12[[#This Row],[Programa]],Objetivos_Programas!$B$2:$C$16,2,FALSE)</f>
        <v>2. Programa descarbonizar la movilidad e infraestructura sostenible</v>
      </c>
      <c r="T287" s="32" t="s">
        <v>1658</v>
      </c>
      <c r="U287" s="32" t="s">
        <v>1883</v>
      </c>
      <c r="V287" s="33" t="str">
        <f>+VLOOKUP(Tabla12[[#This Row],[Subprograma (reclasificación)]],OB_Prop_Estru_Prog_SubPr_meta!$K$2:$N$59,4,FALSE)</f>
        <v>362 kilómetros de malla vial de la ciudad consolidados</v>
      </c>
      <c r="W287" s="32" t="s">
        <v>900</v>
      </c>
      <c r="X287" s="153" t="s">
        <v>2186</v>
      </c>
      <c r="AA287" s="32" t="s">
        <v>133</v>
      </c>
      <c r="AB287" s="32" t="s">
        <v>133</v>
      </c>
      <c r="AC287" s="58"/>
      <c r="AD287" s="10">
        <v>182437.24662995699</v>
      </c>
      <c r="AE287" s="10">
        <f>+Tabla12[[#This Row],[Costo estimado 
(millones de $)]]</f>
        <v>182437.24662995699</v>
      </c>
      <c r="AJ287" s="32"/>
      <c r="AK287" s="32" t="s">
        <v>57</v>
      </c>
      <c r="AN287" s="32">
        <v>1</v>
      </c>
      <c r="AO287" s="56" t="s">
        <v>902</v>
      </c>
      <c r="AP287" s="58" t="s">
        <v>922</v>
      </c>
      <c r="AQ287" s="58" t="s">
        <v>923</v>
      </c>
      <c r="AR287" s="58">
        <v>2.6</v>
      </c>
      <c r="AS287" s="32"/>
      <c r="AT287" s="40"/>
      <c r="AU287" s="40">
        <v>0</v>
      </c>
      <c r="AV287" s="40">
        <v>1</v>
      </c>
      <c r="AW287" s="32"/>
      <c r="AX287" s="16">
        <f>Tabla12[[#This Row],[Costo estimado 
(millones de $)]]-Tabla12[[#This Row],[Recursos PDD]]</f>
        <v>182437.24662995699</v>
      </c>
      <c r="AY287" s="32"/>
      <c r="AZ287" s="40">
        <v>3</v>
      </c>
      <c r="BA287" s="40">
        <v>2</v>
      </c>
      <c r="BB287" s="40">
        <f>+(Tabla12[[#This Row],[Priorización 1 (60%)]]*60%)+(Tabla12[[#This Row],[Priorización 2 (40%)]]*40%)</f>
        <v>2.5999999999999996</v>
      </c>
      <c r="BC287" s="32"/>
      <c r="BD287" s="32"/>
    </row>
    <row r="288" spans="1:56" ht="169" hidden="1" customHeight="1" x14ac:dyDescent="0.2">
      <c r="A288" s="7">
        <v>297</v>
      </c>
      <c r="B288" s="7">
        <v>295</v>
      </c>
      <c r="C288" s="32" t="s">
        <v>900</v>
      </c>
      <c r="D288" s="32" t="s">
        <v>901</v>
      </c>
      <c r="E288" s="32" t="s">
        <v>72</v>
      </c>
      <c r="F288" s="1" t="s">
        <v>506</v>
      </c>
      <c r="G288" s="32" t="s">
        <v>2</v>
      </c>
      <c r="H288" s="6" t="s">
        <v>138</v>
      </c>
      <c r="I288" s="167" t="s">
        <v>114</v>
      </c>
      <c r="J288" s="32" t="s">
        <v>729</v>
      </c>
      <c r="K288" s="32" t="s">
        <v>931</v>
      </c>
      <c r="L288" s="32" t="s">
        <v>615</v>
      </c>
      <c r="N288" s="58" t="s">
        <v>56</v>
      </c>
      <c r="Q288" s="32" t="s">
        <v>4</v>
      </c>
      <c r="R288" s="32" t="s">
        <v>392</v>
      </c>
      <c r="S288" s="32" t="str">
        <f>+VLOOKUP(Tabla12[[#This Row],[Programa]],Objetivos_Programas!$B$2:$C$16,2,FALSE)</f>
        <v>2. Programa descarbonizar la movilidad e infraestructura sostenible</v>
      </c>
      <c r="T288" s="32" t="s">
        <v>1658</v>
      </c>
      <c r="U288" s="32" t="s">
        <v>1883</v>
      </c>
      <c r="V288" s="33" t="str">
        <f>+VLOOKUP(Tabla12[[#This Row],[Subprograma (reclasificación)]],OB_Prop_Estru_Prog_SubPr_meta!$K$2:$N$59,4,FALSE)</f>
        <v>362 kilómetros de malla vial de la ciudad consolidados</v>
      </c>
      <c r="W288" s="32" t="s">
        <v>900</v>
      </c>
      <c r="X288" s="32" t="s">
        <v>943</v>
      </c>
      <c r="Y288" s="32" t="s">
        <v>943</v>
      </c>
      <c r="AA288" s="32" t="s">
        <v>943</v>
      </c>
      <c r="AB288" s="32" t="s">
        <v>943</v>
      </c>
      <c r="AC288" s="58"/>
      <c r="AD288" s="10" t="s">
        <v>908</v>
      </c>
      <c r="AE288" s="10" t="str">
        <f>+Tabla12[[#This Row],[Costo estimado 
(millones de $)]]</f>
        <v>N.A.</v>
      </c>
      <c r="AJ288" s="32"/>
      <c r="AK288" s="32" t="s">
        <v>73</v>
      </c>
      <c r="AL288" s="40"/>
      <c r="AM288" s="32" t="s">
        <v>916</v>
      </c>
      <c r="AN288" s="32">
        <v>2</v>
      </c>
      <c r="AO288" s="32" t="s">
        <v>1585</v>
      </c>
      <c r="AP288" s="58" t="s">
        <v>909</v>
      </c>
      <c r="AQ288" s="58" t="s">
        <v>910</v>
      </c>
      <c r="AR288" s="58">
        <v>2.85</v>
      </c>
      <c r="AS288" s="32"/>
      <c r="AT288" s="32"/>
      <c r="AU288" s="40">
        <v>0</v>
      </c>
      <c r="AV288" s="40">
        <v>2</v>
      </c>
      <c r="AW288" s="32"/>
      <c r="AX288" s="16"/>
      <c r="AY288" s="32"/>
      <c r="AZ288" s="40">
        <v>2</v>
      </c>
      <c r="BA288" s="40">
        <v>1</v>
      </c>
      <c r="BB288" s="40">
        <f>+(Tabla12[[#This Row],[Priorización 1 (60%)]]*60%)+(Tabla12[[#This Row],[Priorización 2 (40%)]]*40%)</f>
        <v>1.6</v>
      </c>
      <c r="BC288" s="32"/>
      <c r="BD288" s="32"/>
    </row>
    <row r="289" spans="1:56" ht="169" hidden="1" customHeight="1" x14ac:dyDescent="0.2">
      <c r="A289" s="7">
        <v>298</v>
      </c>
      <c r="B289" s="7">
        <v>296</v>
      </c>
      <c r="C289" s="32" t="s">
        <v>900</v>
      </c>
      <c r="D289" s="32" t="s">
        <v>901</v>
      </c>
      <c r="E289" s="32" t="s">
        <v>72</v>
      </c>
      <c r="F289" s="1" t="s">
        <v>506</v>
      </c>
      <c r="G289" s="32" t="s">
        <v>2</v>
      </c>
      <c r="H289" s="6" t="s">
        <v>514</v>
      </c>
      <c r="I289" s="167" t="s">
        <v>114</v>
      </c>
      <c r="J289" s="32" t="s">
        <v>729</v>
      </c>
      <c r="K289" s="32" t="s">
        <v>931</v>
      </c>
      <c r="L289" s="32" t="s">
        <v>615</v>
      </c>
      <c r="N289" s="58" t="s">
        <v>56</v>
      </c>
      <c r="Q289" s="32" t="s">
        <v>4</v>
      </c>
      <c r="R289" s="32" t="s">
        <v>392</v>
      </c>
      <c r="S289" s="32" t="str">
        <f>+VLOOKUP(Tabla12[[#This Row],[Programa]],Objetivos_Programas!$B$2:$C$16,2,FALSE)</f>
        <v>2. Programa descarbonizar la movilidad e infraestructura sostenible</v>
      </c>
      <c r="T289" s="32" t="s">
        <v>1658</v>
      </c>
      <c r="U289" s="32" t="s">
        <v>1883</v>
      </c>
      <c r="V289" s="33" t="str">
        <f>+VLOOKUP(Tabla12[[#This Row],[Subprograma (reclasificación)]],OB_Prop_Estru_Prog_SubPr_meta!$K$2:$N$59,4,FALSE)</f>
        <v>362 kilómetros de malla vial de la ciudad consolidados</v>
      </c>
      <c r="W289" s="32" t="s">
        <v>900</v>
      </c>
      <c r="X289" s="32" t="s">
        <v>1075</v>
      </c>
      <c r="Y289" s="32" t="s">
        <v>1075</v>
      </c>
      <c r="AA289" s="32" t="s">
        <v>908</v>
      </c>
      <c r="AB289" s="32" t="s">
        <v>1075</v>
      </c>
      <c r="AC289" s="58"/>
      <c r="AD289" s="10">
        <v>106028.489369103</v>
      </c>
      <c r="AE289" s="10">
        <f>+Tabla12[[#This Row],[Costo estimado 
(millones de $)]]</f>
        <v>106028.489369103</v>
      </c>
      <c r="AJ289" s="32"/>
      <c r="AK289" s="32" t="s">
        <v>73</v>
      </c>
      <c r="AL289" s="40"/>
      <c r="AN289" s="32">
        <v>2</v>
      </c>
      <c r="AO289" s="56" t="s">
        <v>902</v>
      </c>
      <c r="AP289" s="58" t="s">
        <v>922</v>
      </c>
      <c r="AQ289" s="58" t="s">
        <v>923</v>
      </c>
      <c r="AR289" s="58">
        <v>0.9</v>
      </c>
      <c r="AS289" s="32"/>
      <c r="AT289" s="40"/>
      <c r="AU289" s="40">
        <v>0</v>
      </c>
      <c r="AV289" s="40">
        <v>0</v>
      </c>
      <c r="AW289" s="32"/>
      <c r="AX289" s="16"/>
      <c r="AY289" s="32"/>
      <c r="AZ289" s="40">
        <v>0</v>
      </c>
      <c r="BA289" s="40">
        <v>1</v>
      </c>
      <c r="BB289" s="40">
        <f>+(Tabla12[[#This Row],[Priorización 1 (60%)]]*60%)+(Tabla12[[#This Row],[Priorización 2 (40%)]]*40%)</f>
        <v>0.4</v>
      </c>
      <c r="BC289" s="32"/>
      <c r="BD289" s="32"/>
    </row>
    <row r="290" spans="1:56" ht="169" hidden="1" customHeight="1" x14ac:dyDescent="0.2">
      <c r="A290" s="7">
        <v>299</v>
      </c>
      <c r="B290" s="7">
        <v>297</v>
      </c>
      <c r="C290" s="32" t="s">
        <v>900</v>
      </c>
      <c r="D290" s="32" t="s">
        <v>901</v>
      </c>
      <c r="E290" s="32" t="s">
        <v>72</v>
      </c>
      <c r="F290" s="1" t="s">
        <v>506</v>
      </c>
      <c r="G290" s="32" t="s">
        <v>2</v>
      </c>
      <c r="H290" s="6" t="s">
        <v>139</v>
      </c>
      <c r="I290" s="167" t="s">
        <v>114</v>
      </c>
      <c r="J290" s="32" t="s">
        <v>729</v>
      </c>
      <c r="K290" s="32" t="s">
        <v>931</v>
      </c>
      <c r="L290" s="32" t="s">
        <v>615</v>
      </c>
      <c r="N290" s="58" t="s">
        <v>56</v>
      </c>
      <c r="Q290" s="32" t="s">
        <v>4</v>
      </c>
      <c r="R290" s="32" t="s">
        <v>392</v>
      </c>
      <c r="S290" s="32" t="str">
        <f>+VLOOKUP(Tabla12[[#This Row],[Programa]],Objetivos_Programas!$B$2:$C$16,2,FALSE)</f>
        <v>2. Programa descarbonizar la movilidad e infraestructura sostenible</v>
      </c>
      <c r="T290" s="32" t="s">
        <v>1658</v>
      </c>
      <c r="U290" s="32" t="s">
        <v>1883</v>
      </c>
      <c r="V290" s="33" t="str">
        <f>+VLOOKUP(Tabla12[[#This Row],[Subprograma (reclasificación)]],OB_Prop_Estru_Prog_SubPr_meta!$K$2:$N$59,4,FALSE)</f>
        <v>362 kilómetros de malla vial de la ciudad consolidados</v>
      </c>
      <c r="W290" s="32" t="s">
        <v>900</v>
      </c>
      <c r="X290" s="32" t="s">
        <v>1075</v>
      </c>
      <c r="Y290" s="32" t="s">
        <v>1075</v>
      </c>
      <c r="AA290" s="32" t="s">
        <v>908</v>
      </c>
      <c r="AB290" s="32" t="s">
        <v>1075</v>
      </c>
      <c r="AC290" s="58"/>
      <c r="AD290" s="10">
        <v>162810.32595200001</v>
      </c>
      <c r="AE290" s="10">
        <f>+Tabla12[[#This Row],[Costo estimado 
(millones de $)]]</f>
        <v>162810.32595200001</v>
      </c>
      <c r="AJ290" s="32"/>
      <c r="AK290" s="32" t="s">
        <v>57</v>
      </c>
      <c r="AN290" s="32">
        <v>1</v>
      </c>
      <c r="AO290" s="56" t="s">
        <v>902</v>
      </c>
      <c r="AP290" s="58" t="s">
        <v>914</v>
      </c>
      <c r="AQ290" s="58" t="s">
        <v>923</v>
      </c>
      <c r="AR290" s="58">
        <v>3</v>
      </c>
      <c r="AS290" s="32"/>
      <c r="AT290" s="40"/>
      <c r="AU290" s="40">
        <v>0</v>
      </c>
      <c r="AV290" s="40">
        <v>0</v>
      </c>
      <c r="AW290" s="32"/>
      <c r="AX290" s="16">
        <f>Tabla12[[#This Row],[Costo estimado 
(millones de $)]]-Tabla12[[#This Row],[Recursos PDD]]</f>
        <v>162810.32595200001</v>
      </c>
      <c r="AY290" s="32"/>
      <c r="AZ290" s="40">
        <v>0</v>
      </c>
      <c r="BA290" s="40">
        <v>2</v>
      </c>
      <c r="BB290" s="40">
        <f>+(Tabla12[[#This Row],[Priorización 1 (60%)]]*60%)+(Tabla12[[#This Row],[Priorización 2 (40%)]]*40%)</f>
        <v>0.8</v>
      </c>
      <c r="BC290" s="32"/>
      <c r="BD290" s="32"/>
    </row>
    <row r="291" spans="1:56" ht="169" hidden="1" customHeight="1" x14ac:dyDescent="0.2">
      <c r="A291" s="7">
        <v>300</v>
      </c>
      <c r="B291" s="7">
        <v>298</v>
      </c>
      <c r="C291" s="32" t="s">
        <v>900</v>
      </c>
      <c r="D291" s="32" t="s">
        <v>901</v>
      </c>
      <c r="E291" s="32" t="s">
        <v>72</v>
      </c>
      <c r="F291" s="1" t="s">
        <v>506</v>
      </c>
      <c r="G291" s="32" t="s">
        <v>2</v>
      </c>
      <c r="H291" s="6" t="s">
        <v>140</v>
      </c>
      <c r="I291" s="167" t="s">
        <v>114</v>
      </c>
      <c r="J291" s="32" t="s">
        <v>729</v>
      </c>
      <c r="K291" s="32" t="s">
        <v>931</v>
      </c>
      <c r="L291" s="32" t="s">
        <v>615</v>
      </c>
      <c r="N291" s="58" t="s">
        <v>56</v>
      </c>
      <c r="Q291" s="32" t="s">
        <v>4</v>
      </c>
      <c r="R291" s="32" t="s">
        <v>392</v>
      </c>
      <c r="S291" s="32" t="str">
        <f>+VLOOKUP(Tabla12[[#This Row],[Programa]],Objetivos_Programas!$B$2:$C$16,2,FALSE)</f>
        <v>2. Programa descarbonizar la movilidad e infraestructura sostenible</v>
      </c>
      <c r="T291" s="32" t="s">
        <v>1658</v>
      </c>
      <c r="U291" s="32" t="s">
        <v>1883</v>
      </c>
      <c r="V291" s="33" t="str">
        <f>+VLOOKUP(Tabla12[[#This Row],[Subprograma (reclasificación)]],OB_Prop_Estru_Prog_SubPr_meta!$K$2:$N$59,4,FALSE)</f>
        <v>362 kilómetros de malla vial de la ciudad consolidados</v>
      </c>
      <c r="W291" s="32" t="s">
        <v>900</v>
      </c>
      <c r="X291" s="32" t="s">
        <v>944</v>
      </c>
      <c r="Y291" s="32" t="s">
        <v>944</v>
      </c>
      <c r="AA291" s="32" t="s">
        <v>1433</v>
      </c>
      <c r="AB291" s="32" t="s">
        <v>944</v>
      </c>
      <c r="AC291" s="58"/>
      <c r="AD291" s="10">
        <v>499118.35032605298</v>
      </c>
      <c r="AE291" s="158">
        <f>+Tabla12[[#This Row],[Costo estimado 
(millones de $)]]</f>
        <v>499118.35032605298</v>
      </c>
      <c r="AJ291" s="32"/>
      <c r="AK291" s="32" t="s">
        <v>73</v>
      </c>
      <c r="AL291" s="40"/>
      <c r="AN291" s="32">
        <v>2</v>
      </c>
      <c r="AO291" s="56" t="s">
        <v>902</v>
      </c>
      <c r="AP291" s="58" t="s">
        <v>914</v>
      </c>
      <c r="AQ291" s="58" t="s">
        <v>915</v>
      </c>
      <c r="AR291" s="58">
        <v>4</v>
      </c>
      <c r="AS291" s="32"/>
      <c r="AT291" s="32"/>
      <c r="AU291" s="40">
        <v>0</v>
      </c>
      <c r="AV291" s="40">
        <v>3</v>
      </c>
      <c r="AW291" s="32"/>
      <c r="AX291" s="16"/>
      <c r="AY291" s="32"/>
      <c r="AZ291" s="40">
        <v>1</v>
      </c>
      <c r="BA291" s="40">
        <v>1</v>
      </c>
      <c r="BB291" s="40">
        <f>+(Tabla12[[#This Row],[Priorización 1 (60%)]]*60%)+(Tabla12[[#This Row],[Priorización 2 (40%)]]*40%)</f>
        <v>1</v>
      </c>
      <c r="BC291" s="32"/>
      <c r="BD291" s="32"/>
    </row>
    <row r="292" spans="1:56" ht="169" hidden="1" customHeight="1" x14ac:dyDescent="0.2">
      <c r="A292" s="7">
        <v>301</v>
      </c>
      <c r="B292" s="7">
        <v>299</v>
      </c>
      <c r="C292" s="32" t="s">
        <v>900</v>
      </c>
      <c r="D292" s="32" t="s">
        <v>901</v>
      </c>
      <c r="E292" s="32" t="s">
        <v>72</v>
      </c>
      <c r="F292" s="1" t="s">
        <v>506</v>
      </c>
      <c r="G292" s="32" t="s">
        <v>2</v>
      </c>
      <c r="H292" s="6" t="s">
        <v>141</v>
      </c>
      <c r="I292" s="167" t="s">
        <v>114</v>
      </c>
      <c r="J292" s="32" t="s">
        <v>729</v>
      </c>
      <c r="K292" s="32" t="s">
        <v>931</v>
      </c>
      <c r="L292" s="32" t="s">
        <v>615</v>
      </c>
      <c r="N292" s="58" t="s">
        <v>56</v>
      </c>
      <c r="Q292" s="32" t="s">
        <v>4</v>
      </c>
      <c r="R292" s="32" t="s">
        <v>392</v>
      </c>
      <c r="S292" s="32" t="str">
        <f>+VLOOKUP(Tabla12[[#This Row],[Programa]],Objetivos_Programas!$B$2:$C$16,2,FALSE)</f>
        <v>2. Programa descarbonizar la movilidad e infraestructura sostenible</v>
      </c>
      <c r="T292" s="32" t="s">
        <v>1658</v>
      </c>
      <c r="U292" s="32" t="s">
        <v>1883</v>
      </c>
      <c r="V292" s="33" t="str">
        <f>+VLOOKUP(Tabla12[[#This Row],[Subprograma (reclasificación)]],OB_Prop_Estru_Prog_SubPr_meta!$K$2:$N$59,4,FALSE)</f>
        <v>362 kilómetros de malla vial de la ciudad consolidados</v>
      </c>
      <c r="W292" s="32" t="s">
        <v>900</v>
      </c>
      <c r="X292" s="32" t="s">
        <v>142</v>
      </c>
      <c r="Y292" s="32" t="s">
        <v>142</v>
      </c>
      <c r="AA292" s="32" t="s">
        <v>908</v>
      </c>
      <c r="AB292" s="32" t="s">
        <v>142</v>
      </c>
      <c r="AC292" s="58"/>
      <c r="AD292" s="10">
        <v>340289.11695200001</v>
      </c>
      <c r="AE292" s="10">
        <f>+Tabla12[[#This Row],[Costo estimado 
(millones de $)]]</f>
        <v>340289.11695200001</v>
      </c>
      <c r="AJ292" s="32"/>
      <c r="AK292" s="32" t="s">
        <v>66</v>
      </c>
      <c r="AL292" s="40"/>
      <c r="AN292" s="32">
        <v>2</v>
      </c>
      <c r="AO292" s="56" t="s">
        <v>902</v>
      </c>
      <c r="AP292" s="58" t="s">
        <v>922</v>
      </c>
      <c r="AQ292" s="58" t="s">
        <v>923</v>
      </c>
      <c r="AR292" s="58">
        <v>2.7</v>
      </c>
      <c r="AS292" s="32"/>
      <c r="AT292" s="40"/>
      <c r="AU292" s="40">
        <v>0</v>
      </c>
      <c r="AV292" s="40">
        <v>0</v>
      </c>
      <c r="AW292" s="32"/>
      <c r="AX292" s="16"/>
      <c r="AY292" s="32"/>
      <c r="AZ292" s="40">
        <v>0</v>
      </c>
      <c r="BA292" s="40">
        <v>1</v>
      </c>
      <c r="BB292" s="40">
        <f>+(Tabla12[[#This Row],[Priorización 1 (60%)]]*60%)+(Tabla12[[#This Row],[Priorización 2 (40%)]]*40%)</f>
        <v>0.4</v>
      </c>
      <c r="BC292" s="32"/>
      <c r="BD292" s="32"/>
    </row>
    <row r="293" spans="1:56" ht="169" hidden="1" customHeight="1" x14ac:dyDescent="0.2">
      <c r="A293" s="7">
        <v>302</v>
      </c>
      <c r="B293" s="7">
        <v>300</v>
      </c>
      <c r="C293" s="32" t="s">
        <v>900</v>
      </c>
      <c r="D293" s="32" t="s">
        <v>901</v>
      </c>
      <c r="E293" s="32" t="s">
        <v>72</v>
      </c>
      <c r="F293" s="1" t="s">
        <v>518</v>
      </c>
      <c r="G293" s="32" t="s">
        <v>2</v>
      </c>
      <c r="H293" s="6" t="s">
        <v>143</v>
      </c>
      <c r="I293" s="167" t="s">
        <v>114</v>
      </c>
      <c r="J293" s="32" t="s">
        <v>729</v>
      </c>
      <c r="K293" s="32" t="s">
        <v>931</v>
      </c>
      <c r="L293" s="32" t="s">
        <v>615</v>
      </c>
      <c r="N293" s="58" t="s">
        <v>56</v>
      </c>
      <c r="Q293" s="32" t="s">
        <v>4</v>
      </c>
      <c r="R293" s="32" t="s">
        <v>392</v>
      </c>
      <c r="S293" s="32" t="str">
        <f>+VLOOKUP(Tabla12[[#This Row],[Programa]],Objetivos_Programas!$B$2:$C$16,2,FALSE)</f>
        <v>2. Programa descarbonizar la movilidad e infraestructura sostenible</v>
      </c>
      <c r="T293" s="32" t="s">
        <v>1658</v>
      </c>
      <c r="U293" s="32" t="s">
        <v>1883</v>
      </c>
      <c r="V293" s="33" t="str">
        <f>+VLOOKUP(Tabla12[[#This Row],[Subprograma (reclasificación)]],OB_Prop_Estru_Prog_SubPr_meta!$K$2:$N$59,4,FALSE)</f>
        <v>362 kilómetros de malla vial de la ciudad consolidados</v>
      </c>
      <c r="W293" s="32" t="s">
        <v>900</v>
      </c>
      <c r="X293" s="32" t="s">
        <v>940</v>
      </c>
      <c r="Y293" s="32" t="s">
        <v>940</v>
      </c>
      <c r="AA293" s="32" t="s">
        <v>1434</v>
      </c>
      <c r="AB293" s="32" t="s">
        <v>940</v>
      </c>
      <c r="AC293" s="58"/>
      <c r="AD293" s="10" t="s">
        <v>908</v>
      </c>
      <c r="AE293" s="10" t="str">
        <f>+Tabla12[[#This Row],[Costo estimado 
(millones de $)]]</f>
        <v>N.A.</v>
      </c>
      <c r="AJ293" s="32"/>
      <c r="AK293" s="32" t="s">
        <v>73</v>
      </c>
      <c r="AL293" s="40"/>
      <c r="AM293" s="49" t="s">
        <v>1678</v>
      </c>
      <c r="AN293" s="32">
        <v>2</v>
      </c>
      <c r="AO293" s="56" t="s">
        <v>902</v>
      </c>
      <c r="AP293" s="58" t="s">
        <v>922</v>
      </c>
      <c r="AQ293" s="58" t="s">
        <v>977</v>
      </c>
      <c r="AR293" s="58">
        <v>2</v>
      </c>
      <c r="AS293" s="32"/>
      <c r="AT293" s="40"/>
      <c r="AU293" s="40">
        <v>0</v>
      </c>
      <c r="AV293" s="40">
        <v>3</v>
      </c>
      <c r="AW293" s="32"/>
      <c r="AX293" s="16"/>
      <c r="AY293" s="32"/>
      <c r="AZ293" s="40">
        <v>1</v>
      </c>
      <c r="BA293" s="40">
        <v>1</v>
      </c>
      <c r="BB293" s="40">
        <f>+(Tabla12[[#This Row],[Priorización 1 (60%)]]*60%)+(Tabla12[[#This Row],[Priorización 2 (40%)]]*40%)</f>
        <v>1</v>
      </c>
      <c r="BC293" s="32"/>
      <c r="BD293" s="32"/>
    </row>
    <row r="294" spans="1:56" ht="169" hidden="1" customHeight="1" x14ac:dyDescent="0.2">
      <c r="A294" s="7">
        <v>303</v>
      </c>
      <c r="B294" s="7">
        <v>301</v>
      </c>
      <c r="C294" s="32" t="s">
        <v>900</v>
      </c>
      <c r="D294" s="32" t="s">
        <v>901</v>
      </c>
      <c r="E294" s="32" t="s">
        <v>72</v>
      </c>
      <c r="F294" s="1" t="s">
        <v>506</v>
      </c>
      <c r="G294" s="32" t="s">
        <v>2</v>
      </c>
      <c r="H294" s="6" t="s">
        <v>144</v>
      </c>
      <c r="I294" s="4" t="s">
        <v>114</v>
      </c>
      <c r="J294" s="32" t="s">
        <v>729</v>
      </c>
      <c r="K294" s="32" t="s">
        <v>931</v>
      </c>
      <c r="L294" s="32" t="s">
        <v>615</v>
      </c>
      <c r="N294" s="58" t="s">
        <v>56</v>
      </c>
      <c r="Q294" s="32" t="s">
        <v>4</v>
      </c>
      <c r="R294" s="32" t="s">
        <v>392</v>
      </c>
      <c r="S294" s="32" t="str">
        <f>+VLOOKUP(Tabla12[[#This Row],[Programa]],Objetivos_Programas!$B$2:$C$16,2,FALSE)</f>
        <v>2. Programa descarbonizar la movilidad e infraestructura sostenible</v>
      </c>
      <c r="T294" s="32" t="s">
        <v>1658</v>
      </c>
      <c r="U294" s="32" t="s">
        <v>1883</v>
      </c>
      <c r="V294" s="33" t="str">
        <f>+VLOOKUP(Tabla12[[#This Row],[Subprograma (reclasificación)]],OB_Prop_Estru_Prog_SubPr_meta!$K$2:$N$59,4,FALSE)</f>
        <v>362 kilómetros de malla vial de la ciudad consolidados</v>
      </c>
      <c r="W294" s="32" t="s">
        <v>900</v>
      </c>
      <c r="X294" s="32" t="s">
        <v>145</v>
      </c>
      <c r="Y294" s="32" t="s">
        <v>145</v>
      </c>
      <c r="AA294" s="32" t="s">
        <v>1435</v>
      </c>
      <c r="AB294" s="32" t="s">
        <v>145</v>
      </c>
      <c r="AC294" s="58"/>
      <c r="AD294" s="10">
        <v>437157.65034424001</v>
      </c>
      <c r="AE294" s="10">
        <f>+Tabla12[[#This Row],[Costo estimado 
(millones de $)]]</f>
        <v>437157.65034424001</v>
      </c>
      <c r="AJ294" s="32"/>
      <c r="AK294" s="32" t="s">
        <v>73</v>
      </c>
      <c r="AL294" s="40"/>
      <c r="AN294" s="32">
        <v>1</v>
      </c>
      <c r="AO294" s="56" t="s">
        <v>902</v>
      </c>
      <c r="AP294" s="58" t="s">
        <v>922</v>
      </c>
      <c r="AQ294" s="58" t="s">
        <v>923</v>
      </c>
      <c r="AR294" s="58">
        <v>4.0999999999999996</v>
      </c>
      <c r="AS294" s="32"/>
      <c r="AT294" s="40"/>
      <c r="AU294" s="40">
        <v>0</v>
      </c>
      <c r="AV294" s="40">
        <v>3</v>
      </c>
      <c r="AW294" s="32"/>
      <c r="AX294" s="16"/>
      <c r="AY294" s="32"/>
      <c r="AZ294" s="40">
        <v>1</v>
      </c>
      <c r="BA294" s="40">
        <v>2</v>
      </c>
      <c r="BB294" s="40">
        <f>+(Tabla12[[#This Row],[Priorización 1 (60%)]]*60%)+(Tabla12[[#This Row],[Priorización 2 (40%)]]*40%)</f>
        <v>1.4</v>
      </c>
      <c r="BC294" s="32"/>
      <c r="BD294" s="32"/>
    </row>
    <row r="295" spans="1:56" ht="169" hidden="1" customHeight="1" x14ac:dyDescent="0.2">
      <c r="A295" s="7">
        <v>304</v>
      </c>
      <c r="B295" s="7">
        <v>302</v>
      </c>
      <c r="C295" s="32" t="s">
        <v>900</v>
      </c>
      <c r="D295" s="32" t="s">
        <v>901</v>
      </c>
      <c r="E295" s="32" t="s">
        <v>72</v>
      </c>
      <c r="F295" s="1" t="s">
        <v>506</v>
      </c>
      <c r="G295" s="32" t="s">
        <v>2</v>
      </c>
      <c r="H295" s="6" t="s">
        <v>146</v>
      </c>
      <c r="I295" s="4" t="s">
        <v>114</v>
      </c>
      <c r="J295" s="32" t="s">
        <v>729</v>
      </c>
      <c r="K295" s="32" t="s">
        <v>931</v>
      </c>
      <c r="L295" s="32" t="s">
        <v>615</v>
      </c>
      <c r="N295" s="58" t="s">
        <v>56</v>
      </c>
      <c r="Q295" s="32" t="s">
        <v>4</v>
      </c>
      <c r="R295" s="32" t="s">
        <v>392</v>
      </c>
      <c r="S295" s="32" t="str">
        <f>+VLOOKUP(Tabla12[[#This Row],[Programa]],Objetivos_Programas!$B$2:$C$16,2,FALSE)</f>
        <v>2. Programa descarbonizar la movilidad e infraestructura sostenible</v>
      </c>
      <c r="T295" s="32" t="s">
        <v>1658</v>
      </c>
      <c r="U295" s="32" t="s">
        <v>1883</v>
      </c>
      <c r="V295" s="33" t="str">
        <f>+VLOOKUP(Tabla12[[#This Row],[Subprograma (reclasificación)]],OB_Prop_Estru_Prog_SubPr_meta!$K$2:$N$59,4,FALSE)</f>
        <v>362 kilómetros de malla vial de la ciudad consolidados</v>
      </c>
      <c r="W295" s="32" t="s">
        <v>900</v>
      </c>
      <c r="X295" s="32" t="s">
        <v>945</v>
      </c>
      <c r="Y295" s="32" t="s">
        <v>945</v>
      </c>
      <c r="AA295" s="32" t="s">
        <v>1436</v>
      </c>
      <c r="AB295" s="32" t="s">
        <v>945</v>
      </c>
      <c r="AC295" s="58"/>
      <c r="AD295" s="10">
        <v>874933.51799093501</v>
      </c>
      <c r="AE295" s="10">
        <f>+Tabla12[[#This Row],[Costo estimado 
(millones de $)]]</f>
        <v>874933.51799093501</v>
      </c>
      <c r="AJ295" s="32"/>
      <c r="AK295" s="32" t="s">
        <v>66</v>
      </c>
      <c r="AL295" s="40"/>
      <c r="AN295" s="32">
        <v>2</v>
      </c>
      <c r="AO295" s="56" t="s">
        <v>902</v>
      </c>
      <c r="AP295" s="58" t="s">
        <v>922</v>
      </c>
      <c r="AQ295" s="58" t="s">
        <v>923</v>
      </c>
      <c r="AR295" s="58">
        <v>3.9</v>
      </c>
      <c r="AS295" s="32"/>
      <c r="AT295" s="40"/>
      <c r="AU295" s="40">
        <v>0</v>
      </c>
      <c r="AV295" s="40">
        <v>3</v>
      </c>
      <c r="AW295" s="32"/>
      <c r="AX295" s="16"/>
      <c r="AY295" s="32"/>
      <c r="AZ295" s="40">
        <v>1</v>
      </c>
      <c r="BA295" s="40">
        <v>1</v>
      </c>
      <c r="BB295" s="40">
        <f>+(Tabla12[[#This Row],[Priorización 1 (60%)]]*60%)+(Tabla12[[#This Row],[Priorización 2 (40%)]]*40%)</f>
        <v>1</v>
      </c>
      <c r="BC295" s="32"/>
      <c r="BD295" s="32"/>
    </row>
    <row r="296" spans="1:56" ht="169" hidden="1" customHeight="1" x14ac:dyDescent="0.2">
      <c r="A296" s="7">
        <v>305</v>
      </c>
      <c r="B296" s="7">
        <v>303</v>
      </c>
      <c r="C296" s="32" t="s">
        <v>900</v>
      </c>
      <c r="D296" s="32" t="s">
        <v>901</v>
      </c>
      <c r="E296" s="32" t="s">
        <v>72</v>
      </c>
      <c r="F296" s="1" t="s">
        <v>506</v>
      </c>
      <c r="G296" s="32" t="s">
        <v>2</v>
      </c>
      <c r="H296" s="6" t="s">
        <v>147</v>
      </c>
      <c r="I296" s="4" t="s">
        <v>114</v>
      </c>
      <c r="J296" s="32" t="s">
        <v>729</v>
      </c>
      <c r="K296" s="32" t="s">
        <v>931</v>
      </c>
      <c r="L296" s="32" t="s">
        <v>615</v>
      </c>
      <c r="N296" s="58" t="s">
        <v>56</v>
      </c>
      <c r="Q296" s="32" t="s">
        <v>4</v>
      </c>
      <c r="R296" s="32" t="s">
        <v>392</v>
      </c>
      <c r="S296" s="32" t="str">
        <f>+VLOOKUP(Tabla12[[#This Row],[Programa]],Objetivos_Programas!$B$2:$C$16,2,FALSE)</f>
        <v>2. Programa descarbonizar la movilidad e infraestructura sostenible</v>
      </c>
      <c r="T296" s="32" t="s">
        <v>1658</v>
      </c>
      <c r="U296" s="32" t="s">
        <v>1883</v>
      </c>
      <c r="V296" s="33" t="str">
        <f>+VLOOKUP(Tabla12[[#This Row],[Subprograma (reclasificación)]],OB_Prop_Estru_Prog_SubPr_meta!$K$2:$N$59,4,FALSE)</f>
        <v>362 kilómetros de malla vial de la ciudad consolidados</v>
      </c>
      <c r="W296" s="32" t="s">
        <v>900</v>
      </c>
      <c r="X296" s="32" t="s">
        <v>1563</v>
      </c>
      <c r="Y296" s="32" t="s">
        <v>1563</v>
      </c>
      <c r="AA296" s="32" t="s">
        <v>908</v>
      </c>
      <c r="AB296" s="32" t="s">
        <v>1563</v>
      </c>
      <c r="AC296" s="58"/>
      <c r="AD296" s="10">
        <v>224107.59603265702</v>
      </c>
      <c r="AE296" s="10">
        <f>+Tabla12[[#This Row],[Costo estimado 
(millones de $)]]</f>
        <v>224107.59603265702</v>
      </c>
      <c r="AJ296" s="32"/>
      <c r="AK296" s="32" t="s">
        <v>57</v>
      </c>
      <c r="AN296" s="32">
        <v>1</v>
      </c>
      <c r="AO296" s="56" t="s">
        <v>902</v>
      </c>
      <c r="AP296" s="58" t="s">
        <v>922</v>
      </c>
      <c r="AQ296" s="58" t="s">
        <v>923</v>
      </c>
      <c r="AR296" s="58">
        <v>3.3</v>
      </c>
      <c r="AS296" s="32"/>
      <c r="AT296" s="40"/>
      <c r="AU296" s="40">
        <v>0</v>
      </c>
      <c r="AV296" s="40">
        <v>0</v>
      </c>
      <c r="AW296" s="32"/>
      <c r="AX296" s="16">
        <f>Tabla12[[#This Row],[Costo estimado 
(millones de $)]]-Tabla12[[#This Row],[Recursos PDD]]</f>
        <v>224107.59603265702</v>
      </c>
      <c r="AY296" s="32"/>
      <c r="AZ296" s="40">
        <v>0</v>
      </c>
      <c r="BA296" s="40">
        <v>2</v>
      </c>
      <c r="BB296" s="40">
        <f>+(Tabla12[[#This Row],[Priorización 1 (60%)]]*60%)+(Tabla12[[#This Row],[Priorización 2 (40%)]]*40%)</f>
        <v>0.8</v>
      </c>
      <c r="BC296" s="32"/>
      <c r="BD296" s="32"/>
    </row>
    <row r="297" spans="1:56" ht="169" hidden="1" customHeight="1" x14ac:dyDescent="0.2">
      <c r="A297" s="7">
        <v>306</v>
      </c>
      <c r="B297" s="7">
        <v>304</v>
      </c>
      <c r="C297" s="32" t="s">
        <v>900</v>
      </c>
      <c r="D297" s="32" t="s">
        <v>901</v>
      </c>
      <c r="E297" s="32" t="s">
        <v>72</v>
      </c>
      <c r="F297" s="1" t="s">
        <v>506</v>
      </c>
      <c r="G297" s="32" t="s">
        <v>2</v>
      </c>
      <c r="H297" s="6" t="s">
        <v>148</v>
      </c>
      <c r="I297" s="4" t="s">
        <v>114</v>
      </c>
      <c r="J297" s="32" t="s">
        <v>729</v>
      </c>
      <c r="K297" s="32" t="s">
        <v>931</v>
      </c>
      <c r="L297" s="32" t="s">
        <v>615</v>
      </c>
      <c r="N297" s="58" t="s">
        <v>56</v>
      </c>
      <c r="Q297" s="32" t="s">
        <v>4</v>
      </c>
      <c r="R297" s="32" t="s">
        <v>392</v>
      </c>
      <c r="S297" s="32" t="str">
        <f>+VLOOKUP(Tabla12[[#This Row],[Programa]],Objetivos_Programas!$B$2:$C$16,2,FALSE)</f>
        <v>2. Programa descarbonizar la movilidad e infraestructura sostenible</v>
      </c>
      <c r="T297" s="32" t="s">
        <v>1658</v>
      </c>
      <c r="U297" s="32" t="s">
        <v>1883</v>
      </c>
      <c r="V297" s="33" t="str">
        <f>+VLOOKUP(Tabla12[[#This Row],[Subprograma (reclasificación)]],OB_Prop_Estru_Prog_SubPr_meta!$K$2:$N$59,4,FALSE)</f>
        <v>362 kilómetros de malla vial de la ciudad consolidados</v>
      </c>
      <c r="W297" s="32" t="s">
        <v>900</v>
      </c>
      <c r="X297" s="32" t="s">
        <v>944</v>
      </c>
      <c r="Y297" s="32" t="s">
        <v>944</v>
      </c>
      <c r="AA297" s="32" t="s">
        <v>1433</v>
      </c>
      <c r="AB297" s="32" t="s">
        <v>944</v>
      </c>
      <c r="AC297" s="58"/>
      <c r="AD297" s="10">
        <v>232000</v>
      </c>
      <c r="AE297" s="10">
        <f>+Tabla12[[#This Row],[Costo estimado 
(millones de $)]]</f>
        <v>232000</v>
      </c>
      <c r="AJ297" s="32"/>
      <c r="AK297" s="32" t="s">
        <v>57</v>
      </c>
      <c r="AM297" s="32" t="s">
        <v>946</v>
      </c>
      <c r="AN297" s="32">
        <v>1</v>
      </c>
      <c r="AO297" s="56" t="s">
        <v>902</v>
      </c>
      <c r="AP297" s="58" t="s">
        <v>922</v>
      </c>
      <c r="AQ297" s="58" t="s">
        <v>923</v>
      </c>
      <c r="AR297" s="58">
        <v>2.2000000000000002</v>
      </c>
      <c r="AS297" s="32"/>
      <c r="AT297" s="40"/>
      <c r="AU297" s="40">
        <v>0</v>
      </c>
      <c r="AV297" s="40">
        <v>3</v>
      </c>
      <c r="AW297" s="32"/>
      <c r="AX297" s="16">
        <f>Tabla12[[#This Row],[Costo estimado 
(millones de $)]]-Tabla12[[#This Row],[Recursos PDD]]</f>
        <v>232000</v>
      </c>
      <c r="AY297" s="32"/>
      <c r="AZ297" s="40">
        <v>1</v>
      </c>
      <c r="BA297" s="40">
        <v>2</v>
      </c>
      <c r="BB297" s="40">
        <f>+(Tabla12[[#This Row],[Priorización 1 (60%)]]*60%)+(Tabla12[[#This Row],[Priorización 2 (40%)]]*40%)</f>
        <v>1.4</v>
      </c>
      <c r="BC297" s="32"/>
      <c r="BD297" s="32"/>
    </row>
    <row r="298" spans="1:56" ht="169" hidden="1" customHeight="1" x14ac:dyDescent="0.2">
      <c r="A298" s="7">
        <v>307</v>
      </c>
      <c r="B298" s="7">
        <v>305</v>
      </c>
      <c r="C298" s="32" t="s">
        <v>900</v>
      </c>
      <c r="D298" s="32" t="s">
        <v>901</v>
      </c>
      <c r="E298" s="32" t="s">
        <v>72</v>
      </c>
      <c r="F298" s="1" t="s">
        <v>506</v>
      </c>
      <c r="G298" s="32" t="s">
        <v>2</v>
      </c>
      <c r="H298" s="6" t="s">
        <v>149</v>
      </c>
      <c r="I298" s="4" t="s">
        <v>114</v>
      </c>
      <c r="J298" s="32" t="s">
        <v>729</v>
      </c>
      <c r="K298" s="32" t="s">
        <v>931</v>
      </c>
      <c r="L298" s="32" t="s">
        <v>615</v>
      </c>
      <c r="N298" s="58" t="s">
        <v>56</v>
      </c>
      <c r="Q298" s="32" t="s">
        <v>4</v>
      </c>
      <c r="R298" s="32" t="s">
        <v>392</v>
      </c>
      <c r="S298" s="32" t="str">
        <f>+VLOOKUP(Tabla12[[#This Row],[Programa]],Objetivos_Programas!$B$2:$C$16,2,FALSE)</f>
        <v>2. Programa descarbonizar la movilidad e infraestructura sostenible</v>
      </c>
      <c r="T298" s="32" t="s">
        <v>1658</v>
      </c>
      <c r="U298" s="32" t="s">
        <v>1883</v>
      </c>
      <c r="V298" s="33" t="str">
        <f>+VLOOKUP(Tabla12[[#This Row],[Subprograma (reclasificación)]],OB_Prop_Estru_Prog_SubPr_meta!$K$2:$N$59,4,FALSE)</f>
        <v>362 kilómetros de malla vial de la ciudad consolidados</v>
      </c>
      <c r="W298" s="32" t="s">
        <v>900</v>
      </c>
      <c r="X298" s="32" t="s">
        <v>947</v>
      </c>
      <c r="Y298" s="32" t="s">
        <v>947</v>
      </c>
      <c r="AA298" s="32" t="s">
        <v>908</v>
      </c>
      <c r="AB298" s="32" t="s">
        <v>947</v>
      </c>
      <c r="AC298" s="58"/>
      <c r="AD298" s="10">
        <v>303946.14085000003</v>
      </c>
      <c r="AE298" s="10">
        <f>+Tabla12[[#This Row],[Costo estimado 
(millones de $)]]</f>
        <v>303946.14085000003</v>
      </c>
      <c r="AJ298" s="32"/>
      <c r="AK298" s="32" t="s">
        <v>73</v>
      </c>
      <c r="AL298" s="40"/>
      <c r="AM298" s="32" t="s">
        <v>948</v>
      </c>
      <c r="AN298" s="32">
        <v>2</v>
      </c>
      <c r="AO298" s="56" t="s">
        <v>902</v>
      </c>
      <c r="AP298" s="58" t="s">
        <v>922</v>
      </c>
      <c r="AQ298" s="58" t="s">
        <v>923</v>
      </c>
      <c r="AR298" s="58">
        <v>2.2999999999999998</v>
      </c>
      <c r="AS298" s="32"/>
      <c r="AT298" s="40"/>
      <c r="AU298" s="40">
        <v>0</v>
      </c>
      <c r="AV298" s="40">
        <v>0</v>
      </c>
      <c r="AW298" s="32"/>
      <c r="AX298" s="16"/>
      <c r="AY298" s="32"/>
      <c r="AZ298" s="40">
        <v>0</v>
      </c>
      <c r="BA298" s="40">
        <v>1</v>
      </c>
      <c r="BB298" s="40">
        <f>+(Tabla12[[#This Row],[Priorización 1 (60%)]]*60%)+(Tabla12[[#This Row],[Priorización 2 (40%)]]*40%)</f>
        <v>0.4</v>
      </c>
      <c r="BC298" s="32"/>
      <c r="BD298" s="32"/>
    </row>
    <row r="299" spans="1:56" ht="169" hidden="1" customHeight="1" x14ac:dyDescent="0.2">
      <c r="A299" s="7">
        <v>308</v>
      </c>
      <c r="B299" s="7">
        <v>306</v>
      </c>
      <c r="C299" s="32" t="s">
        <v>900</v>
      </c>
      <c r="D299" s="32" t="s">
        <v>901</v>
      </c>
      <c r="E299" s="32" t="s">
        <v>72</v>
      </c>
      <c r="F299" s="1" t="s">
        <v>506</v>
      </c>
      <c r="G299" s="32" t="s">
        <v>2</v>
      </c>
      <c r="H299" s="6" t="s">
        <v>1916</v>
      </c>
      <c r="I299" s="4" t="s">
        <v>114</v>
      </c>
      <c r="J299" s="32" t="s">
        <v>729</v>
      </c>
      <c r="K299" s="32" t="s">
        <v>931</v>
      </c>
      <c r="L299" s="32" t="s">
        <v>615</v>
      </c>
      <c r="N299" s="58" t="s">
        <v>56</v>
      </c>
      <c r="Q299" s="32" t="s">
        <v>4</v>
      </c>
      <c r="R299" s="32" t="s">
        <v>392</v>
      </c>
      <c r="S299" s="32" t="str">
        <f>+VLOOKUP(Tabla12[[#This Row],[Programa]],Objetivos_Programas!$B$2:$C$16,2,FALSE)</f>
        <v>2. Programa descarbonizar la movilidad e infraestructura sostenible</v>
      </c>
      <c r="T299" s="32" t="s">
        <v>1658</v>
      </c>
      <c r="U299" s="32" t="s">
        <v>1883</v>
      </c>
      <c r="V299" s="33" t="str">
        <f>+VLOOKUP(Tabla12[[#This Row],[Subprograma (reclasificación)]],OB_Prop_Estru_Prog_SubPr_meta!$K$2:$N$59,4,FALSE)</f>
        <v>362 kilómetros de malla vial de la ciudad consolidados</v>
      </c>
      <c r="W299" s="32" t="s">
        <v>900</v>
      </c>
      <c r="X299" s="32" t="s">
        <v>949</v>
      </c>
      <c r="Y299" s="32" t="s">
        <v>949</v>
      </c>
      <c r="AA299" s="32" t="s">
        <v>908</v>
      </c>
      <c r="AB299" s="32" t="s">
        <v>949</v>
      </c>
      <c r="AC299" s="58"/>
      <c r="AD299" s="10">
        <v>229812.18538740498</v>
      </c>
      <c r="AE299" s="10">
        <f>+Tabla12[[#This Row],[Costo estimado 
(millones de $)]]</f>
        <v>229812.18538740498</v>
      </c>
      <c r="AJ299" s="32"/>
      <c r="AK299" s="32" t="s">
        <v>57</v>
      </c>
      <c r="AN299" s="32">
        <v>1</v>
      </c>
      <c r="AO299" s="56" t="s">
        <v>902</v>
      </c>
      <c r="AP299" s="58" t="s">
        <v>922</v>
      </c>
      <c r="AQ299" s="58" t="s">
        <v>923</v>
      </c>
      <c r="AR299" s="58">
        <v>1.8</v>
      </c>
      <c r="AS299" s="32"/>
      <c r="AT299" s="40"/>
      <c r="AU299" s="40">
        <v>0</v>
      </c>
      <c r="AV299" s="40">
        <v>0</v>
      </c>
      <c r="AW299" s="32"/>
      <c r="AX299" s="16">
        <f>Tabla12[[#This Row],[Costo estimado 
(millones de $)]]-Tabla12[[#This Row],[Recursos PDD]]</f>
        <v>229812.18538740498</v>
      </c>
      <c r="AY299" s="32"/>
      <c r="AZ299" s="40">
        <v>0</v>
      </c>
      <c r="BA299" s="40">
        <v>2</v>
      </c>
      <c r="BB299" s="40">
        <f>+(Tabla12[[#This Row],[Priorización 1 (60%)]]*60%)+(Tabla12[[#This Row],[Priorización 2 (40%)]]*40%)</f>
        <v>0.8</v>
      </c>
      <c r="BC299" s="32"/>
      <c r="BD299" s="32"/>
    </row>
    <row r="300" spans="1:56" ht="169" hidden="1" customHeight="1" x14ac:dyDescent="0.2">
      <c r="A300" s="7">
        <v>309</v>
      </c>
      <c r="B300" s="7">
        <v>307</v>
      </c>
      <c r="C300" s="32" t="s">
        <v>900</v>
      </c>
      <c r="D300" s="32" t="s">
        <v>901</v>
      </c>
      <c r="E300" s="32" t="s">
        <v>72</v>
      </c>
      <c r="F300" s="1" t="s">
        <v>506</v>
      </c>
      <c r="G300" s="32" t="s">
        <v>2</v>
      </c>
      <c r="H300" s="6" t="s">
        <v>151</v>
      </c>
      <c r="I300" s="4" t="s">
        <v>114</v>
      </c>
      <c r="J300" s="32" t="s">
        <v>729</v>
      </c>
      <c r="K300" s="32" t="s">
        <v>931</v>
      </c>
      <c r="L300" s="32" t="s">
        <v>615</v>
      </c>
      <c r="N300" s="58" t="s">
        <v>56</v>
      </c>
      <c r="Q300" s="32" t="s">
        <v>4</v>
      </c>
      <c r="R300" s="32" t="s">
        <v>392</v>
      </c>
      <c r="S300" s="32" t="str">
        <f>+VLOOKUP(Tabla12[[#This Row],[Programa]],Objetivos_Programas!$B$2:$C$16,2,FALSE)</f>
        <v>2. Programa descarbonizar la movilidad e infraestructura sostenible</v>
      </c>
      <c r="T300" s="32" t="s">
        <v>1658</v>
      </c>
      <c r="U300" s="32" t="s">
        <v>1883</v>
      </c>
      <c r="V300" s="33" t="str">
        <f>+VLOOKUP(Tabla12[[#This Row],[Subprograma (reclasificación)]],OB_Prop_Estru_Prog_SubPr_meta!$K$2:$N$59,4,FALSE)</f>
        <v>362 kilómetros de malla vial de la ciudad consolidados</v>
      </c>
      <c r="W300" s="32" t="s">
        <v>900</v>
      </c>
      <c r="X300" s="32" t="s">
        <v>950</v>
      </c>
      <c r="Y300" s="32" t="s">
        <v>950</v>
      </c>
      <c r="AA300" s="32" t="s">
        <v>908</v>
      </c>
      <c r="AB300" s="32" t="s">
        <v>950</v>
      </c>
      <c r="AC300" s="58"/>
      <c r="AD300" s="10">
        <v>195679.49664382599</v>
      </c>
      <c r="AE300" s="10">
        <f>+Tabla12[[#This Row],[Costo estimado 
(millones de $)]]</f>
        <v>195679.49664382599</v>
      </c>
      <c r="AJ300" s="32"/>
      <c r="AK300" s="32" t="s">
        <v>73</v>
      </c>
      <c r="AL300" s="40"/>
      <c r="AN300" s="32">
        <v>2</v>
      </c>
      <c r="AO300" s="56" t="s">
        <v>902</v>
      </c>
      <c r="AP300" s="58" t="s">
        <v>922</v>
      </c>
      <c r="AQ300" s="58" t="s">
        <v>923</v>
      </c>
      <c r="AR300" s="58">
        <v>1</v>
      </c>
      <c r="AS300" s="32"/>
      <c r="AT300" s="40"/>
      <c r="AU300" s="40">
        <v>0</v>
      </c>
      <c r="AV300" s="40">
        <v>0</v>
      </c>
      <c r="AW300" s="32"/>
      <c r="AX300" s="16"/>
      <c r="AY300" s="32"/>
      <c r="AZ300" s="40">
        <v>0</v>
      </c>
      <c r="BA300" s="40">
        <v>1</v>
      </c>
      <c r="BB300" s="40">
        <f>+(Tabla12[[#This Row],[Priorización 1 (60%)]]*60%)+(Tabla12[[#This Row],[Priorización 2 (40%)]]*40%)</f>
        <v>0.4</v>
      </c>
      <c r="BC300" s="32"/>
      <c r="BD300" s="32"/>
    </row>
    <row r="301" spans="1:56" ht="169" hidden="1" customHeight="1" x14ac:dyDescent="0.2">
      <c r="A301" s="7">
        <v>310</v>
      </c>
      <c r="B301" s="7">
        <v>308</v>
      </c>
      <c r="C301" s="32" t="s">
        <v>900</v>
      </c>
      <c r="D301" s="32" t="s">
        <v>901</v>
      </c>
      <c r="E301" s="32" t="s">
        <v>72</v>
      </c>
      <c r="F301" s="1" t="s">
        <v>506</v>
      </c>
      <c r="G301" s="32" t="s">
        <v>2</v>
      </c>
      <c r="H301" s="6" t="s">
        <v>152</v>
      </c>
      <c r="I301" s="4" t="s">
        <v>114</v>
      </c>
      <c r="J301" s="32" t="s">
        <v>729</v>
      </c>
      <c r="K301" s="32" t="s">
        <v>931</v>
      </c>
      <c r="L301" s="32" t="s">
        <v>615</v>
      </c>
      <c r="N301" s="58" t="s">
        <v>56</v>
      </c>
      <c r="Q301" s="32" t="s">
        <v>4</v>
      </c>
      <c r="R301" s="32" t="s">
        <v>392</v>
      </c>
      <c r="S301" s="32" t="str">
        <f>+VLOOKUP(Tabla12[[#This Row],[Programa]],Objetivos_Programas!$B$2:$C$16,2,FALSE)</f>
        <v>2. Programa descarbonizar la movilidad e infraestructura sostenible</v>
      </c>
      <c r="T301" s="32" t="s">
        <v>1658</v>
      </c>
      <c r="U301" s="32" t="s">
        <v>1883</v>
      </c>
      <c r="V301" s="33" t="str">
        <f>+VLOOKUP(Tabla12[[#This Row],[Subprograma (reclasificación)]],OB_Prop_Estru_Prog_SubPr_meta!$K$2:$N$59,4,FALSE)</f>
        <v>362 kilómetros de malla vial de la ciudad consolidados</v>
      </c>
      <c r="W301" s="32" t="s">
        <v>900</v>
      </c>
      <c r="Y301" s="153" t="s">
        <v>2228</v>
      </c>
      <c r="AA301" s="32" t="s">
        <v>908</v>
      </c>
      <c r="AB301" s="32" t="s">
        <v>951</v>
      </c>
      <c r="AC301" s="58"/>
      <c r="AD301" s="10">
        <v>337296.06236000301</v>
      </c>
      <c r="AE301" s="10">
        <f>+Tabla12[[#This Row],[Costo estimado 
(millones de $)]]</f>
        <v>337296.06236000301</v>
      </c>
      <c r="AJ301" s="32"/>
      <c r="AK301" s="32" t="s">
        <v>73</v>
      </c>
      <c r="AL301" s="40"/>
      <c r="AN301" s="32">
        <v>2</v>
      </c>
      <c r="AO301" s="56" t="s">
        <v>902</v>
      </c>
      <c r="AP301" s="58" t="s">
        <v>922</v>
      </c>
      <c r="AQ301" s="58" t="s">
        <v>923</v>
      </c>
      <c r="AR301" s="58">
        <v>3.1</v>
      </c>
      <c r="AS301" s="32"/>
      <c r="AT301" s="40"/>
      <c r="AU301" s="40">
        <v>0</v>
      </c>
      <c r="AV301" s="40">
        <v>0</v>
      </c>
      <c r="AW301" s="32"/>
      <c r="AX301" s="16"/>
      <c r="AY301" s="32"/>
      <c r="AZ301" s="40">
        <v>0</v>
      </c>
      <c r="BA301" s="40">
        <v>1</v>
      </c>
      <c r="BB301" s="40">
        <f>+(Tabla12[[#This Row],[Priorización 1 (60%)]]*60%)+(Tabla12[[#This Row],[Priorización 2 (40%)]]*40%)</f>
        <v>0.4</v>
      </c>
      <c r="BC301" s="32"/>
      <c r="BD301" s="32"/>
    </row>
    <row r="302" spans="1:56" ht="169" hidden="1" customHeight="1" x14ac:dyDescent="0.2">
      <c r="A302" s="7">
        <v>311</v>
      </c>
      <c r="B302" s="7">
        <v>309</v>
      </c>
      <c r="C302" s="32" t="s">
        <v>900</v>
      </c>
      <c r="D302" s="32" t="s">
        <v>901</v>
      </c>
      <c r="E302" s="32" t="s">
        <v>72</v>
      </c>
      <c r="F302" s="1" t="s">
        <v>506</v>
      </c>
      <c r="G302" s="32" t="s">
        <v>2</v>
      </c>
      <c r="H302" s="6" t="s">
        <v>153</v>
      </c>
      <c r="I302" s="4" t="s">
        <v>114</v>
      </c>
      <c r="J302" s="32" t="s">
        <v>729</v>
      </c>
      <c r="K302" s="32" t="s">
        <v>931</v>
      </c>
      <c r="L302" s="32" t="s">
        <v>615</v>
      </c>
      <c r="N302" s="58" t="s">
        <v>56</v>
      </c>
      <c r="Q302" s="32" t="s">
        <v>4</v>
      </c>
      <c r="R302" s="32" t="s">
        <v>392</v>
      </c>
      <c r="S302" s="32" t="str">
        <f>+VLOOKUP(Tabla12[[#This Row],[Programa]],Objetivos_Programas!$B$2:$C$16,2,FALSE)</f>
        <v>2. Programa descarbonizar la movilidad e infraestructura sostenible</v>
      </c>
      <c r="T302" s="32" t="s">
        <v>1658</v>
      </c>
      <c r="U302" s="32" t="s">
        <v>1883</v>
      </c>
      <c r="V302" s="33" t="str">
        <f>+VLOOKUP(Tabla12[[#This Row],[Subprograma (reclasificación)]],OB_Prop_Estru_Prog_SubPr_meta!$K$2:$N$59,4,FALSE)</f>
        <v>362 kilómetros de malla vial de la ciudad consolidados</v>
      </c>
      <c r="W302" s="32" t="s">
        <v>900</v>
      </c>
      <c r="X302" s="32" t="s">
        <v>154</v>
      </c>
      <c r="Y302" s="32" t="s">
        <v>154</v>
      </c>
      <c r="AA302" s="32" t="s">
        <v>908</v>
      </c>
      <c r="AB302" s="32" t="s">
        <v>154</v>
      </c>
      <c r="AC302" s="58"/>
      <c r="AD302" s="10">
        <v>296169.59764977003</v>
      </c>
      <c r="AE302" s="10">
        <f>+Tabla12[[#This Row],[Costo estimado 
(millones de $)]]</f>
        <v>296169.59764977003</v>
      </c>
      <c r="AJ302" s="32"/>
      <c r="AK302" s="32" t="s">
        <v>73</v>
      </c>
      <c r="AL302" s="40"/>
      <c r="AM302" s="32" t="s">
        <v>952</v>
      </c>
      <c r="AN302" s="32">
        <v>2</v>
      </c>
      <c r="AO302" s="56" t="s">
        <v>902</v>
      </c>
      <c r="AP302" s="58" t="s">
        <v>922</v>
      </c>
      <c r="AQ302" s="58" t="s">
        <v>923</v>
      </c>
      <c r="AR302" s="58">
        <v>1.9</v>
      </c>
      <c r="AS302" s="32"/>
      <c r="AT302" s="40"/>
      <c r="AU302" s="40">
        <v>0</v>
      </c>
      <c r="AV302" s="40">
        <v>0</v>
      </c>
      <c r="AW302" s="32"/>
      <c r="AX302" s="16"/>
      <c r="AY302" s="32"/>
      <c r="AZ302" s="40">
        <v>0</v>
      </c>
      <c r="BA302" s="40">
        <v>1</v>
      </c>
      <c r="BB302" s="40">
        <f>+(Tabla12[[#This Row],[Priorización 1 (60%)]]*60%)+(Tabla12[[#This Row],[Priorización 2 (40%)]]*40%)</f>
        <v>0.4</v>
      </c>
      <c r="BC302" s="32"/>
      <c r="BD302" s="32"/>
    </row>
    <row r="303" spans="1:56" ht="169" hidden="1" customHeight="1" x14ac:dyDescent="0.2">
      <c r="A303" s="7">
        <v>312</v>
      </c>
      <c r="B303" s="7">
        <v>310</v>
      </c>
      <c r="C303" s="32" t="s">
        <v>900</v>
      </c>
      <c r="D303" s="32" t="s">
        <v>901</v>
      </c>
      <c r="E303" s="32" t="s">
        <v>72</v>
      </c>
      <c r="F303" s="1" t="s">
        <v>506</v>
      </c>
      <c r="G303" s="32" t="s">
        <v>2</v>
      </c>
      <c r="H303" s="6" t="s">
        <v>155</v>
      </c>
      <c r="I303" s="4" t="s">
        <v>114</v>
      </c>
      <c r="J303" s="32" t="s">
        <v>729</v>
      </c>
      <c r="K303" s="32" t="s">
        <v>931</v>
      </c>
      <c r="L303" s="32" t="s">
        <v>615</v>
      </c>
      <c r="N303" s="58" t="s">
        <v>56</v>
      </c>
      <c r="Q303" s="32" t="s">
        <v>4</v>
      </c>
      <c r="R303" s="32" t="s">
        <v>392</v>
      </c>
      <c r="S303" s="32" t="str">
        <f>+VLOOKUP(Tabla12[[#This Row],[Programa]],Objetivos_Programas!$B$2:$C$16,2,FALSE)</f>
        <v>2. Programa descarbonizar la movilidad e infraestructura sostenible</v>
      </c>
      <c r="T303" s="32" t="s">
        <v>1658</v>
      </c>
      <c r="U303" s="32" t="s">
        <v>1883</v>
      </c>
      <c r="V303" s="33" t="str">
        <f>+VLOOKUP(Tabla12[[#This Row],[Subprograma (reclasificación)]],OB_Prop_Estru_Prog_SubPr_meta!$K$2:$N$59,4,FALSE)</f>
        <v>362 kilómetros de malla vial de la ciudad consolidados</v>
      </c>
      <c r="W303" s="32" t="s">
        <v>900</v>
      </c>
      <c r="X303" s="32" t="s">
        <v>126</v>
      </c>
      <c r="Y303" s="32" t="s">
        <v>126</v>
      </c>
      <c r="AA303" s="32" t="s">
        <v>908</v>
      </c>
      <c r="AB303" s="32" t="s">
        <v>126</v>
      </c>
      <c r="AC303" s="58"/>
      <c r="AD303" s="10">
        <v>467333.31338362797</v>
      </c>
      <c r="AE303" s="10">
        <f>+Tabla12[[#This Row],[Costo estimado 
(millones de $)]]</f>
        <v>467333.31338362797</v>
      </c>
      <c r="AJ303" s="32"/>
      <c r="AK303" s="32" t="s">
        <v>66</v>
      </c>
      <c r="AL303" s="40"/>
      <c r="AN303" s="32">
        <v>2</v>
      </c>
      <c r="AO303" s="56" t="s">
        <v>902</v>
      </c>
      <c r="AP303" s="58" t="s">
        <v>914</v>
      </c>
      <c r="AQ303" s="58" t="s">
        <v>923</v>
      </c>
      <c r="AR303" s="58">
        <v>1.2</v>
      </c>
      <c r="AS303" s="32"/>
      <c r="AT303" s="40"/>
      <c r="AU303" s="40">
        <v>0</v>
      </c>
      <c r="AV303" s="40">
        <v>0</v>
      </c>
      <c r="AW303" s="32"/>
      <c r="AX303" s="16"/>
      <c r="AY303" s="32"/>
      <c r="AZ303" s="40">
        <v>0</v>
      </c>
      <c r="BA303" s="40">
        <v>1</v>
      </c>
      <c r="BB303" s="40">
        <f>+(Tabla12[[#This Row],[Priorización 1 (60%)]]*60%)+(Tabla12[[#This Row],[Priorización 2 (40%)]]*40%)</f>
        <v>0.4</v>
      </c>
      <c r="BC303" s="32"/>
      <c r="BD303" s="32"/>
    </row>
    <row r="304" spans="1:56" ht="169" hidden="1" customHeight="1" x14ac:dyDescent="0.2">
      <c r="A304" s="7">
        <v>313</v>
      </c>
      <c r="B304" s="7">
        <v>311</v>
      </c>
      <c r="C304" s="32" t="s">
        <v>900</v>
      </c>
      <c r="D304" s="32" t="s">
        <v>901</v>
      </c>
      <c r="E304" s="32" t="s">
        <v>72</v>
      </c>
      <c r="F304" s="1" t="s">
        <v>506</v>
      </c>
      <c r="G304" s="32" t="s">
        <v>2</v>
      </c>
      <c r="H304" s="6" t="s">
        <v>156</v>
      </c>
      <c r="I304" s="4" t="s">
        <v>114</v>
      </c>
      <c r="J304" s="32" t="s">
        <v>729</v>
      </c>
      <c r="K304" s="32" t="s">
        <v>931</v>
      </c>
      <c r="L304" s="32" t="s">
        <v>615</v>
      </c>
      <c r="N304" s="58" t="s">
        <v>56</v>
      </c>
      <c r="Q304" s="32" t="s">
        <v>4</v>
      </c>
      <c r="R304" s="32" t="s">
        <v>392</v>
      </c>
      <c r="S304" s="32" t="str">
        <f>+VLOOKUP(Tabla12[[#This Row],[Programa]],Objetivos_Programas!$B$2:$C$16,2,FALSE)</f>
        <v>2. Programa descarbonizar la movilidad e infraestructura sostenible</v>
      </c>
      <c r="T304" s="32" t="s">
        <v>1658</v>
      </c>
      <c r="U304" s="32" t="s">
        <v>1883</v>
      </c>
      <c r="V304" s="33" t="str">
        <f>+VLOOKUP(Tabla12[[#This Row],[Subprograma (reclasificación)]],OB_Prop_Estru_Prog_SubPr_meta!$K$2:$N$59,4,FALSE)</f>
        <v>362 kilómetros de malla vial de la ciudad consolidados</v>
      </c>
      <c r="W304" s="32" t="s">
        <v>900</v>
      </c>
      <c r="X304" s="32" t="s">
        <v>126</v>
      </c>
      <c r="Y304" s="32" t="s">
        <v>126</v>
      </c>
      <c r="AA304" s="32" t="s">
        <v>908</v>
      </c>
      <c r="AB304" s="32" t="s">
        <v>126</v>
      </c>
      <c r="AC304" s="58"/>
      <c r="AD304" s="10">
        <v>156928.06413157503</v>
      </c>
      <c r="AE304" s="10">
        <f>+Tabla12[[#This Row],[Costo estimado 
(millones de $)]]</f>
        <v>156928.06413157503</v>
      </c>
      <c r="AJ304" s="32"/>
      <c r="AK304" s="32" t="s">
        <v>66</v>
      </c>
      <c r="AL304" s="40"/>
      <c r="AN304" s="32">
        <v>2</v>
      </c>
      <c r="AO304" s="56" t="s">
        <v>902</v>
      </c>
      <c r="AP304" s="58" t="s">
        <v>914</v>
      </c>
      <c r="AQ304" s="58" t="s">
        <v>923</v>
      </c>
      <c r="AR304" s="58">
        <v>1.1000000000000001</v>
      </c>
      <c r="AS304" s="32"/>
      <c r="AT304" s="40"/>
      <c r="AU304" s="40">
        <v>0</v>
      </c>
      <c r="AV304" s="40">
        <v>0</v>
      </c>
      <c r="AW304" s="32"/>
      <c r="AX304" s="16"/>
      <c r="AY304" s="32"/>
      <c r="AZ304" s="40">
        <v>0</v>
      </c>
      <c r="BA304" s="40">
        <v>1</v>
      </c>
      <c r="BB304" s="40">
        <f>+(Tabla12[[#This Row],[Priorización 1 (60%)]]*60%)+(Tabla12[[#This Row],[Priorización 2 (40%)]]*40%)</f>
        <v>0.4</v>
      </c>
      <c r="BC304" s="32"/>
      <c r="BD304" s="32"/>
    </row>
    <row r="305" spans="1:56" ht="169" hidden="1" customHeight="1" x14ac:dyDescent="0.2">
      <c r="A305" s="7">
        <v>314</v>
      </c>
      <c r="B305" s="7">
        <v>312</v>
      </c>
      <c r="C305" s="32" t="s">
        <v>900</v>
      </c>
      <c r="D305" s="32" t="s">
        <v>901</v>
      </c>
      <c r="E305" s="32" t="s">
        <v>72</v>
      </c>
      <c r="F305" s="1" t="s">
        <v>506</v>
      </c>
      <c r="G305" s="32" t="s">
        <v>2</v>
      </c>
      <c r="H305" s="6" t="s">
        <v>157</v>
      </c>
      <c r="I305" s="4" t="s">
        <v>114</v>
      </c>
      <c r="J305" s="32" t="s">
        <v>729</v>
      </c>
      <c r="K305" s="32" t="s">
        <v>931</v>
      </c>
      <c r="L305" s="32" t="s">
        <v>615</v>
      </c>
      <c r="N305" s="58" t="s">
        <v>56</v>
      </c>
      <c r="Q305" s="32" t="s">
        <v>4</v>
      </c>
      <c r="R305" s="32" t="s">
        <v>392</v>
      </c>
      <c r="S305" s="32" t="str">
        <f>+VLOOKUP(Tabla12[[#This Row],[Programa]],Objetivos_Programas!$B$2:$C$16,2,FALSE)</f>
        <v>2. Programa descarbonizar la movilidad e infraestructura sostenible</v>
      </c>
      <c r="T305" s="32" t="s">
        <v>1658</v>
      </c>
      <c r="U305" s="32" t="s">
        <v>1883</v>
      </c>
      <c r="V305" s="33" t="str">
        <f>+VLOOKUP(Tabla12[[#This Row],[Subprograma (reclasificación)]],OB_Prop_Estru_Prog_SubPr_meta!$K$2:$N$59,4,FALSE)</f>
        <v>362 kilómetros de malla vial de la ciudad consolidados</v>
      </c>
      <c r="W305" s="32" t="s">
        <v>900</v>
      </c>
      <c r="X305" s="32" t="s">
        <v>158</v>
      </c>
      <c r="Y305" s="32" t="s">
        <v>158</v>
      </c>
      <c r="AA305" s="32" t="s">
        <v>908</v>
      </c>
      <c r="AB305" s="32" t="s">
        <v>158</v>
      </c>
      <c r="AC305" s="58"/>
      <c r="AD305" s="10">
        <v>325830.78853282798</v>
      </c>
      <c r="AE305" s="10">
        <f>+Tabla12[[#This Row],[Costo estimado 
(millones de $)]]</f>
        <v>325830.78853282798</v>
      </c>
      <c r="AJ305" s="32"/>
      <c r="AK305" s="32" t="s">
        <v>66</v>
      </c>
      <c r="AL305" s="40"/>
      <c r="AN305" s="32">
        <v>2</v>
      </c>
      <c r="AO305" s="56" t="s">
        <v>902</v>
      </c>
      <c r="AP305" s="58" t="s">
        <v>922</v>
      </c>
      <c r="AQ305" s="58" t="s">
        <v>923</v>
      </c>
      <c r="AR305" s="58">
        <v>2.2000000000000002</v>
      </c>
      <c r="AS305" s="32"/>
      <c r="AT305" s="40"/>
      <c r="AU305" s="40">
        <v>0</v>
      </c>
      <c r="AV305" s="40">
        <v>0</v>
      </c>
      <c r="AW305" s="32"/>
      <c r="AX305" s="16"/>
      <c r="AY305" s="32"/>
      <c r="AZ305" s="40">
        <v>0</v>
      </c>
      <c r="BA305" s="40">
        <v>1</v>
      </c>
      <c r="BB305" s="40">
        <f>+(Tabla12[[#This Row],[Priorización 1 (60%)]]*60%)+(Tabla12[[#This Row],[Priorización 2 (40%)]]*40%)</f>
        <v>0.4</v>
      </c>
      <c r="BC305" s="32"/>
      <c r="BD305" s="32"/>
    </row>
    <row r="306" spans="1:56" ht="169" hidden="1" customHeight="1" x14ac:dyDescent="0.2">
      <c r="A306" s="7">
        <v>315</v>
      </c>
      <c r="B306" s="7">
        <v>313</v>
      </c>
      <c r="C306" s="32" t="s">
        <v>900</v>
      </c>
      <c r="D306" s="32" t="s">
        <v>901</v>
      </c>
      <c r="E306" s="32" t="s">
        <v>72</v>
      </c>
      <c r="F306" s="1" t="s">
        <v>506</v>
      </c>
      <c r="G306" s="32" t="s">
        <v>2</v>
      </c>
      <c r="H306" s="6" t="s">
        <v>159</v>
      </c>
      <c r="I306" s="4" t="s">
        <v>114</v>
      </c>
      <c r="J306" s="32" t="s">
        <v>729</v>
      </c>
      <c r="K306" s="32" t="s">
        <v>931</v>
      </c>
      <c r="L306" s="32" t="s">
        <v>615</v>
      </c>
      <c r="N306" s="58" t="s">
        <v>56</v>
      </c>
      <c r="Q306" s="32" t="s">
        <v>4</v>
      </c>
      <c r="R306" s="32" t="s">
        <v>392</v>
      </c>
      <c r="S306" s="32" t="str">
        <f>+VLOOKUP(Tabla12[[#This Row],[Programa]],Objetivos_Programas!$B$2:$C$16,2,FALSE)</f>
        <v>2. Programa descarbonizar la movilidad e infraestructura sostenible</v>
      </c>
      <c r="T306" s="32" t="s">
        <v>1658</v>
      </c>
      <c r="U306" s="32" t="s">
        <v>1883</v>
      </c>
      <c r="V306" s="33" t="str">
        <f>+VLOOKUP(Tabla12[[#This Row],[Subprograma (reclasificación)]],OB_Prop_Estru_Prog_SubPr_meta!$K$2:$N$59,4,FALSE)</f>
        <v>362 kilómetros de malla vial de la ciudad consolidados</v>
      </c>
      <c r="W306" s="32" t="s">
        <v>900</v>
      </c>
      <c r="X306" s="32" t="s">
        <v>210</v>
      </c>
      <c r="Y306" s="32" t="s">
        <v>210</v>
      </c>
      <c r="AA306" s="32" t="s">
        <v>908</v>
      </c>
      <c r="AB306" s="32" t="s">
        <v>210</v>
      </c>
      <c r="AC306" s="58"/>
      <c r="AD306" s="10">
        <v>54391.074698337499</v>
      </c>
      <c r="AE306" s="10">
        <f>+Tabla12[[#This Row],[Costo estimado 
(millones de $)]]</f>
        <v>54391.074698337499</v>
      </c>
      <c r="AJ306" s="32"/>
      <c r="AK306" s="32" t="s">
        <v>57</v>
      </c>
      <c r="AN306" s="32">
        <v>1</v>
      </c>
      <c r="AO306" s="56" t="s">
        <v>902</v>
      </c>
      <c r="AP306" s="58" t="s">
        <v>914</v>
      </c>
      <c r="AQ306" s="58" t="s">
        <v>923</v>
      </c>
      <c r="AR306" s="58">
        <v>1.5</v>
      </c>
      <c r="AS306" s="32"/>
      <c r="AT306" s="40"/>
      <c r="AU306" s="40">
        <v>0</v>
      </c>
      <c r="AV306" s="40">
        <v>0</v>
      </c>
      <c r="AW306" s="32"/>
      <c r="AX306" s="16">
        <f>Tabla12[[#This Row],[Costo estimado 
(millones de $)]]-Tabla12[[#This Row],[Recursos PDD]]</f>
        <v>54391.074698337499</v>
      </c>
      <c r="AY306" s="32"/>
      <c r="AZ306" s="40">
        <v>0</v>
      </c>
      <c r="BA306" s="40">
        <v>2</v>
      </c>
      <c r="BB306" s="40">
        <f>+(Tabla12[[#This Row],[Priorización 1 (60%)]]*60%)+(Tabla12[[#This Row],[Priorización 2 (40%)]]*40%)</f>
        <v>0.8</v>
      </c>
      <c r="BC306" s="32"/>
      <c r="BD306" s="32"/>
    </row>
    <row r="307" spans="1:56" ht="169" hidden="1" customHeight="1" x14ac:dyDescent="0.2">
      <c r="A307" s="7">
        <v>316</v>
      </c>
      <c r="B307" s="7">
        <v>314</v>
      </c>
      <c r="C307" s="32" t="s">
        <v>900</v>
      </c>
      <c r="D307" s="32" t="s">
        <v>901</v>
      </c>
      <c r="E307" s="32" t="s">
        <v>72</v>
      </c>
      <c r="F307" s="1" t="s">
        <v>506</v>
      </c>
      <c r="G307" s="32" t="s">
        <v>2</v>
      </c>
      <c r="H307" s="6" t="s">
        <v>515</v>
      </c>
      <c r="I307" s="4" t="s">
        <v>114</v>
      </c>
      <c r="J307" s="32" t="s">
        <v>729</v>
      </c>
      <c r="K307" s="32" t="s">
        <v>931</v>
      </c>
      <c r="L307" s="32" t="s">
        <v>615</v>
      </c>
      <c r="N307" s="58" t="s">
        <v>56</v>
      </c>
      <c r="Q307" s="32" t="s">
        <v>4</v>
      </c>
      <c r="R307" s="32" t="s">
        <v>392</v>
      </c>
      <c r="S307" s="32" t="str">
        <f>+VLOOKUP(Tabla12[[#This Row],[Programa]],Objetivos_Programas!$B$2:$C$16,2,FALSE)</f>
        <v>2. Programa descarbonizar la movilidad e infraestructura sostenible</v>
      </c>
      <c r="T307" s="32" t="s">
        <v>1658</v>
      </c>
      <c r="U307" s="32" t="s">
        <v>1883</v>
      </c>
      <c r="V307" s="33" t="str">
        <f>+VLOOKUP(Tabla12[[#This Row],[Subprograma (reclasificación)]],OB_Prop_Estru_Prog_SubPr_meta!$K$2:$N$59,4,FALSE)</f>
        <v>362 kilómetros de malla vial de la ciudad consolidados</v>
      </c>
      <c r="W307" s="32" t="s">
        <v>900</v>
      </c>
      <c r="X307" s="32" t="s">
        <v>134</v>
      </c>
      <c r="Y307" s="32" t="s">
        <v>134</v>
      </c>
      <c r="AA307" s="32" t="s">
        <v>1437</v>
      </c>
      <c r="AB307" s="32" t="s">
        <v>134</v>
      </c>
      <c r="AC307" s="58"/>
      <c r="AD307" s="10">
        <v>205627.697060337</v>
      </c>
      <c r="AE307" s="10">
        <f>+Tabla12[[#This Row],[Costo estimado 
(millones de $)]]</f>
        <v>205627.697060337</v>
      </c>
      <c r="AJ307" s="32"/>
      <c r="AK307" s="32" t="s">
        <v>73</v>
      </c>
      <c r="AL307" s="40"/>
      <c r="AN307" s="32">
        <v>1</v>
      </c>
      <c r="AO307" s="56" t="s">
        <v>902</v>
      </c>
      <c r="AP307" s="58" t="s">
        <v>922</v>
      </c>
      <c r="AQ307" s="58" t="s">
        <v>923</v>
      </c>
      <c r="AR307" s="58">
        <v>1.5</v>
      </c>
      <c r="AS307" s="32"/>
      <c r="AT307" s="40"/>
      <c r="AU307" s="40">
        <v>0</v>
      </c>
      <c r="AV307" s="40">
        <v>1</v>
      </c>
      <c r="AW307" s="32"/>
      <c r="AX307" s="16"/>
      <c r="AY307" s="32"/>
      <c r="AZ307" s="40">
        <v>3</v>
      </c>
      <c r="BA307" s="40">
        <v>2</v>
      </c>
      <c r="BB307" s="40">
        <f>+(Tabla12[[#This Row],[Priorización 1 (60%)]]*60%)+(Tabla12[[#This Row],[Priorización 2 (40%)]]*40%)</f>
        <v>2.5999999999999996</v>
      </c>
      <c r="BC307" s="32"/>
      <c r="BD307" s="32"/>
    </row>
    <row r="308" spans="1:56" ht="169" hidden="1" customHeight="1" x14ac:dyDescent="0.2">
      <c r="A308" s="7">
        <v>317</v>
      </c>
      <c r="B308" s="7">
        <v>315</v>
      </c>
      <c r="C308" s="32" t="s">
        <v>900</v>
      </c>
      <c r="D308" s="32" t="s">
        <v>901</v>
      </c>
      <c r="E308" s="32" t="s">
        <v>72</v>
      </c>
      <c r="F308" s="1" t="s">
        <v>506</v>
      </c>
      <c r="G308" s="32" t="s">
        <v>2</v>
      </c>
      <c r="H308" s="6" t="s">
        <v>516</v>
      </c>
      <c r="I308" s="4" t="s">
        <v>114</v>
      </c>
      <c r="J308" s="32" t="s">
        <v>729</v>
      </c>
      <c r="K308" s="32" t="s">
        <v>931</v>
      </c>
      <c r="L308" s="32" t="s">
        <v>615</v>
      </c>
      <c r="N308" s="58" t="s">
        <v>56</v>
      </c>
      <c r="Q308" s="32" t="s">
        <v>4</v>
      </c>
      <c r="R308" s="32" t="s">
        <v>392</v>
      </c>
      <c r="S308" s="32" t="str">
        <f>+VLOOKUP(Tabla12[[#This Row],[Programa]],Objetivos_Programas!$B$2:$C$16,2,FALSE)</f>
        <v>2. Programa descarbonizar la movilidad e infraestructura sostenible</v>
      </c>
      <c r="T308" s="32" t="s">
        <v>1658</v>
      </c>
      <c r="U308" s="32" t="s">
        <v>1883</v>
      </c>
      <c r="V308" s="33" t="str">
        <f>+VLOOKUP(Tabla12[[#This Row],[Subprograma (reclasificación)]],OB_Prop_Estru_Prog_SubPr_meta!$K$2:$N$59,4,FALSE)</f>
        <v>362 kilómetros de malla vial de la ciudad consolidados</v>
      </c>
      <c r="W308" s="32" t="s">
        <v>900</v>
      </c>
      <c r="X308" s="32" t="s">
        <v>953</v>
      </c>
      <c r="Y308" s="32" t="s">
        <v>953</v>
      </c>
      <c r="AA308" s="32" t="s">
        <v>1438</v>
      </c>
      <c r="AB308" s="32" t="s">
        <v>953</v>
      </c>
      <c r="AC308" s="58"/>
      <c r="AD308" s="10">
        <v>221371.91795970901</v>
      </c>
      <c r="AE308" s="10">
        <f>+Tabla12[[#This Row],[Costo estimado 
(millones de $)]]</f>
        <v>221371.91795970901</v>
      </c>
      <c r="AJ308" s="32"/>
      <c r="AK308" s="32" t="s">
        <v>66</v>
      </c>
      <c r="AL308" s="40"/>
      <c r="AN308" s="32">
        <v>2</v>
      </c>
      <c r="AO308" s="56" t="s">
        <v>902</v>
      </c>
      <c r="AP308" s="58" t="s">
        <v>914</v>
      </c>
      <c r="AQ308" s="58" t="s">
        <v>915</v>
      </c>
      <c r="AR308" s="58">
        <v>1.1000000000000001</v>
      </c>
      <c r="AS308" s="32"/>
      <c r="AT308" s="40"/>
      <c r="AU308" s="40">
        <v>0</v>
      </c>
      <c r="AV308" s="40">
        <v>1</v>
      </c>
      <c r="AW308" s="32"/>
      <c r="AX308" s="16"/>
      <c r="AY308" s="32"/>
      <c r="AZ308" s="40">
        <v>3</v>
      </c>
      <c r="BA308" s="40">
        <v>1</v>
      </c>
      <c r="BB308" s="40">
        <f>+(Tabla12[[#This Row],[Priorización 1 (60%)]]*60%)+(Tabla12[[#This Row],[Priorización 2 (40%)]]*40%)</f>
        <v>2.1999999999999997</v>
      </c>
      <c r="BC308" s="32"/>
      <c r="BD308" s="32"/>
    </row>
    <row r="309" spans="1:56" ht="169" hidden="1" customHeight="1" x14ac:dyDescent="0.2">
      <c r="A309" s="7">
        <v>318</v>
      </c>
      <c r="B309" s="7">
        <v>316</v>
      </c>
      <c r="C309" s="32" t="s">
        <v>900</v>
      </c>
      <c r="D309" s="32" t="s">
        <v>901</v>
      </c>
      <c r="E309" s="32" t="s">
        <v>72</v>
      </c>
      <c r="F309" s="1" t="s">
        <v>506</v>
      </c>
      <c r="G309" s="32" t="s">
        <v>2</v>
      </c>
      <c r="H309" s="6" t="s">
        <v>160</v>
      </c>
      <c r="I309" s="4" t="s">
        <v>114</v>
      </c>
      <c r="J309" s="32" t="s">
        <v>729</v>
      </c>
      <c r="K309" s="32" t="s">
        <v>931</v>
      </c>
      <c r="L309" s="32" t="s">
        <v>615</v>
      </c>
      <c r="N309" s="58" t="s">
        <v>56</v>
      </c>
      <c r="Q309" s="32" t="s">
        <v>4</v>
      </c>
      <c r="R309" s="32" t="s">
        <v>392</v>
      </c>
      <c r="S309" s="32" t="str">
        <f>+VLOOKUP(Tabla12[[#This Row],[Programa]],Objetivos_Programas!$B$2:$C$16,2,FALSE)</f>
        <v>2. Programa descarbonizar la movilidad e infraestructura sostenible</v>
      </c>
      <c r="T309" s="32" t="s">
        <v>1658</v>
      </c>
      <c r="U309" s="32" t="s">
        <v>1883</v>
      </c>
      <c r="V309" s="33" t="str">
        <f>+VLOOKUP(Tabla12[[#This Row],[Subprograma (reclasificación)]],OB_Prop_Estru_Prog_SubPr_meta!$K$2:$N$59,4,FALSE)</f>
        <v>362 kilómetros de malla vial de la ciudad consolidados</v>
      </c>
      <c r="W309" s="32" t="s">
        <v>900</v>
      </c>
      <c r="X309" s="32" t="s">
        <v>115</v>
      </c>
      <c r="Y309" s="32" t="s">
        <v>115</v>
      </c>
      <c r="AA309" s="32" t="s">
        <v>957</v>
      </c>
      <c r="AB309" s="32" t="s">
        <v>115</v>
      </c>
      <c r="AC309" s="58"/>
      <c r="AD309" s="10" t="s">
        <v>908</v>
      </c>
      <c r="AE309" s="10" t="str">
        <f>+Tabla12[[#This Row],[Costo estimado 
(millones de $)]]</f>
        <v>N.A.</v>
      </c>
      <c r="AI309" s="153" t="s">
        <v>2243</v>
      </c>
      <c r="AJ309" s="32"/>
      <c r="AK309" s="32" t="s">
        <v>57</v>
      </c>
      <c r="AL309" s="40"/>
      <c r="AM309" s="32" t="s">
        <v>954</v>
      </c>
      <c r="AN309" s="32">
        <v>1</v>
      </c>
      <c r="AO309" s="56" t="s">
        <v>902</v>
      </c>
      <c r="AP309" s="58" t="s">
        <v>914</v>
      </c>
      <c r="AQ309" s="58" t="s">
        <v>915</v>
      </c>
      <c r="AR309" s="58">
        <v>5.5</v>
      </c>
      <c r="AS309" s="32"/>
      <c r="AT309" s="32"/>
      <c r="AU309" s="40">
        <v>0</v>
      </c>
      <c r="AV309" s="40">
        <v>1</v>
      </c>
      <c r="AW309" s="32"/>
      <c r="AX309" s="16" t="e">
        <f>Tabla12[[#This Row],[Costo estimado 
(millones de $)]]-Tabla12[[#This Row],[Recursos PDD]]</f>
        <v>#VALUE!</v>
      </c>
      <c r="AY309" s="32"/>
      <c r="AZ309" s="40">
        <v>3</v>
      </c>
      <c r="BA309" s="40">
        <v>2</v>
      </c>
      <c r="BB309" s="40">
        <f>+(Tabla12[[#This Row],[Priorización 1 (60%)]]*60%)+(Tabla12[[#This Row],[Priorización 2 (40%)]]*40%)</f>
        <v>2.5999999999999996</v>
      </c>
      <c r="BC309" s="32"/>
      <c r="BD309" s="32"/>
    </row>
    <row r="310" spans="1:56" ht="169" hidden="1" customHeight="1" x14ac:dyDescent="0.2">
      <c r="A310" s="7">
        <v>319</v>
      </c>
      <c r="B310" s="7">
        <v>317</v>
      </c>
      <c r="C310" s="32" t="s">
        <v>900</v>
      </c>
      <c r="D310" s="32" t="s">
        <v>901</v>
      </c>
      <c r="E310" s="32" t="s">
        <v>72</v>
      </c>
      <c r="F310" s="1" t="s">
        <v>506</v>
      </c>
      <c r="G310" s="32" t="s">
        <v>2</v>
      </c>
      <c r="H310" s="6" t="s">
        <v>161</v>
      </c>
      <c r="I310" s="4" t="s">
        <v>114</v>
      </c>
      <c r="J310" s="32" t="s">
        <v>729</v>
      </c>
      <c r="K310" s="32" t="s">
        <v>931</v>
      </c>
      <c r="L310" s="32" t="s">
        <v>615</v>
      </c>
      <c r="N310" s="58" t="s">
        <v>56</v>
      </c>
      <c r="Q310" s="32" t="s">
        <v>4</v>
      </c>
      <c r="R310" s="32" t="s">
        <v>392</v>
      </c>
      <c r="S310" s="32" t="str">
        <f>+VLOOKUP(Tabla12[[#This Row],[Programa]],Objetivos_Programas!$B$2:$C$16,2,FALSE)</f>
        <v>2. Programa descarbonizar la movilidad e infraestructura sostenible</v>
      </c>
      <c r="T310" s="32" t="s">
        <v>1658</v>
      </c>
      <c r="U310" s="32" t="s">
        <v>1883</v>
      </c>
      <c r="V310" s="33" t="str">
        <f>+VLOOKUP(Tabla12[[#This Row],[Subprograma (reclasificación)]],OB_Prop_Estru_Prog_SubPr_meta!$K$2:$N$59,4,FALSE)</f>
        <v>362 kilómetros de malla vial de la ciudad consolidados</v>
      </c>
      <c r="W310" s="32" t="s">
        <v>900</v>
      </c>
      <c r="X310" s="32" t="s">
        <v>122</v>
      </c>
      <c r="Y310" s="153" t="s">
        <v>2216</v>
      </c>
      <c r="AA310" s="32" t="s">
        <v>908</v>
      </c>
      <c r="AB310" s="32" t="s">
        <v>122</v>
      </c>
      <c r="AC310" s="58"/>
      <c r="AD310" s="10">
        <v>216117.96908471797</v>
      </c>
      <c r="AE310" s="10">
        <f>+Tabla12[[#This Row],[Costo estimado 
(millones de $)]]</f>
        <v>216117.96908471797</v>
      </c>
      <c r="AJ310" s="32"/>
      <c r="AK310" s="32" t="s">
        <v>73</v>
      </c>
      <c r="AL310" s="40"/>
      <c r="AN310" s="32">
        <v>1</v>
      </c>
      <c r="AO310" s="56" t="s">
        <v>902</v>
      </c>
      <c r="AP310" s="58" t="s">
        <v>922</v>
      </c>
      <c r="AQ310" s="58" t="s">
        <v>923</v>
      </c>
      <c r="AR310" s="58">
        <v>2.2000000000000002</v>
      </c>
      <c r="AS310" s="32"/>
      <c r="AT310" s="40"/>
      <c r="AU310" s="40">
        <v>0</v>
      </c>
      <c r="AV310" s="40">
        <v>0</v>
      </c>
      <c r="AW310" s="32"/>
      <c r="AX310" s="16"/>
      <c r="AY310" s="32"/>
      <c r="AZ310" s="40">
        <v>0</v>
      </c>
      <c r="BA310" s="40">
        <v>2</v>
      </c>
      <c r="BB310" s="40">
        <f>+(Tabla12[[#This Row],[Priorización 1 (60%)]]*60%)+(Tabla12[[#This Row],[Priorización 2 (40%)]]*40%)</f>
        <v>0.8</v>
      </c>
      <c r="BC310" s="32"/>
      <c r="BD310" s="32"/>
    </row>
    <row r="311" spans="1:56" ht="169" hidden="1" customHeight="1" x14ac:dyDescent="0.2">
      <c r="A311" s="7">
        <v>320</v>
      </c>
      <c r="B311" s="7">
        <v>318</v>
      </c>
      <c r="C311" s="32" t="s">
        <v>900</v>
      </c>
      <c r="D311" s="32" t="s">
        <v>901</v>
      </c>
      <c r="E311" s="32" t="s">
        <v>72</v>
      </c>
      <c r="F311" s="1" t="s">
        <v>506</v>
      </c>
      <c r="G311" s="32" t="s">
        <v>2</v>
      </c>
      <c r="H311" s="6" t="s">
        <v>162</v>
      </c>
      <c r="I311" s="4" t="s">
        <v>114</v>
      </c>
      <c r="J311" s="32" t="s">
        <v>729</v>
      </c>
      <c r="K311" s="32" t="s">
        <v>931</v>
      </c>
      <c r="L311" s="32" t="s">
        <v>615</v>
      </c>
      <c r="N311" s="58" t="s">
        <v>56</v>
      </c>
      <c r="Q311" s="32" t="s">
        <v>4</v>
      </c>
      <c r="R311" s="32" t="s">
        <v>392</v>
      </c>
      <c r="S311" s="32" t="str">
        <f>+VLOOKUP(Tabla12[[#This Row],[Programa]],Objetivos_Programas!$B$2:$C$16,2,FALSE)</f>
        <v>2. Programa descarbonizar la movilidad e infraestructura sostenible</v>
      </c>
      <c r="T311" s="32" t="s">
        <v>1658</v>
      </c>
      <c r="U311" s="32" t="s">
        <v>1883</v>
      </c>
      <c r="V311" s="33" t="str">
        <f>+VLOOKUP(Tabla12[[#This Row],[Subprograma (reclasificación)]],OB_Prop_Estru_Prog_SubPr_meta!$K$2:$N$59,4,FALSE)</f>
        <v>362 kilómetros de malla vial de la ciudad consolidados</v>
      </c>
      <c r="W311" s="32" t="s">
        <v>900</v>
      </c>
      <c r="Y311" s="153" t="s">
        <v>2220</v>
      </c>
      <c r="AA311" s="32" t="s">
        <v>908</v>
      </c>
      <c r="AB311" s="32" t="s">
        <v>955</v>
      </c>
      <c r="AC311" s="58"/>
      <c r="AD311" s="10">
        <v>402765.30602152098</v>
      </c>
      <c r="AE311" s="10">
        <f>+Tabla12[[#This Row],[Costo estimado 
(millones de $)]]</f>
        <v>402765.30602152098</v>
      </c>
      <c r="AJ311" s="32"/>
      <c r="AK311" s="32" t="s">
        <v>73</v>
      </c>
      <c r="AL311" s="40"/>
      <c r="AN311" s="32">
        <v>1</v>
      </c>
      <c r="AO311" s="56" t="s">
        <v>902</v>
      </c>
      <c r="AP311" s="58" t="s">
        <v>922</v>
      </c>
      <c r="AQ311" s="58" t="s">
        <v>923</v>
      </c>
      <c r="AR311" s="58">
        <v>4.0999999999999996</v>
      </c>
      <c r="AS311" s="32"/>
      <c r="AT311" s="10"/>
      <c r="AU311" s="40">
        <v>0</v>
      </c>
      <c r="AV311" s="40">
        <v>0</v>
      </c>
      <c r="AW311" s="32"/>
      <c r="AX311" s="16"/>
      <c r="AY311" s="32"/>
      <c r="AZ311" s="40">
        <v>0</v>
      </c>
      <c r="BA311" s="40">
        <v>2</v>
      </c>
      <c r="BB311" s="40">
        <f>+(Tabla12[[#This Row],[Priorización 1 (60%)]]*60%)+(Tabla12[[#This Row],[Priorización 2 (40%)]]*40%)</f>
        <v>0.8</v>
      </c>
      <c r="BC311" s="32"/>
      <c r="BD311" s="32"/>
    </row>
    <row r="312" spans="1:56" ht="169" hidden="1" customHeight="1" x14ac:dyDescent="0.2">
      <c r="A312" s="7">
        <v>321</v>
      </c>
      <c r="B312" s="7">
        <v>319</v>
      </c>
      <c r="C312" s="32" t="s">
        <v>900</v>
      </c>
      <c r="D312" s="32" t="s">
        <v>901</v>
      </c>
      <c r="E312" s="32" t="s">
        <v>72</v>
      </c>
      <c r="F312" s="1" t="s">
        <v>506</v>
      </c>
      <c r="G312" s="32" t="s">
        <v>2</v>
      </c>
      <c r="H312" s="6" t="s">
        <v>163</v>
      </c>
      <c r="I312" s="4" t="s">
        <v>114</v>
      </c>
      <c r="J312" s="32" t="s">
        <v>729</v>
      </c>
      <c r="K312" s="32" t="s">
        <v>931</v>
      </c>
      <c r="L312" s="32" t="s">
        <v>615</v>
      </c>
      <c r="N312" s="58" t="s">
        <v>56</v>
      </c>
      <c r="Q312" s="32" t="s">
        <v>4</v>
      </c>
      <c r="R312" s="32" t="s">
        <v>392</v>
      </c>
      <c r="S312" s="32" t="str">
        <f>+VLOOKUP(Tabla12[[#This Row],[Programa]],Objetivos_Programas!$B$2:$C$16,2,FALSE)</f>
        <v>2. Programa descarbonizar la movilidad e infraestructura sostenible</v>
      </c>
      <c r="T312" s="32" t="s">
        <v>1658</v>
      </c>
      <c r="U312" s="32" t="s">
        <v>1883</v>
      </c>
      <c r="V312" s="33" t="str">
        <f>+VLOOKUP(Tabla12[[#This Row],[Subprograma (reclasificación)]],OB_Prop_Estru_Prog_SubPr_meta!$K$2:$N$59,4,FALSE)</f>
        <v>362 kilómetros de malla vial de la ciudad consolidados</v>
      </c>
      <c r="W312" s="32" t="s">
        <v>900</v>
      </c>
      <c r="Y312" s="32" t="s">
        <v>955</v>
      </c>
      <c r="AA312" s="32" t="s">
        <v>908</v>
      </c>
      <c r="AB312" s="32" t="s">
        <v>955</v>
      </c>
      <c r="AC312" s="58"/>
      <c r="AD312" s="10">
        <v>162823.07839513101</v>
      </c>
      <c r="AE312" s="10">
        <f>+Tabla12[[#This Row],[Costo estimado 
(millones de $)]]</f>
        <v>162823.07839513101</v>
      </c>
      <c r="AJ312" s="32"/>
      <c r="AK312" s="32" t="s">
        <v>73</v>
      </c>
      <c r="AL312" s="40"/>
      <c r="AN312" s="32">
        <v>1</v>
      </c>
      <c r="AO312" s="56" t="s">
        <v>902</v>
      </c>
      <c r="AP312" s="58" t="s">
        <v>922</v>
      </c>
      <c r="AQ312" s="58" t="s">
        <v>923</v>
      </c>
      <c r="AR312" s="58">
        <v>1.5</v>
      </c>
      <c r="AS312" s="32"/>
      <c r="AT312" s="10"/>
      <c r="AU312" s="40">
        <v>0</v>
      </c>
      <c r="AV312" s="40">
        <v>0</v>
      </c>
      <c r="AW312" s="32"/>
      <c r="AX312" s="16"/>
      <c r="AY312" s="32"/>
      <c r="AZ312" s="40">
        <v>0</v>
      </c>
      <c r="BA312" s="40">
        <v>2</v>
      </c>
      <c r="BB312" s="40">
        <f>+(Tabla12[[#This Row],[Priorización 1 (60%)]]*60%)+(Tabla12[[#This Row],[Priorización 2 (40%)]]*40%)</f>
        <v>0.8</v>
      </c>
      <c r="BC312" s="32"/>
      <c r="BD312" s="32"/>
    </row>
    <row r="313" spans="1:56" ht="169" hidden="1" customHeight="1" x14ac:dyDescent="0.2">
      <c r="A313" s="7">
        <v>322</v>
      </c>
      <c r="B313" s="7">
        <v>320</v>
      </c>
      <c r="C313" s="32" t="s">
        <v>900</v>
      </c>
      <c r="D313" s="32" t="s">
        <v>901</v>
      </c>
      <c r="E313" s="32" t="s">
        <v>72</v>
      </c>
      <c r="F313" s="1" t="s">
        <v>506</v>
      </c>
      <c r="G313" s="32" t="s">
        <v>2</v>
      </c>
      <c r="H313" s="6" t="s">
        <v>502</v>
      </c>
      <c r="I313" s="4" t="s">
        <v>114</v>
      </c>
      <c r="J313" s="32" t="s">
        <v>729</v>
      </c>
      <c r="K313" s="32" t="s">
        <v>931</v>
      </c>
      <c r="L313" s="32" t="s">
        <v>615</v>
      </c>
      <c r="N313" s="58" t="s">
        <v>56</v>
      </c>
      <c r="Q313" s="32" t="s">
        <v>4</v>
      </c>
      <c r="R313" s="32" t="s">
        <v>392</v>
      </c>
      <c r="S313" s="32" t="str">
        <f>+VLOOKUP(Tabla12[[#This Row],[Programa]],Objetivos_Programas!$B$2:$C$16,2,FALSE)</f>
        <v>2. Programa descarbonizar la movilidad e infraestructura sostenible</v>
      </c>
      <c r="T313" s="32" t="s">
        <v>1658</v>
      </c>
      <c r="U313" s="32" t="s">
        <v>1883</v>
      </c>
      <c r="V313" s="33" t="str">
        <f>+VLOOKUP(Tabla12[[#This Row],[Subprograma (reclasificación)]],OB_Prop_Estru_Prog_SubPr_meta!$K$2:$N$59,4,FALSE)</f>
        <v>362 kilómetros de malla vial de la ciudad consolidados</v>
      </c>
      <c r="W313" s="32" t="s">
        <v>900</v>
      </c>
      <c r="X313" s="32" t="s">
        <v>115</v>
      </c>
      <c r="Y313" s="32" t="s">
        <v>115</v>
      </c>
      <c r="AA313" s="32" t="s">
        <v>908</v>
      </c>
      <c r="AB313" s="32" t="s">
        <v>115</v>
      </c>
      <c r="AC313" s="58"/>
      <c r="AD313" s="10" t="s">
        <v>908</v>
      </c>
      <c r="AE313" s="10" t="str">
        <f>+Tabla12[[#This Row],[Costo estimado 
(millones de $)]]</f>
        <v>N.A.</v>
      </c>
      <c r="AJ313" s="32"/>
      <c r="AK313" s="32" t="s">
        <v>57</v>
      </c>
      <c r="AL313" s="40"/>
      <c r="AM313" s="32" t="s">
        <v>917</v>
      </c>
      <c r="AN313" s="32">
        <v>1</v>
      </c>
      <c r="AO313" s="32" t="s">
        <v>1586</v>
      </c>
      <c r="AP313" s="58" t="s">
        <v>918</v>
      </c>
      <c r="AQ313" s="58" t="s">
        <v>918</v>
      </c>
      <c r="AR313" s="58">
        <v>5.08</v>
      </c>
      <c r="AS313" s="32"/>
      <c r="AT313" s="32"/>
      <c r="AU313" s="40">
        <v>0</v>
      </c>
      <c r="AV313" s="40">
        <v>0</v>
      </c>
      <c r="AW313" s="32"/>
      <c r="AX313" s="16" t="e">
        <f>Tabla12[[#This Row],[Costo estimado 
(millones de $)]]-Tabla12[[#This Row],[Recursos PDD]]</f>
        <v>#VALUE!</v>
      </c>
      <c r="AY313" s="32"/>
      <c r="AZ313" s="40">
        <v>0</v>
      </c>
      <c r="BA313" s="40">
        <v>2</v>
      </c>
      <c r="BB313" s="40">
        <f>+(Tabla12[[#This Row],[Priorización 1 (60%)]]*60%)+(Tabla12[[#This Row],[Priorización 2 (40%)]]*40%)</f>
        <v>0.8</v>
      </c>
      <c r="BC313" s="32"/>
      <c r="BD313" s="32"/>
    </row>
    <row r="314" spans="1:56" ht="169" hidden="1" customHeight="1" x14ac:dyDescent="0.2">
      <c r="A314" s="7">
        <v>323</v>
      </c>
      <c r="B314" s="7">
        <v>321</v>
      </c>
      <c r="C314" s="32" t="s">
        <v>900</v>
      </c>
      <c r="D314" s="32" t="s">
        <v>901</v>
      </c>
      <c r="E314" s="32" t="s">
        <v>72</v>
      </c>
      <c r="F314" s="1" t="s">
        <v>506</v>
      </c>
      <c r="G314" s="32" t="s">
        <v>2</v>
      </c>
      <c r="H314" s="6" t="s">
        <v>164</v>
      </c>
      <c r="I314" s="4" t="s">
        <v>114</v>
      </c>
      <c r="J314" s="32" t="s">
        <v>729</v>
      </c>
      <c r="K314" s="32" t="s">
        <v>931</v>
      </c>
      <c r="L314" s="32" t="s">
        <v>615</v>
      </c>
      <c r="N314" s="58" t="s">
        <v>56</v>
      </c>
      <c r="Q314" s="32" t="s">
        <v>4</v>
      </c>
      <c r="R314" s="32" t="s">
        <v>392</v>
      </c>
      <c r="S314" s="32" t="str">
        <f>+VLOOKUP(Tabla12[[#This Row],[Programa]],Objetivos_Programas!$B$2:$C$16,2,FALSE)</f>
        <v>2. Programa descarbonizar la movilidad e infraestructura sostenible</v>
      </c>
      <c r="T314" s="32" t="s">
        <v>1658</v>
      </c>
      <c r="U314" s="32" t="s">
        <v>1883</v>
      </c>
      <c r="V314" s="33" t="str">
        <f>+VLOOKUP(Tabla12[[#This Row],[Subprograma (reclasificación)]],OB_Prop_Estru_Prog_SubPr_meta!$K$2:$N$59,4,FALSE)</f>
        <v>362 kilómetros de malla vial de la ciudad consolidados</v>
      </c>
      <c r="W314" s="32" t="s">
        <v>900</v>
      </c>
      <c r="X314" s="32" t="s">
        <v>145</v>
      </c>
      <c r="Y314" s="32" t="s">
        <v>145</v>
      </c>
      <c r="AA314" s="32" t="s">
        <v>1407</v>
      </c>
      <c r="AB314" s="32" t="s">
        <v>145</v>
      </c>
      <c r="AC314" s="58"/>
      <c r="AD314" s="10">
        <v>274929.32210624596</v>
      </c>
      <c r="AE314" s="10">
        <f>+Tabla12[[#This Row],[Costo estimado 
(millones de $)]]</f>
        <v>274929.32210624596</v>
      </c>
      <c r="AJ314" s="32"/>
      <c r="AK314" s="32" t="s">
        <v>66</v>
      </c>
      <c r="AL314" s="40"/>
      <c r="AN314" s="32">
        <v>2</v>
      </c>
      <c r="AO314" s="56" t="s">
        <v>902</v>
      </c>
      <c r="AP314" s="58" t="s">
        <v>922</v>
      </c>
      <c r="AQ314" s="58" t="s">
        <v>923</v>
      </c>
      <c r="AR314" s="58">
        <v>2.8</v>
      </c>
      <c r="AS314" s="32"/>
      <c r="AT314" s="10"/>
      <c r="AU314" s="40">
        <v>0</v>
      </c>
      <c r="AV314" s="40">
        <v>3</v>
      </c>
      <c r="AW314" s="32"/>
      <c r="AX314" s="16"/>
      <c r="AY314" s="32"/>
      <c r="AZ314" s="40">
        <v>1</v>
      </c>
      <c r="BA314" s="40">
        <v>1</v>
      </c>
      <c r="BB314" s="40">
        <f>+(Tabla12[[#This Row],[Priorización 1 (60%)]]*60%)+(Tabla12[[#This Row],[Priorización 2 (40%)]]*40%)</f>
        <v>1</v>
      </c>
      <c r="BC314" s="32"/>
      <c r="BD314" s="32"/>
    </row>
    <row r="315" spans="1:56" ht="169" hidden="1" customHeight="1" x14ac:dyDescent="0.2">
      <c r="A315" s="7">
        <v>324</v>
      </c>
      <c r="B315" s="7">
        <v>322</v>
      </c>
      <c r="C315" s="32" t="s">
        <v>900</v>
      </c>
      <c r="D315" s="32" t="s">
        <v>901</v>
      </c>
      <c r="E315" s="32" t="s">
        <v>72</v>
      </c>
      <c r="F315" s="1" t="s">
        <v>506</v>
      </c>
      <c r="G315" s="32" t="s">
        <v>2</v>
      </c>
      <c r="H315" s="6" t="s">
        <v>165</v>
      </c>
      <c r="I315" s="4" t="s">
        <v>114</v>
      </c>
      <c r="J315" s="32" t="s">
        <v>729</v>
      </c>
      <c r="K315" s="32" t="s">
        <v>931</v>
      </c>
      <c r="L315" s="32" t="s">
        <v>615</v>
      </c>
      <c r="N315" s="58" t="s">
        <v>56</v>
      </c>
      <c r="Q315" s="32" t="s">
        <v>4</v>
      </c>
      <c r="R315" s="32" t="s">
        <v>392</v>
      </c>
      <c r="S315" s="32" t="str">
        <f>+VLOOKUP(Tabla12[[#This Row],[Programa]],Objetivos_Programas!$B$2:$C$16,2,FALSE)</f>
        <v>2. Programa descarbonizar la movilidad e infraestructura sostenible</v>
      </c>
      <c r="T315" s="32" t="s">
        <v>1658</v>
      </c>
      <c r="U315" s="32" t="s">
        <v>1883</v>
      </c>
      <c r="V315" s="33" t="str">
        <f>+VLOOKUP(Tabla12[[#This Row],[Subprograma (reclasificación)]],OB_Prop_Estru_Prog_SubPr_meta!$K$2:$N$59,4,FALSE)</f>
        <v>362 kilómetros de malla vial de la ciudad consolidados</v>
      </c>
      <c r="W315" s="32" t="s">
        <v>900</v>
      </c>
      <c r="X315" s="32" t="s">
        <v>166</v>
      </c>
      <c r="Y315" s="32" t="s">
        <v>166</v>
      </c>
      <c r="AA315" s="32" t="s">
        <v>1638</v>
      </c>
      <c r="AB315" s="32" t="s">
        <v>166</v>
      </c>
      <c r="AC315" s="58"/>
      <c r="AD315" s="10">
        <v>177981.696785868</v>
      </c>
      <c r="AE315" s="10">
        <f>+Tabla12[[#This Row],[Costo estimado 
(millones de $)]]</f>
        <v>177981.696785868</v>
      </c>
      <c r="AJ315" s="32"/>
      <c r="AK315" s="32" t="s">
        <v>73</v>
      </c>
      <c r="AL315" s="40"/>
      <c r="AN315" s="32">
        <v>1</v>
      </c>
      <c r="AO315" s="56" t="s">
        <v>902</v>
      </c>
      <c r="AP315" s="58" t="s">
        <v>914</v>
      </c>
      <c r="AQ315" s="58" t="s">
        <v>915</v>
      </c>
      <c r="AR315" s="58">
        <v>2.1</v>
      </c>
      <c r="AS315" s="32"/>
      <c r="AT315" s="40"/>
      <c r="AU315" s="40">
        <v>0</v>
      </c>
      <c r="AV315" s="40">
        <v>1</v>
      </c>
      <c r="AW315" s="32"/>
      <c r="AX315" s="16"/>
      <c r="AY315" s="32"/>
      <c r="AZ315" s="40">
        <v>3</v>
      </c>
      <c r="BA315" s="40">
        <v>2</v>
      </c>
      <c r="BB315" s="40">
        <f>+(Tabla12[[#This Row],[Priorización 1 (60%)]]*60%)+(Tabla12[[#This Row],[Priorización 2 (40%)]]*40%)</f>
        <v>2.5999999999999996</v>
      </c>
      <c r="BC315" s="32"/>
      <c r="BD315" s="32"/>
    </row>
    <row r="316" spans="1:56" ht="169" hidden="1" customHeight="1" x14ac:dyDescent="0.2">
      <c r="A316" s="7">
        <v>325</v>
      </c>
      <c r="B316" s="7">
        <v>323</v>
      </c>
      <c r="C316" s="32" t="s">
        <v>900</v>
      </c>
      <c r="D316" s="32" t="s">
        <v>901</v>
      </c>
      <c r="E316" s="32" t="s">
        <v>72</v>
      </c>
      <c r="F316" s="1" t="s">
        <v>506</v>
      </c>
      <c r="G316" s="32" t="s">
        <v>2</v>
      </c>
      <c r="H316" s="6" t="s">
        <v>517</v>
      </c>
      <c r="I316" s="4" t="s">
        <v>114</v>
      </c>
      <c r="J316" s="32" t="s">
        <v>729</v>
      </c>
      <c r="K316" s="32" t="s">
        <v>931</v>
      </c>
      <c r="L316" s="32" t="s">
        <v>615</v>
      </c>
      <c r="N316" s="58" t="s">
        <v>56</v>
      </c>
      <c r="Q316" s="32" t="s">
        <v>4</v>
      </c>
      <c r="R316" s="32" t="s">
        <v>392</v>
      </c>
      <c r="S316" s="32" t="str">
        <f>+VLOOKUP(Tabla12[[#This Row],[Programa]],Objetivos_Programas!$B$2:$C$16,2,FALSE)</f>
        <v>2. Programa descarbonizar la movilidad e infraestructura sostenible</v>
      </c>
      <c r="T316" s="32" t="s">
        <v>1658</v>
      </c>
      <c r="U316" s="32" t="s">
        <v>1883</v>
      </c>
      <c r="V316" s="33" t="str">
        <f>+VLOOKUP(Tabla12[[#This Row],[Subprograma (reclasificación)]],OB_Prop_Estru_Prog_SubPr_meta!$K$2:$N$59,4,FALSE)</f>
        <v>362 kilómetros de malla vial de la ciudad consolidados</v>
      </c>
      <c r="W316" s="32" t="s">
        <v>900</v>
      </c>
      <c r="X316" s="32" t="s">
        <v>166</v>
      </c>
      <c r="Y316" s="32" t="s">
        <v>166</v>
      </c>
      <c r="AA316" s="32" t="s">
        <v>1638</v>
      </c>
      <c r="AB316" s="32" t="s">
        <v>166</v>
      </c>
      <c r="AC316" s="58"/>
      <c r="AD316" s="10">
        <v>200000</v>
      </c>
      <c r="AE316" s="10">
        <f>+Tabla12[[#This Row],[Costo estimado 
(millones de $)]]</f>
        <v>200000</v>
      </c>
      <c r="AJ316" s="32"/>
      <c r="AK316" s="32" t="s">
        <v>73</v>
      </c>
      <c r="AL316" s="40"/>
      <c r="AN316" s="32">
        <v>1</v>
      </c>
      <c r="AO316" s="32" t="s">
        <v>1586</v>
      </c>
      <c r="AP316" s="58" t="s">
        <v>909</v>
      </c>
      <c r="AQ316" s="58" t="s">
        <v>923</v>
      </c>
      <c r="AR316" s="58">
        <v>2.94</v>
      </c>
      <c r="AS316" s="32"/>
      <c r="AT316" s="40"/>
      <c r="AU316" s="40">
        <v>0</v>
      </c>
      <c r="AV316" s="40">
        <v>1</v>
      </c>
      <c r="AW316" s="32"/>
      <c r="AX316" s="16"/>
      <c r="AY316" s="32"/>
      <c r="AZ316" s="40">
        <v>3</v>
      </c>
      <c r="BA316" s="40">
        <v>2</v>
      </c>
      <c r="BB316" s="40">
        <f>+(Tabla12[[#This Row],[Priorización 1 (60%)]]*60%)+(Tabla12[[#This Row],[Priorización 2 (40%)]]*40%)</f>
        <v>2.5999999999999996</v>
      </c>
      <c r="BC316" s="32"/>
      <c r="BD316" s="32"/>
    </row>
    <row r="317" spans="1:56" ht="169" hidden="1" customHeight="1" x14ac:dyDescent="0.2">
      <c r="A317" s="7">
        <v>326</v>
      </c>
      <c r="B317" s="7">
        <v>324</v>
      </c>
      <c r="C317" s="32" t="s">
        <v>900</v>
      </c>
      <c r="D317" s="32" t="s">
        <v>901</v>
      </c>
      <c r="E317" s="32" t="s">
        <v>72</v>
      </c>
      <c r="F317" s="1" t="s">
        <v>506</v>
      </c>
      <c r="G317" s="32" t="s">
        <v>2</v>
      </c>
      <c r="H317" s="6" t="s">
        <v>167</v>
      </c>
      <c r="I317" s="4" t="s">
        <v>114</v>
      </c>
      <c r="J317" s="32" t="s">
        <v>729</v>
      </c>
      <c r="K317" s="32" t="s">
        <v>931</v>
      </c>
      <c r="L317" s="32" t="s">
        <v>615</v>
      </c>
      <c r="N317" s="58" t="s">
        <v>56</v>
      </c>
      <c r="Q317" s="32" t="s">
        <v>4</v>
      </c>
      <c r="R317" s="32" t="s">
        <v>392</v>
      </c>
      <c r="S317" s="32" t="str">
        <f>+VLOOKUP(Tabla12[[#This Row],[Programa]],Objetivos_Programas!$B$2:$C$16,2,FALSE)</f>
        <v>2. Programa descarbonizar la movilidad e infraestructura sostenible</v>
      </c>
      <c r="T317" s="32" t="s">
        <v>1658</v>
      </c>
      <c r="U317" s="32" t="s">
        <v>1883</v>
      </c>
      <c r="V317" s="33" t="str">
        <f>+VLOOKUP(Tabla12[[#This Row],[Subprograma (reclasificación)]],OB_Prop_Estru_Prog_SubPr_meta!$K$2:$N$59,4,FALSE)</f>
        <v>362 kilómetros de malla vial de la ciudad consolidados</v>
      </c>
      <c r="W317" s="32" t="s">
        <v>900</v>
      </c>
      <c r="X317" s="32" t="s">
        <v>956</v>
      </c>
      <c r="Y317" s="32" t="s">
        <v>956</v>
      </c>
      <c r="AA317" s="32" t="s">
        <v>908</v>
      </c>
      <c r="AB317" s="32" t="s">
        <v>956</v>
      </c>
      <c r="AC317" s="58"/>
      <c r="AD317" s="10">
        <v>69484.2507324896</v>
      </c>
      <c r="AE317" s="10">
        <f>+Tabla12[[#This Row],[Costo estimado 
(millones de $)]]</f>
        <v>69484.2507324896</v>
      </c>
      <c r="AJ317" s="32"/>
      <c r="AK317" s="32" t="s">
        <v>57</v>
      </c>
      <c r="AN317" s="32">
        <v>1</v>
      </c>
      <c r="AO317" s="56" t="s">
        <v>902</v>
      </c>
      <c r="AP317" s="58" t="s">
        <v>914</v>
      </c>
      <c r="AQ317" s="58" t="s">
        <v>915</v>
      </c>
      <c r="AR317" s="58">
        <v>0.8</v>
      </c>
      <c r="AS317" s="32"/>
      <c r="AT317" s="40"/>
      <c r="AU317" s="40">
        <v>0</v>
      </c>
      <c r="AV317" s="40">
        <v>0</v>
      </c>
      <c r="AW317" s="32"/>
      <c r="AX317" s="16">
        <f>Tabla12[[#This Row],[Costo estimado 
(millones de $)]]-Tabla12[[#This Row],[Recursos PDD]]</f>
        <v>69484.2507324896</v>
      </c>
      <c r="AY317" s="32"/>
      <c r="AZ317" s="40">
        <v>0</v>
      </c>
      <c r="BA317" s="40">
        <v>2</v>
      </c>
      <c r="BB317" s="40">
        <f>+(Tabla12[[#This Row],[Priorización 1 (60%)]]*60%)+(Tabla12[[#This Row],[Priorización 2 (40%)]]*40%)</f>
        <v>0.8</v>
      </c>
      <c r="BC317" s="32"/>
      <c r="BD317" s="32"/>
    </row>
    <row r="318" spans="1:56" ht="169" hidden="1" customHeight="1" x14ac:dyDescent="0.2">
      <c r="A318" s="7">
        <v>327</v>
      </c>
      <c r="B318" s="7">
        <v>325</v>
      </c>
      <c r="C318" s="32" t="s">
        <v>900</v>
      </c>
      <c r="D318" s="32" t="s">
        <v>901</v>
      </c>
      <c r="E318" s="32" t="s">
        <v>72</v>
      </c>
      <c r="F318" s="1" t="s">
        <v>506</v>
      </c>
      <c r="G318" s="32" t="s">
        <v>2</v>
      </c>
      <c r="H318" s="6" t="s">
        <v>168</v>
      </c>
      <c r="I318" s="4" t="s">
        <v>114</v>
      </c>
      <c r="J318" s="32" t="s">
        <v>729</v>
      </c>
      <c r="K318" s="32" t="s">
        <v>931</v>
      </c>
      <c r="L318" s="32" t="s">
        <v>615</v>
      </c>
      <c r="N318" s="58" t="s">
        <v>56</v>
      </c>
      <c r="Q318" s="32" t="s">
        <v>4</v>
      </c>
      <c r="R318" s="32" t="s">
        <v>392</v>
      </c>
      <c r="S318" s="32" t="str">
        <f>+VLOOKUP(Tabla12[[#This Row],[Programa]],Objetivos_Programas!$B$2:$C$16,2,FALSE)</f>
        <v>2. Programa descarbonizar la movilidad e infraestructura sostenible</v>
      </c>
      <c r="T318" s="32" t="s">
        <v>1658</v>
      </c>
      <c r="U318" s="32" t="s">
        <v>1883</v>
      </c>
      <c r="V318" s="33" t="str">
        <f>+VLOOKUP(Tabla12[[#This Row],[Subprograma (reclasificación)]],OB_Prop_Estru_Prog_SubPr_meta!$K$2:$N$59,4,FALSE)</f>
        <v>362 kilómetros de malla vial de la ciudad consolidados</v>
      </c>
      <c r="W318" s="32" t="s">
        <v>900</v>
      </c>
      <c r="X318" s="32" t="s">
        <v>115</v>
      </c>
      <c r="Y318" s="32" t="s">
        <v>115</v>
      </c>
      <c r="AA318" s="32" t="s">
        <v>957</v>
      </c>
      <c r="AB318" s="32" t="s">
        <v>115</v>
      </c>
      <c r="AC318" s="58"/>
      <c r="AD318" s="10" t="s">
        <v>957</v>
      </c>
      <c r="AE318" s="10"/>
      <c r="AI318" s="32" t="s">
        <v>957</v>
      </c>
      <c r="AJ318" s="32"/>
      <c r="AK318" s="32" t="s">
        <v>73</v>
      </c>
      <c r="AL318" s="40"/>
      <c r="AM318" s="32" t="s">
        <v>958</v>
      </c>
      <c r="AN318" s="32">
        <v>1</v>
      </c>
      <c r="AO318" s="56" t="s">
        <v>902</v>
      </c>
      <c r="AP318" s="58" t="s">
        <v>922</v>
      </c>
      <c r="AQ318" s="58" t="s">
        <v>923</v>
      </c>
      <c r="AR318" s="58">
        <v>1.1499999999999999</v>
      </c>
      <c r="AS318" s="32"/>
      <c r="AT318" s="32"/>
      <c r="AU318" s="40">
        <v>0</v>
      </c>
      <c r="AV318" s="40">
        <v>1</v>
      </c>
      <c r="AW318" s="32"/>
      <c r="AX318" s="16"/>
      <c r="AY318" s="32"/>
      <c r="AZ318" s="40">
        <v>3</v>
      </c>
      <c r="BA318" s="40">
        <v>2</v>
      </c>
      <c r="BB318" s="40">
        <f>+(Tabla12[[#This Row],[Priorización 1 (60%)]]*60%)+(Tabla12[[#This Row],[Priorización 2 (40%)]]*40%)</f>
        <v>2.5999999999999996</v>
      </c>
      <c r="BC318" s="32"/>
      <c r="BD318" s="32"/>
    </row>
    <row r="319" spans="1:56" ht="169" hidden="1" customHeight="1" x14ac:dyDescent="0.2">
      <c r="A319" s="7">
        <v>328</v>
      </c>
      <c r="B319" s="7">
        <v>326</v>
      </c>
      <c r="C319" s="32" t="s">
        <v>900</v>
      </c>
      <c r="D319" s="32" t="s">
        <v>901</v>
      </c>
      <c r="E319" s="32" t="s">
        <v>72</v>
      </c>
      <c r="F319" s="1" t="s">
        <v>506</v>
      </c>
      <c r="G319" s="32" t="s">
        <v>2</v>
      </c>
      <c r="H319" s="6" t="s">
        <v>169</v>
      </c>
      <c r="I319" s="4" t="s">
        <v>114</v>
      </c>
      <c r="J319" s="32" t="s">
        <v>729</v>
      </c>
      <c r="K319" s="32" t="s">
        <v>931</v>
      </c>
      <c r="L319" s="32" t="s">
        <v>615</v>
      </c>
      <c r="N319" s="58" t="s">
        <v>56</v>
      </c>
      <c r="Q319" s="32" t="s">
        <v>4</v>
      </c>
      <c r="R319" s="32" t="s">
        <v>392</v>
      </c>
      <c r="S319" s="32" t="str">
        <f>+VLOOKUP(Tabla12[[#This Row],[Programa]],Objetivos_Programas!$B$2:$C$16,2,FALSE)</f>
        <v>2. Programa descarbonizar la movilidad e infraestructura sostenible</v>
      </c>
      <c r="T319" s="32" t="s">
        <v>1658</v>
      </c>
      <c r="U319" s="32" t="s">
        <v>1883</v>
      </c>
      <c r="V319" s="33" t="str">
        <f>+VLOOKUP(Tabla12[[#This Row],[Subprograma (reclasificación)]],OB_Prop_Estru_Prog_SubPr_meta!$K$2:$N$59,4,FALSE)</f>
        <v>362 kilómetros de malla vial de la ciudad consolidados</v>
      </c>
      <c r="W319" s="32" t="s">
        <v>900</v>
      </c>
      <c r="X319" s="32" t="s">
        <v>115</v>
      </c>
      <c r="Y319" s="32" t="s">
        <v>115</v>
      </c>
      <c r="AA319" s="32" t="s">
        <v>957</v>
      </c>
      <c r="AB319" s="32" t="s">
        <v>115</v>
      </c>
      <c r="AC319" s="58"/>
      <c r="AD319" s="10" t="s">
        <v>957</v>
      </c>
      <c r="AE319" s="10"/>
      <c r="AI319" s="32" t="s">
        <v>957</v>
      </c>
      <c r="AJ319" s="32"/>
      <c r="AK319" s="32" t="s">
        <v>73</v>
      </c>
      <c r="AL319" s="40"/>
      <c r="AM319" s="32" t="s">
        <v>958</v>
      </c>
      <c r="AN319" s="32">
        <v>1</v>
      </c>
      <c r="AO319" s="56" t="s">
        <v>902</v>
      </c>
      <c r="AP319" s="58" t="s">
        <v>922</v>
      </c>
      <c r="AQ319" s="58" t="s">
        <v>923</v>
      </c>
      <c r="AR319" s="58">
        <v>0.72</v>
      </c>
      <c r="AS319" s="32"/>
      <c r="AT319" s="32"/>
      <c r="AU319" s="40">
        <v>0</v>
      </c>
      <c r="AV319" s="40">
        <v>1</v>
      </c>
      <c r="AW319" s="32"/>
      <c r="AX319" s="16"/>
      <c r="AY319" s="32"/>
      <c r="AZ319" s="40">
        <v>3</v>
      </c>
      <c r="BA319" s="40">
        <v>2</v>
      </c>
      <c r="BB319" s="40">
        <f>+(Tabla12[[#This Row],[Priorización 1 (60%)]]*60%)+(Tabla12[[#This Row],[Priorización 2 (40%)]]*40%)</f>
        <v>2.5999999999999996</v>
      </c>
      <c r="BC319" s="32"/>
      <c r="BD319" s="32"/>
    </row>
    <row r="320" spans="1:56" ht="169" hidden="1" customHeight="1" x14ac:dyDescent="0.2">
      <c r="A320" s="7">
        <v>329</v>
      </c>
      <c r="B320" s="7">
        <v>327</v>
      </c>
      <c r="C320" s="32" t="s">
        <v>900</v>
      </c>
      <c r="D320" s="32" t="s">
        <v>901</v>
      </c>
      <c r="E320" s="32" t="s">
        <v>72</v>
      </c>
      <c r="F320" s="1" t="s">
        <v>506</v>
      </c>
      <c r="G320" s="32" t="s">
        <v>2</v>
      </c>
      <c r="H320" s="6" t="s">
        <v>170</v>
      </c>
      <c r="I320" s="4" t="s">
        <v>114</v>
      </c>
      <c r="J320" s="32" t="s">
        <v>729</v>
      </c>
      <c r="K320" s="32" t="s">
        <v>931</v>
      </c>
      <c r="L320" s="32" t="s">
        <v>615</v>
      </c>
      <c r="N320" s="58" t="s">
        <v>56</v>
      </c>
      <c r="Q320" s="32" t="s">
        <v>4</v>
      </c>
      <c r="R320" s="32" t="s">
        <v>392</v>
      </c>
      <c r="S320" s="32" t="str">
        <f>+VLOOKUP(Tabla12[[#This Row],[Programa]],Objetivos_Programas!$B$2:$C$16,2,FALSE)</f>
        <v>2. Programa descarbonizar la movilidad e infraestructura sostenible</v>
      </c>
      <c r="T320" s="32" t="s">
        <v>1658</v>
      </c>
      <c r="U320" s="32" t="s">
        <v>1883</v>
      </c>
      <c r="V320" s="33" t="str">
        <f>+VLOOKUP(Tabla12[[#This Row],[Subprograma (reclasificación)]],OB_Prop_Estru_Prog_SubPr_meta!$K$2:$N$59,4,FALSE)</f>
        <v>362 kilómetros de malla vial de la ciudad consolidados</v>
      </c>
      <c r="W320" s="32" t="s">
        <v>900</v>
      </c>
      <c r="X320" s="32" t="s">
        <v>115</v>
      </c>
      <c r="Y320" s="32" t="s">
        <v>115</v>
      </c>
      <c r="AA320" s="32" t="s">
        <v>957</v>
      </c>
      <c r="AB320" s="32" t="s">
        <v>115</v>
      </c>
      <c r="AC320" s="58"/>
      <c r="AD320" s="10" t="s">
        <v>957</v>
      </c>
      <c r="AE320" s="10"/>
      <c r="AI320" s="32" t="s">
        <v>957</v>
      </c>
      <c r="AJ320" s="32"/>
      <c r="AK320" s="32" t="s">
        <v>73</v>
      </c>
      <c r="AL320" s="40"/>
      <c r="AM320" s="32" t="s">
        <v>958</v>
      </c>
      <c r="AN320" s="32">
        <v>1</v>
      </c>
      <c r="AO320" s="56" t="s">
        <v>902</v>
      </c>
      <c r="AP320" s="58" t="s">
        <v>922</v>
      </c>
      <c r="AQ320" s="58" t="s">
        <v>923</v>
      </c>
      <c r="AR320" s="58">
        <v>4.8</v>
      </c>
      <c r="AS320" s="32"/>
      <c r="AT320" s="32"/>
      <c r="AU320" s="40">
        <v>0</v>
      </c>
      <c r="AV320" s="40">
        <v>1</v>
      </c>
      <c r="AW320" s="32"/>
      <c r="AX320" s="16"/>
      <c r="AY320" s="32"/>
      <c r="AZ320" s="40">
        <v>3</v>
      </c>
      <c r="BA320" s="40">
        <v>2</v>
      </c>
      <c r="BB320" s="40">
        <f>+(Tabla12[[#This Row],[Priorización 1 (60%)]]*60%)+(Tabla12[[#This Row],[Priorización 2 (40%)]]*40%)</f>
        <v>2.5999999999999996</v>
      </c>
      <c r="BC320" s="32"/>
      <c r="BD320" s="32"/>
    </row>
    <row r="321" spans="1:56" ht="169" hidden="1" customHeight="1" x14ac:dyDescent="0.2">
      <c r="A321" s="7">
        <v>330</v>
      </c>
      <c r="B321" s="7">
        <v>328</v>
      </c>
      <c r="C321" s="32" t="s">
        <v>900</v>
      </c>
      <c r="D321" s="32" t="s">
        <v>901</v>
      </c>
      <c r="E321" s="32" t="s">
        <v>72</v>
      </c>
      <c r="F321" s="1" t="s">
        <v>506</v>
      </c>
      <c r="G321" s="32" t="s">
        <v>2</v>
      </c>
      <c r="H321" s="6" t="s">
        <v>171</v>
      </c>
      <c r="I321" s="4" t="s">
        <v>114</v>
      </c>
      <c r="J321" s="32" t="s">
        <v>729</v>
      </c>
      <c r="K321" s="32" t="s">
        <v>931</v>
      </c>
      <c r="L321" s="32" t="s">
        <v>615</v>
      </c>
      <c r="N321" s="58" t="s">
        <v>56</v>
      </c>
      <c r="Q321" s="32" t="s">
        <v>4</v>
      </c>
      <c r="R321" s="32" t="s">
        <v>392</v>
      </c>
      <c r="S321" s="32" t="str">
        <f>+VLOOKUP(Tabla12[[#This Row],[Programa]],Objetivos_Programas!$B$2:$C$16,2,FALSE)</f>
        <v>2. Programa descarbonizar la movilidad e infraestructura sostenible</v>
      </c>
      <c r="T321" s="32" t="s">
        <v>1658</v>
      </c>
      <c r="U321" s="32" t="s">
        <v>1883</v>
      </c>
      <c r="V321" s="33" t="str">
        <f>+VLOOKUP(Tabla12[[#This Row],[Subprograma (reclasificación)]],OB_Prop_Estru_Prog_SubPr_meta!$K$2:$N$59,4,FALSE)</f>
        <v>362 kilómetros de malla vial de la ciudad consolidados</v>
      </c>
      <c r="W321" s="32" t="s">
        <v>900</v>
      </c>
      <c r="X321" s="32" t="s">
        <v>115</v>
      </c>
      <c r="Y321" s="32" t="s">
        <v>115</v>
      </c>
      <c r="AA321" s="32" t="s">
        <v>957</v>
      </c>
      <c r="AB321" s="32" t="s">
        <v>115</v>
      </c>
      <c r="AC321" s="58"/>
      <c r="AD321" s="10" t="s">
        <v>957</v>
      </c>
      <c r="AE321" s="10"/>
      <c r="AI321" s="32" t="s">
        <v>957</v>
      </c>
      <c r="AJ321" s="32"/>
      <c r="AK321" s="32" t="s">
        <v>73</v>
      </c>
      <c r="AL321" s="40"/>
      <c r="AM321" s="32" t="s">
        <v>958</v>
      </c>
      <c r="AN321" s="32">
        <v>1</v>
      </c>
      <c r="AO321" s="56" t="s">
        <v>902</v>
      </c>
      <c r="AP321" s="58" t="s">
        <v>922</v>
      </c>
      <c r="AQ321" s="58" t="s">
        <v>923</v>
      </c>
      <c r="AR321" s="58">
        <v>0.83</v>
      </c>
      <c r="AS321" s="32"/>
      <c r="AT321" s="32"/>
      <c r="AU321" s="40">
        <v>0</v>
      </c>
      <c r="AV321" s="40">
        <v>1</v>
      </c>
      <c r="AW321" s="32"/>
      <c r="AX321" s="16"/>
      <c r="AY321" s="32"/>
      <c r="AZ321" s="40">
        <v>3</v>
      </c>
      <c r="BA321" s="40">
        <v>2</v>
      </c>
      <c r="BB321" s="40">
        <f>+(Tabla12[[#This Row],[Priorización 1 (60%)]]*60%)+(Tabla12[[#This Row],[Priorización 2 (40%)]]*40%)</f>
        <v>2.5999999999999996</v>
      </c>
      <c r="BC321" s="32"/>
      <c r="BD321" s="32"/>
    </row>
    <row r="322" spans="1:56" ht="169" hidden="1" customHeight="1" x14ac:dyDescent="0.2">
      <c r="A322" s="7">
        <v>331</v>
      </c>
      <c r="B322" s="7">
        <v>329</v>
      </c>
      <c r="C322" s="32" t="s">
        <v>900</v>
      </c>
      <c r="D322" s="32" t="s">
        <v>901</v>
      </c>
      <c r="E322" s="32" t="s">
        <v>72</v>
      </c>
      <c r="F322" s="1" t="s">
        <v>506</v>
      </c>
      <c r="G322" s="32" t="s">
        <v>2</v>
      </c>
      <c r="H322" s="6" t="s">
        <v>172</v>
      </c>
      <c r="I322" s="4" t="s">
        <v>114</v>
      </c>
      <c r="J322" s="32" t="s">
        <v>729</v>
      </c>
      <c r="K322" s="32" t="s">
        <v>931</v>
      </c>
      <c r="L322" s="32" t="s">
        <v>615</v>
      </c>
      <c r="N322" s="58" t="s">
        <v>56</v>
      </c>
      <c r="Q322" s="32" t="s">
        <v>4</v>
      </c>
      <c r="R322" s="32" t="s">
        <v>392</v>
      </c>
      <c r="S322" s="32" t="str">
        <f>+VLOOKUP(Tabla12[[#This Row],[Programa]],Objetivos_Programas!$B$2:$C$16,2,FALSE)</f>
        <v>2. Programa descarbonizar la movilidad e infraestructura sostenible</v>
      </c>
      <c r="T322" s="32" t="s">
        <v>1658</v>
      </c>
      <c r="U322" s="32" t="s">
        <v>1883</v>
      </c>
      <c r="V322" s="33" t="str">
        <f>+VLOOKUP(Tabla12[[#This Row],[Subprograma (reclasificación)]],OB_Prop_Estru_Prog_SubPr_meta!$K$2:$N$59,4,FALSE)</f>
        <v>362 kilómetros de malla vial de la ciudad consolidados</v>
      </c>
      <c r="W322" s="32" t="s">
        <v>900</v>
      </c>
      <c r="X322" s="32" t="s">
        <v>115</v>
      </c>
      <c r="Y322" s="32" t="s">
        <v>115</v>
      </c>
      <c r="AA322" s="32" t="s">
        <v>957</v>
      </c>
      <c r="AB322" s="32" t="s">
        <v>115</v>
      </c>
      <c r="AC322" s="58"/>
      <c r="AD322" s="10" t="s">
        <v>957</v>
      </c>
      <c r="AE322" s="10"/>
      <c r="AI322" s="32" t="s">
        <v>957</v>
      </c>
      <c r="AJ322" s="32"/>
      <c r="AK322" s="32" t="s">
        <v>73</v>
      </c>
      <c r="AL322" s="40"/>
      <c r="AM322" s="32" t="s">
        <v>958</v>
      </c>
      <c r="AN322" s="32">
        <v>1</v>
      </c>
      <c r="AO322" s="56" t="s">
        <v>902</v>
      </c>
      <c r="AP322" s="58" t="s">
        <v>922</v>
      </c>
      <c r="AQ322" s="58" t="s">
        <v>923</v>
      </c>
      <c r="AR322" s="58">
        <v>1.75</v>
      </c>
      <c r="AS322" s="32"/>
      <c r="AT322" s="32"/>
      <c r="AU322" s="40">
        <v>0</v>
      </c>
      <c r="AV322" s="40">
        <v>1</v>
      </c>
      <c r="AW322" s="32"/>
      <c r="AX322" s="16"/>
      <c r="AY322" s="32"/>
      <c r="AZ322" s="40">
        <v>3</v>
      </c>
      <c r="BA322" s="40">
        <v>2</v>
      </c>
      <c r="BB322" s="40">
        <f>+(Tabla12[[#This Row],[Priorización 1 (60%)]]*60%)+(Tabla12[[#This Row],[Priorización 2 (40%)]]*40%)</f>
        <v>2.5999999999999996</v>
      </c>
      <c r="BC322" s="32"/>
      <c r="BD322" s="32"/>
    </row>
    <row r="323" spans="1:56" ht="169" hidden="1" customHeight="1" x14ac:dyDescent="0.2">
      <c r="A323" s="7">
        <v>332</v>
      </c>
      <c r="B323" s="7">
        <v>330</v>
      </c>
      <c r="C323" s="32" t="s">
        <v>900</v>
      </c>
      <c r="D323" s="32" t="s">
        <v>901</v>
      </c>
      <c r="E323" s="32" t="s">
        <v>72</v>
      </c>
      <c r="F323" s="1" t="s">
        <v>506</v>
      </c>
      <c r="G323" s="32" t="s">
        <v>2</v>
      </c>
      <c r="H323" s="6" t="s">
        <v>173</v>
      </c>
      <c r="I323" s="4" t="s">
        <v>114</v>
      </c>
      <c r="J323" s="32" t="s">
        <v>729</v>
      </c>
      <c r="K323" s="32" t="s">
        <v>931</v>
      </c>
      <c r="L323" s="32" t="s">
        <v>615</v>
      </c>
      <c r="N323" s="58" t="s">
        <v>56</v>
      </c>
      <c r="Q323" s="32" t="s">
        <v>4</v>
      </c>
      <c r="R323" s="32" t="s">
        <v>392</v>
      </c>
      <c r="S323" s="32" t="str">
        <f>+VLOOKUP(Tabla12[[#This Row],[Programa]],Objetivos_Programas!$B$2:$C$16,2,FALSE)</f>
        <v>2. Programa descarbonizar la movilidad e infraestructura sostenible</v>
      </c>
      <c r="T323" s="32" t="s">
        <v>1658</v>
      </c>
      <c r="U323" s="32" t="s">
        <v>1883</v>
      </c>
      <c r="V323" s="33" t="str">
        <f>+VLOOKUP(Tabla12[[#This Row],[Subprograma (reclasificación)]],OB_Prop_Estru_Prog_SubPr_meta!$K$2:$N$59,4,FALSE)</f>
        <v>362 kilómetros de malla vial de la ciudad consolidados</v>
      </c>
      <c r="W323" s="32" t="s">
        <v>900</v>
      </c>
      <c r="X323" s="32" t="s">
        <v>115</v>
      </c>
      <c r="Y323" s="32" t="s">
        <v>115</v>
      </c>
      <c r="AA323" s="32" t="s">
        <v>957</v>
      </c>
      <c r="AB323" s="32" t="s">
        <v>115</v>
      </c>
      <c r="AC323" s="58"/>
      <c r="AD323" s="10" t="s">
        <v>957</v>
      </c>
      <c r="AE323" s="10">
        <f>4470*Tabla12[[#This Row],[LONGITUD]]</f>
        <v>16404.900000000001</v>
      </c>
      <c r="AI323" s="32" t="s">
        <v>957</v>
      </c>
      <c r="AJ323" s="32"/>
      <c r="AK323" s="32" t="s">
        <v>57</v>
      </c>
      <c r="AL323" s="40"/>
      <c r="AM323" s="32" t="s">
        <v>1654</v>
      </c>
      <c r="AN323" s="32">
        <v>1</v>
      </c>
      <c r="AO323" s="56" t="s">
        <v>902</v>
      </c>
      <c r="AP323" s="58" t="s">
        <v>914</v>
      </c>
      <c r="AQ323" s="58" t="s">
        <v>923</v>
      </c>
      <c r="AR323" s="58">
        <v>3.67</v>
      </c>
      <c r="AS323" s="32"/>
      <c r="AT323" s="32"/>
      <c r="AU323" s="40">
        <v>0</v>
      </c>
      <c r="AV323" s="40">
        <v>1</v>
      </c>
      <c r="AW323" s="32"/>
      <c r="AX323" s="16" t="e">
        <f>Tabla12[[#This Row],[Costo estimado 
(millones de $)]]-Tabla12[[#This Row],[Recursos PDD]]</f>
        <v>#VALUE!</v>
      </c>
      <c r="AY323" s="32"/>
      <c r="AZ323" s="40">
        <v>3</v>
      </c>
      <c r="BA323" s="40">
        <v>2</v>
      </c>
      <c r="BB323" s="40">
        <f>+(Tabla12[[#This Row],[Priorización 1 (60%)]]*60%)+(Tabla12[[#This Row],[Priorización 2 (40%)]]*40%)</f>
        <v>2.5999999999999996</v>
      </c>
      <c r="BC323" s="32"/>
      <c r="BD323" s="32"/>
    </row>
    <row r="324" spans="1:56" ht="169" hidden="1" customHeight="1" x14ac:dyDescent="0.2">
      <c r="A324" s="7">
        <v>333</v>
      </c>
      <c r="B324" s="7">
        <v>331</v>
      </c>
      <c r="C324" s="32" t="s">
        <v>900</v>
      </c>
      <c r="D324" s="32" t="s">
        <v>901</v>
      </c>
      <c r="E324" s="32" t="s">
        <v>72</v>
      </c>
      <c r="F324" s="1" t="s">
        <v>506</v>
      </c>
      <c r="G324" s="32" t="s">
        <v>2</v>
      </c>
      <c r="H324" s="6" t="s">
        <v>174</v>
      </c>
      <c r="I324" s="4" t="s">
        <v>114</v>
      </c>
      <c r="J324" s="32" t="s">
        <v>729</v>
      </c>
      <c r="K324" s="32" t="s">
        <v>931</v>
      </c>
      <c r="L324" s="32" t="s">
        <v>615</v>
      </c>
      <c r="N324" s="58" t="s">
        <v>56</v>
      </c>
      <c r="Q324" s="32" t="s">
        <v>4</v>
      </c>
      <c r="R324" s="32" t="s">
        <v>392</v>
      </c>
      <c r="S324" s="32" t="str">
        <f>+VLOOKUP(Tabla12[[#This Row],[Programa]],Objetivos_Programas!$B$2:$C$16,2,FALSE)</f>
        <v>2. Programa descarbonizar la movilidad e infraestructura sostenible</v>
      </c>
      <c r="T324" s="32" t="s">
        <v>1658</v>
      </c>
      <c r="U324" s="32" t="s">
        <v>1883</v>
      </c>
      <c r="V324" s="33" t="str">
        <f>+VLOOKUP(Tabla12[[#This Row],[Subprograma (reclasificación)]],OB_Prop_Estru_Prog_SubPr_meta!$K$2:$N$59,4,FALSE)</f>
        <v>362 kilómetros de malla vial de la ciudad consolidados</v>
      </c>
      <c r="W324" s="32" t="s">
        <v>900</v>
      </c>
      <c r="Y324" s="32" t="s">
        <v>959</v>
      </c>
      <c r="AA324" s="32" t="s">
        <v>957</v>
      </c>
      <c r="AB324" s="32" t="s">
        <v>959</v>
      </c>
      <c r="AC324" s="58"/>
      <c r="AD324" s="10" t="s">
        <v>957</v>
      </c>
      <c r="AE324" s="10"/>
      <c r="AI324" s="32" t="s">
        <v>957</v>
      </c>
      <c r="AJ324" s="32"/>
      <c r="AK324" s="32" t="s">
        <v>73</v>
      </c>
      <c r="AL324" s="40"/>
      <c r="AM324" s="32" t="s">
        <v>958</v>
      </c>
      <c r="AN324" s="32">
        <v>1</v>
      </c>
      <c r="AO324" s="56" t="s">
        <v>902</v>
      </c>
      <c r="AP324" s="58" t="s">
        <v>922</v>
      </c>
      <c r="AQ324" s="58" t="s">
        <v>923</v>
      </c>
      <c r="AR324" s="58">
        <v>2.96</v>
      </c>
      <c r="AS324" s="32"/>
      <c r="AT324" s="32"/>
      <c r="AU324" s="40">
        <v>0</v>
      </c>
      <c r="AV324" s="40">
        <v>1</v>
      </c>
      <c r="AW324" s="32"/>
      <c r="AX324" s="16"/>
      <c r="AY324" s="32"/>
      <c r="AZ324" s="40">
        <v>3</v>
      </c>
      <c r="BA324" s="40">
        <v>2</v>
      </c>
      <c r="BB324" s="40">
        <f>+(Tabla12[[#This Row],[Priorización 1 (60%)]]*60%)+(Tabla12[[#This Row],[Priorización 2 (40%)]]*40%)</f>
        <v>2.5999999999999996</v>
      </c>
      <c r="BC324" s="32"/>
      <c r="BD324" s="32"/>
    </row>
    <row r="325" spans="1:56" ht="169" hidden="1" customHeight="1" x14ac:dyDescent="0.2">
      <c r="A325" s="7">
        <v>334</v>
      </c>
      <c r="B325" s="7">
        <v>332</v>
      </c>
      <c r="C325" s="32" t="s">
        <v>900</v>
      </c>
      <c r="D325" s="32" t="s">
        <v>901</v>
      </c>
      <c r="E325" s="32" t="s">
        <v>72</v>
      </c>
      <c r="F325" s="1" t="s">
        <v>506</v>
      </c>
      <c r="G325" s="32" t="s">
        <v>2</v>
      </c>
      <c r="H325" s="6" t="s">
        <v>175</v>
      </c>
      <c r="I325" s="4" t="s">
        <v>114</v>
      </c>
      <c r="J325" s="32" t="s">
        <v>729</v>
      </c>
      <c r="K325" s="32" t="s">
        <v>931</v>
      </c>
      <c r="L325" s="32" t="s">
        <v>615</v>
      </c>
      <c r="N325" s="58" t="s">
        <v>56</v>
      </c>
      <c r="Q325" s="32" t="s">
        <v>4</v>
      </c>
      <c r="R325" s="32" t="s">
        <v>392</v>
      </c>
      <c r="S325" s="32" t="str">
        <f>+VLOOKUP(Tabla12[[#This Row],[Programa]],Objetivos_Programas!$B$2:$C$16,2,FALSE)</f>
        <v>2. Programa descarbonizar la movilidad e infraestructura sostenible</v>
      </c>
      <c r="T325" s="32" t="s">
        <v>1658</v>
      </c>
      <c r="U325" s="32" t="s">
        <v>1883</v>
      </c>
      <c r="V325" s="33" t="str">
        <f>+VLOOKUP(Tabla12[[#This Row],[Subprograma (reclasificación)]],OB_Prop_Estru_Prog_SubPr_meta!$K$2:$N$59,4,FALSE)</f>
        <v>362 kilómetros de malla vial de la ciudad consolidados</v>
      </c>
      <c r="W325" s="32" t="s">
        <v>900</v>
      </c>
      <c r="Y325" s="32" t="s">
        <v>959</v>
      </c>
      <c r="AA325" s="32" t="s">
        <v>908</v>
      </c>
      <c r="AB325" s="32" t="s">
        <v>959</v>
      </c>
      <c r="AC325" s="58"/>
      <c r="AD325" s="10" t="s">
        <v>957</v>
      </c>
      <c r="AE325" s="10"/>
      <c r="AI325" s="32" t="s">
        <v>957</v>
      </c>
      <c r="AJ325" s="32"/>
      <c r="AK325" s="32" t="s">
        <v>73</v>
      </c>
      <c r="AL325" s="40"/>
      <c r="AM325" s="32" t="s">
        <v>958</v>
      </c>
      <c r="AN325" s="32">
        <v>1</v>
      </c>
      <c r="AO325" s="56" t="s">
        <v>902</v>
      </c>
      <c r="AP325" s="58" t="s">
        <v>922</v>
      </c>
      <c r="AQ325" s="58" t="s">
        <v>923</v>
      </c>
      <c r="AR325" s="58">
        <v>3.72</v>
      </c>
      <c r="AS325" s="32"/>
      <c r="AT325" s="32"/>
      <c r="AU325" s="40">
        <v>0</v>
      </c>
      <c r="AV325" s="40">
        <v>0</v>
      </c>
      <c r="AW325" s="32"/>
      <c r="AX325" s="16"/>
      <c r="AY325" s="32"/>
      <c r="AZ325" s="40">
        <v>0</v>
      </c>
      <c r="BA325" s="40">
        <v>2</v>
      </c>
      <c r="BB325" s="40">
        <f>+(Tabla12[[#This Row],[Priorización 1 (60%)]]*60%)+(Tabla12[[#This Row],[Priorización 2 (40%)]]*40%)</f>
        <v>0.8</v>
      </c>
      <c r="BC325" s="32"/>
      <c r="BD325" s="32"/>
    </row>
    <row r="326" spans="1:56" ht="169" hidden="1" customHeight="1" x14ac:dyDescent="0.2">
      <c r="A326" s="7">
        <v>335</v>
      </c>
      <c r="B326" s="7">
        <v>333</v>
      </c>
      <c r="C326" s="32" t="s">
        <v>900</v>
      </c>
      <c r="D326" s="32" t="s">
        <v>901</v>
      </c>
      <c r="E326" s="32" t="s">
        <v>72</v>
      </c>
      <c r="F326" s="1" t="s">
        <v>506</v>
      </c>
      <c r="G326" s="32" t="s">
        <v>2</v>
      </c>
      <c r="H326" s="6" t="s">
        <v>176</v>
      </c>
      <c r="I326" s="4" t="s">
        <v>114</v>
      </c>
      <c r="J326" s="32" t="s">
        <v>729</v>
      </c>
      <c r="K326" s="32" t="s">
        <v>931</v>
      </c>
      <c r="L326" s="32" t="s">
        <v>615</v>
      </c>
      <c r="N326" s="58" t="s">
        <v>56</v>
      </c>
      <c r="Q326" s="32" t="s">
        <v>4</v>
      </c>
      <c r="R326" s="32" t="s">
        <v>392</v>
      </c>
      <c r="S326" s="32" t="str">
        <f>+VLOOKUP(Tabla12[[#This Row],[Programa]],Objetivos_Programas!$B$2:$C$16,2,FALSE)</f>
        <v>2. Programa descarbonizar la movilidad e infraestructura sostenible</v>
      </c>
      <c r="T326" s="32" t="s">
        <v>1658</v>
      </c>
      <c r="U326" s="32" t="s">
        <v>1883</v>
      </c>
      <c r="V326" s="33" t="str">
        <f>+VLOOKUP(Tabla12[[#This Row],[Subprograma (reclasificación)]],OB_Prop_Estru_Prog_SubPr_meta!$K$2:$N$59,4,FALSE)</f>
        <v>362 kilómetros de malla vial de la ciudad consolidados</v>
      </c>
      <c r="W326" s="32" t="s">
        <v>900</v>
      </c>
      <c r="Y326" s="32" t="s">
        <v>959</v>
      </c>
      <c r="AA326" s="32" t="s">
        <v>957</v>
      </c>
      <c r="AB326" s="32" t="s">
        <v>959</v>
      </c>
      <c r="AC326" s="58"/>
      <c r="AD326" s="10" t="s">
        <v>957</v>
      </c>
      <c r="AE326" s="10"/>
      <c r="AI326" s="32" t="s">
        <v>957</v>
      </c>
      <c r="AJ326" s="32"/>
      <c r="AK326" s="32" t="s">
        <v>73</v>
      </c>
      <c r="AL326" s="40"/>
      <c r="AM326" s="32" t="s">
        <v>958</v>
      </c>
      <c r="AN326" s="32">
        <v>1</v>
      </c>
      <c r="AO326" s="56" t="s">
        <v>902</v>
      </c>
      <c r="AP326" s="58" t="s">
        <v>922</v>
      </c>
      <c r="AQ326" s="58" t="s">
        <v>923</v>
      </c>
      <c r="AR326" s="58">
        <v>1.18</v>
      </c>
      <c r="AS326" s="32"/>
      <c r="AT326" s="32"/>
      <c r="AU326" s="40">
        <v>0</v>
      </c>
      <c r="AV326" s="40">
        <v>1</v>
      </c>
      <c r="AW326" s="32"/>
      <c r="AX326" s="16"/>
      <c r="AY326" s="32"/>
      <c r="AZ326" s="40">
        <v>3</v>
      </c>
      <c r="BA326" s="40">
        <v>2</v>
      </c>
      <c r="BB326" s="40">
        <f>+(Tabla12[[#This Row],[Priorización 1 (60%)]]*60%)+(Tabla12[[#This Row],[Priorización 2 (40%)]]*40%)</f>
        <v>2.5999999999999996</v>
      </c>
      <c r="BC326" s="32"/>
      <c r="BD326" s="32"/>
    </row>
    <row r="327" spans="1:56" ht="169" hidden="1" customHeight="1" x14ac:dyDescent="0.2">
      <c r="A327" s="7">
        <v>336</v>
      </c>
      <c r="B327" s="7">
        <v>334</v>
      </c>
      <c r="C327" s="32" t="s">
        <v>900</v>
      </c>
      <c r="D327" s="32" t="s">
        <v>901</v>
      </c>
      <c r="E327" s="32" t="s">
        <v>72</v>
      </c>
      <c r="F327" s="1" t="s">
        <v>506</v>
      </c>
      <c r="G327" s="32" t="s">
        <v>2</v>
      </c>
      <c r="H327" s="6" t="s">
        <v>177</v>
      </c>
      <c r="I327" s="4" t="s">
        <v>114</v>
      </c>
      <c r="J327" s="32" t="s">
        <v>729</v>
      </c>
      <c r="K327" s="32" t="s">
        <v>931</v>
      </c>
      <c r="L327" s="32" t="s">
        <v>615</v>
      </c>
      <c r="N327" s="58" t="s">
        <v>56</v>
      </c>
      <c r="Q327" s="32" t="s">
        <v>4</v>
      </c>
      <c r="R327" s="32" t="s">
        <v>392</v>
      </c>
      <c r="S327" s="32" t="str">
        <f>+VLOOKUP(Tabla12[[#This Row],[Programa]],Objetivos_Programas!$B$2:$C$16,2,FALSE)</f>
        <v>2. Programa descarbonizar la movilidad e infraestructura sostenible</v>
      </c>
      <c r="T327" s="32" t="s">
        <v>1658</v>
      </c>
      <c r="U327" s="32" t="s">
        <v>1883</v>
      </c>
      <c r="V327" s="33" t="str">
        <f>+VLOOKUP(Tabla12[[#This Row],[Subprograma (reclasificación)]],OB_Prop_Estru_Prog_SubPr_meta!$K$2:$N$59,4,FALSE)</f>
        <v>362 kilómetros de malla vial de la ciudad consolidados</v>
      </c>
      <c r="W327" s="32" t="s">
        <v>900</v>
      </c>
      <c r="X327" s="32" t="s">
        <v>115</v>
      </c>
      <c r="Y327" s="32" t="s">
        <v>115</v>
      </c>
      <c r="AA327" s="32" t="s">
        <v>957</v>
      </c>
      <c r="AB327" s="32" t="s">
        <v>115</v>
      </c>
      <c r="AC327" s="58"/>
      <c r="AD327" s="10" t="s">
        <v>957</v>
      </c>
      <c r="AE327" s="10">
        <f>4470*Tabla12[[#This Row],[LONGITUD]]</f>
        <v>9610.5</v>
      </c>
      <c r="AI327" s="32" t="s">
        <v>957</v>
      </c>
      <c r="AJ327" s="32"/>
      <c r="AK327" s="32" t="s">
        <v>73</v>
      </c>
      <c r="AL327" s="40"/>
      <c r="AM327" s="32" t="s">
        <v>1654</v>
      </c>
      <c r="AN327" s="32">
        <v>2</v>
      </c>
      <c r="AO327" s="56" t="s">
        <v>902</v>
      </c>
      <c r="AP327" s="58" t="s">
        <v>914</v>
      </c>
      <c r="AQ327" s="58" t="s">
        <v>915</v>
      </c>
      <c r="AR327" s="58">
        <v>2.15</v>
      </c>
      <c r="AS327" s="32"/>
      <c r="AT327" s="32"/>
      <c r="AU327" s="40">
        <v>0</v>
      </c>
      <c r="AV327" s="40">
        <v>1</v>
      </c>
      <c r="AW327" s="32"/>
      <c r="AX327" s="16"/>
      <c r="AY327" s="32"/>
      <c r="AZ327" s="40">
        <v>3</v>
      </c>
      <c r="BA327" s="40">
        <v>2</v>
      </c>
      <c r="BB327" s="40">
        <f>+(Tabla12[[#This Row],[Priorización 1 (60%)]]*60%)+(Tabla12[[#This Row],[Priorización 2 (40%)]]*40%)</f>
        <v>2.5999999999999996</v>
      </c>
      <c r="BC327" s="32"/>
      <c r="BD327" s="32"/>
    </row>
    <row r="328" spans="1:56" ht="169" hidden="1" customHeight="1" x14ac:dyDescent="0.2">
      <c r="A328" s="7">
        <v>337</v>
      </c>
      <c r="B328" s="7">
        <v>335</v>
      </c>
      <c r="C328" s="32" t="s">
        <v>900</v>
      </c>
      <c r="D328" s="32" t="s">
        <v>901</v>
      </c>
      <c r="E328" s="32" t="s">
        <v>72</v>
      </c>
      <c r="F328" s="1" t="s">
        <v>506</v>
      </c>
      <c r="G328" s="32" t="s">
        <v>2</v>
      </c>
      <c r="H328" s="6" t="s">
        <v>178</v>
      </c>
      <c r="I328" s="4" t="s">
        <v>114</v>
      </c>
      <c r="J328" s="32" t="s">
        <v>729</v>
      </c>
      <c r="K328" s="32" t="s">
        <v>931</v>
      </c>
      <c r="L328" s="32" t="s">
        <v>615</v>
      </c>
      <c r="N328" s="58" t="s">
        <v>56</v>
      </c>
      <c r="Q328" s="32" t="s">
        <v>4</v>
      </c>
      <c r="R328" s="32" t="s">
        <v>392</v>
      </c>
      <c r="S328" s="32" t="str">
        <f>+VLOOKUP(Tabla12[[#This Row],[Programa]],Objetivos_Programas!$B$2:$C$16,2,FALSE)</f>
        <v>2. Programa descarbonizar la movilidad e infraestructura sostenible</v>
      </c>
      <c r="T328" s="32" t="s">
        <v>1658</v>
      </c>
      <c r="U328" s="32" t="s">
        <v>1883</v>
      </c>
      <c r="V328" s="33" t="str">
        <f>+VLOOKUP(Tabla12[[#This Row],[Subprograma (reclasificación)]],OB_Prop_Estru_Prog_SubPr_meta!$K$2:$N$59,4,FALSE)</f>
        <v>362 kilómetros de malla vial de la ciudad consolidados</v>
      </c>
      <c r="W328" s="32" t="s">
        <v>900</v>
      </c>
      <c r="X328" s="32" t="s">
        <v>115</v>
      </c>
      <c r="Y328" s="32" t="s">
        <v>115</v>
      </c>
      <c r="AA328" s="32" t="s">
        <v>957</v>
      </c>
      <c r="AB328" s="32" t="s">
        <v>115</v>
      </c>
      <c r="AC328" s="58"/>
      <c r="AD328" s="10" t="s">
        <v>957</v>
      </c>
      <c r="AE328" s="10"/>
      <c r="AI328" s="32" t="s">
        <v>957</v>
      </c>
      <c r="AJ328" s="32"/>
      <c r="AK328" s="32" t="s">
        <v>73</v>
      </c>
      <c r="AL328" s="40"/>
      <c r="AM328" s="32" t="s">
        <v>958</v>
      </c>
      <c r="AN328" s="32">
        <v>1</v>
      </c>
      <c r="AO328" s="56" t="s">
        <v>902</v>
      </c>
      <c r="AP328" s="58" t="s">
        <v>922</v>
      </c>
      <c r="AQ328" s="58" t="s">
        <v>915</v>
      </c>
      <c r="AR328" s="58">
        <v>0.38</v>
      </c>
      <c r="AS328" s="32"/>
      <c r="AT328" s="32"/>
      <c r="AU328" s="40">
        <v>0</v>
      </c>
      <c r="AV328" s="40">
        <v>1</v>
      </c>
      <c r="AW328" s="32"/>
      <c r="AX328" s="16"/>
      <c r="AY328" s="32"/>
      <c r="AZ328" s="40">
        <v>3</v>
      </c>
      <c r="BA328" s="40">
        <v>2</v>
      </c>
      <c r="BB328" s="40">
        <f>+(Tabla12[[#This Row],[Priorización 1 (60%)]]*60%)+(Tabla12[[#This Row],[Priorización 2 (40%)]]*40%)</f>
        <v>2.5999999999999996</v>
      </c>
      <c r="BC328" s="32"/>
      <c r="BD328" s="32"/>
    </row>
    <row r="329" spans="1:56" ht="169" hidden="1" customHeight="1" x14ac:dyDescent="0.2">
      <c r="A329" s="7">
        <v>338</v>
      </c>
      <c r="B329" s="7">
        <v>336</v>
      </c>
      <c r="C329" s="32" t="s">
        <v>900</v>
      </c>
      <c r="D329" s="32" t="s">
        <v>901</v>
      </c>
      <c r="E329" s="32" t="s">
        <v>72</v>
      </c>
      <c r="F329" s="1" t="s">
        <v>506</v>
      </c>
      <c r="G329" s="32" t="s">
        <v>2</v>
      </c>
      <c r="H329" s="6" t="s">
        <v>179</v>
      </c>
      <c r="I329" s="4" t="s">
        <v>114</v>
      </c>
      <c r="J329" s="32" t="s">
        <v>729</v>
      </c>
      <c r="K329" s="32" t="s">
        <v>931</v>
      </c>
      <c r="L329" s="32" t="s">
        <v>615</v>
      </c>
      <c r="N329" s="58" t="s">
        <v>56</v>
      </c>
      <c r="Q329" s="32" t="s">
        <v>4</v>
      </c>
      <c r="R329" s="32" t="s">
        <v>392</v>
      </c>
      <c r="S329" s="32" t="str">
        <f>+VLOOKUP(Tabla12[[#This Row],[Programa]],Objetivos_Programas!$B$2:$C$16,2,FALSE)</f>
        <v>2. Programa descarbonizar la movilidad e infraestructura sostenible</v>
      </c>
      <c r="T329" s="32" t="s">
        <v>1658</v>
      </c>
      <c r="U329" s="32" t="s">
        <v>1883</v>
      </c>
      <c r="V329" s="33" t="str">
        <f>+VLOOKUP(Tabla12[[#This Row],[Subprograma (reclasificación)]],OB_Prop_Estru_Prog_SubPr_meta!$K$2:$N$59,4,FALSE)</f>
        <v>362 kilómetros de malla vial de la ciudad consolidados</v>
      </c>
      <c r="W329" s="32" t="s">
        <v>900</v>
      </c>
      <c r="X329" s="32" t="s">
        <v>115</v>
      </c>
      <c r="Y329" s="32" t="s">
        <v>115</v>
      </c>
      <c r="AA329" s="32" t="s">
        <v>957</v>
      </c>
      <c r="AB329" s="32" t="s">
        <v>115</v>
      </c>
      <c r="AC329" s="58"/>
      <c r="AD329" s="10" t="s">
        <v>957</v>
      </c>
      <c r="AE329" s="10">
        <f>4470*Tabla12[[#This Row],[LONGITUD]]</f>
        <v>25032</v>
      </c>
      <c r="AI329" s="32" t="s">
        <v>957</v>
      </c>
      <c r="AJ329" s="32"/>
      <c r="AK329" s="32" t="s">
        <v>73</v>
      </c>
      <c r="AL329" s="40"/>
      <c r="AM329" s="32" t="s">
        <v>1654</v>
      </c>
      <c r="AN329" s="32">
        <v>2</v>
      </c>
      <c r="AO329" s="56" t="s">
        <v>902</v>
      </c>
      <c r="AP329" s="58" t="s">
        <v>914</v>
      </c>
      <c r="AQ329" s="58" t="s">
        <v>915</v>
      </c>
      <c r="AR329" s="58">
        <v>5.6</v>
      </c>
      <c r="AS329" s="32"/>
      <c r="AT329" s="32"/>
      <c r="AU329" s="40">
        <v>0</v>
      </c>
      <c r="AV329" s="40">
        <v>1</v>
      </c>
      <c r="AW329" s="32"/>
      <c r="AX329" s="16"/>
      <c r="AY329" s="32"/>
      <c r="AZ329" s="40">
        <v>3</v>
      </c>
      <c r="BA329" s="40">
        <v>2</v>
      </c>
      <c r="BB329" s="40">
        <f>+(Tabla12[[#This Row],[Priorización 1 (60%)]]*60%)+(Tabla12[[#This Row],[Priorización 2 (40%)]]*40%)</f>
        <v>2.5999999999999996</v>
      </c>
      <c r="BC329" s="32"/>
      <c r="BD329" s="32"/>
    </row>
    <row r="330" spans="1:56" ht="169" hidden="1" customHeight="1" x14ac:dyDescent="0.2">
      <c r="A330" s="7">
        <v>339</v>
      </c>
      <c r="B330" s="7">
        <v>337</v>
      </c>
      <c r="C330" s="32" t="s">
        <v>900</v>
      </c>
      <c r="D330" s="32" t="s">
        <v>901</v>
      </c>
      <c r="E330" s="32" t="s">
        <v>72</v>
      </c>
      <c r="F330" s="1" t="s">
        <v>180</v>
      </c>
      <c r="G330" s="32" t="s">
        <v>2</v>
      </c>
      <c r="H330" s="6" t="s">
        <v>181</v>
      </c>
      <c r="I330" s="4" t="s">
        <v>77</v>
      </c>
      <c r="J330" s="32" t="s">
        <v>729</v>
      </c>
      <c r="K330" s="32" t="s">
        <v>931</v>
      </c>
      <c r="L330" s="32" t="s">
        <v>615</v>
      </c>
      <c r="N330" s="58" t="s">
        <v>56</v>
      </c>
      <c r="Q330" s="32" t="s">
        <v>4</v>
      </c>
      <c r="R330" s="32" t="s">
        <v>392</v>
      </c>
      <c r="S330" s="32" t="str">
        <f>+VLOOKUP(Tabla12[[#This Row],[Programa]],Objetivos_Programas!$B$2:$C$16,2,FALSE)</f>
        <v>2. Programa descarbonizar la movilidad e infraestructura sostenible</v>
      </c>
      <c r="T330" s="32" t="s">
        <v>1658</v>
      </c>
      <c r="U330" s="32" t="s">
        <v>1883</v>
      </c>
      <c r="V330" s="33" t="str">
        <f>+VLOOKUP(Tabla12[[#This Row],[Subprograma (reclasificación)]],OB_Prop_Estru_Prog_SubPr_meta!$K$2:$N$59,4,FALSE)</f>
        <v>362 kilómetros de malla vial de la ciudad consolidados</v>
      </c>
      <c r="W330" s="32" t="s">
        <v>900</v>
      </c>
      <c r="X330" s="32" t="s">
        <v>939</v>
      </c>
      <c r="Y330" s="32" t="s">
        <v>939</v>
      </c>
      <c r="AA330" s="32" t="s">
        <v>908</v>
      </c>
      <c r="AB330" s="32" t="s">
        <v>939</v>
      </c>
      <c r="AC330" s="58"/>
      <c r="AD330" s="10" t="s">
        <v>908</v>
      </c>
      <c r="AE330" s="10" t="str">
        <f>+Tabla12[[#This Row],[Costo estimado 
(millones de $)]]</f>
        <v>N.A.</v>
      </c>
      <c r="AJ330" s="32"/>
      <c r="AK330" s="32" t="s">
        <v>57</v>
      </c>
      <c r="AL330" s="40"/>
      <c r="AM330" s="32" t="s">
        <v>960</v>
      </c>
      <c r="AN330" s="32">
        <v>1</v>
      </c>
      <c r="AO330" s="56" t="s">
        <v>902</v>
      </c>
      <c r="AP330" s="32" t="s">
        <v>906</v>
      </c>
      <c r="AQ330" s="32" t="s">
        <v>907</v>
      </c>
      <c r="AR330" s="58"/>
      <c r="AS330" s="32"/>
      <c r="AT330" s="32"/>
      <c r="AU330" s="40">
        <v>0</v>
      </c>
      <c r="AV330" s="40">
        <v>0</v>
      </c>
      <c r="AW330" s="32"/>
      <c r="AX330" s="16" t="e">
        <f>Tabla12[[#This Row],[Costo estimado 
(millones de $)]]-Tabla12[[#This Row],[Recursos PDD]]</f>
        <v>#VALUE!</v>
      </c>
      <c r="AY330" s="32"/>
      <c r="AZ330" s="40">
        <v>0</v>
      </c>
      <c r="BA330" s="40">
        <v>2</v>
      </c>
      <c r="BB330" s="40">
        <f>+(Tabla12[[#This Row],[Priorización 1 (60%)]]*60%)+(Tabla12[[#This Row],[Priorización 2 (40%)]]*40%)</f>
        <v>0.8</v>
      </c>
      <c r="BC330" s="32"/>
      <c r="BD330" s="32"/>
    </row>
    <row r="331" spans="1:56" ht="169" hidden="1" customHeight="1" x14ac:dyDescent="0.2">
      <c r="A331" s="7">
        <v>340</v>
      </c>
      <c r="B331" s="7">
        <v>338</v>
      </c>
      <c r="C331" s="32" t="s">
        <v>900</v>
      </c>
      <c r="D331" s="32" t="s">
        <v>901</v>
      </c>
      <c r="E331" s="32" t="s">
        <v>72</v>
      </c>
      <c r="F331" s="1" t="s">
        <v>180</v>
      </c>
      <c r="G331" s="32" t="s">
        <v>2</v>
      </c>
      <c r="H331" s="6" t="s">
        <v>182</v>
      </c>
      <c r="I331" s="4" t="s">
        <v>77</v>
      </c>
      <c r="J331" s="32" t="s">
        <v>729</v>
      </c>
      <c r="K331" s="32" t="s">
        <v>931</v>
      </c>
      <c r="L331" s="32" t="s">
        <v>615</v>
      </c>
      <c r="N331" s="58" t="s">
        <v>56</v>
      </c>
      <c r="Q331" s="32" t="s">
        <v>4</v>
      </c>
      <c r="R331" s="32" t="s">
        <v>392</v>
      </c>
      <c r="S331" s="32" t="str">
        <f>+VLOOKUP(Tabla12[[#This Row],[Programa]],Objetivos_Programas!$B$2:$C$16,2,FALSE)</f>
        <v>2. Programa descarbonizar la movilidad e infraestructura sostenible</v>
      </c>
      <c r="T331" s="32" t="s">
        <v>1658</v>
      </c>
      <c r="U331" s="32" t="s">
        <v>1883</v>
      </c>
      <c r="V331" s="33" t="str">
        <f>+VLOOKUP(Tabla12[[#This Row],[Subprograma (reclasificación)]],OB_Prop_Estru_Prog_SubPr_meta!$K$2:$N$59,4,FALSE)</f>
        <v>362 kilómetros de malla vial de la ciudad consolidados</v>
      </c>
      <c r="W331" s="32" t="s">
        <v>900</v>
      </c>
      <c r="X331" s="32" t="s">
        <v>961</v>
      </c>
      <c r="Y331" s="32" t="s">
        <v>961</v>
      </c>
      <c r="AA331" s="32" t="s">
        <v>908</v>
      </c>
      <c r="AB331" s="32" t="s">
        <v>961</v>
      </c>
      <c r="AC331" s="58"/>
      <c r="AD331" s="10">
        <v>60000</v>
      </c>
      <c r="AE331" s="10">
        <f>+Tabla12[[#This Row],[Costo estimado 
(millones de $)]]</f>
        <v>60000</v>
      </c>
      <c r="AJ331" s="32"/>
      <c r="AK331" s="32" t="s">
        <v>57</v>
      </c>
      <c r="AN331" s="32">
        <v>2</v>
      </c>
      <c r="AO331" s="56" t="s">
        <v>902</v>
      </c>
      <c r="AP331" s="32" t="s">
        <v>914</v>
      </c>
      <c r="AQ331" s="32" t="s">
        <v>915</v>
      </c>
      <c r="AR331" s="58"/>
      <c r="AS331" s="32"/>
      <c r="AT331" s="40"/>
      <c r="AU331" s="40">
        <v>0</v>
      </c>
      <c r="AV331" s="40">
        <v>0</v>
      </c>
      <c r="AW331" s="32"/>
      <c r="AX331" s="16">
        <f>Tabla12[[#This Row],[Costo estimado 
(millones de $)]]-Tabla12[[#This Row],[Recursos PDD]]</f>
        <v>60000</v>
      </c>
      <c r="AY331" s="32"/>
      <c r="AZ331" s="40">
        <v>0</v>
      </c>
      <c r="BA331" s="40">
        <v>1</v>
      </c>
      <c r="BB331" s="40">
        <f>+(Tabla12[[#This Row],[Priorización 1 (60%)]]*60%)+(Tabla12[[#This Row],[Priorización 2 (40%)]]*40%)</f>
        <v>0.4</v>
      </c>
      <c r="BC331" s="32"/>
      <c r="BD331" s="32"/>
    </row>
    <row r="332" spans="1:56" ht="169" hidden="1" customHeight="1" x14ac:dyDescent="0.2">
      <c r="A332" s="7">
        <v>341</v>
      </c>
      <c r="B332" s="7">
        <v>339</v>
      </c>
      <c r="C332" s="32" t="s">
        <v>900</v>
      </c>
      <c r="D332" s="32" t="s">
        <v>901</v>
      </c>
      <c r="E332" s="32" t="s">
        <v>72</v>
      </c>
      <c r="F332" s="1" t="s">
        <v>180</v>
      </c>
      <c r="G332" s="32" t="s">
        <v>2</v>
      </c>
      <c r="H332" s="6" t="s">
        <v>183</v>
      </c>
      <c r="I332" s="4" t="s">
        <v>77</v>
      </c>
      <c r="J332" s="32" t="s">
        <v>729</v>
      </c>
      <c r="K332" s="32" t="s">
        <v>931</v>
      </c>
      <c r="L332" s="32" t="s">
        <v>615</v>
      </c>
      <c r="N332" s="58" t="s">
        <v>56</v>
      </c>
      <c r="Q332" s="32" t="s">
        <v>4</v>
      </c>
      <c r="R332" s="32" t="s">
        <v>392</v>
      </c>
      <c r="S332" s="32" t="str">
        <f>+VLOOKUP(Tabla12[[#This Row],[Programa]],Objetivos_Programas!$B$2:$C$16,2,FALSE)</f>
        <v>2. Programa descarbonizar la movilidad e infraestructura sostenible</v>
      </c>
      <c r="T332" s="32" t="s">
        <v>1658</v>
      </c>
      <c r="U332" s="32" t="s">
        <v>1883</v>
      </c>
      <c r="V332" s="33" t="str">
        <f>+VLOOKUP(Tabla12[[#This Row],[Subprograma (reclasificación)]],OB_Prop_Estru_Prog_SubPr_meta!$K$2:$N$59,4,FALSE)</f>
        <v>362 kilómetros de malla vial de la ciudad consolidados</v>
      </c>
      <c r="W332" s="32" t="s">
        <v>900</v>
      </c>
      <c r="X332" s="32" t="s">
        <v>142</v>
      </c>
      <c r="Y332" s="32" t="s">
        <v>142</v>
      </c>
      <c r="AA332" s="32" t="s">
        <v>908</v>
      </c>
      <c r="AB332" s="32" t="s">
        <v>142</v>
      </c>
      <c r="AC332" s="58"/>
      <c r="AD332" s="10">
        <v>138500</v>
      </c>
      <c r="AE332" s="10">
        <f>+Tabla12[[#This Row],[Costo estimado 
(millones de $)]]</f>
        <v>138500</v>
      </c>
      <c r="AJ332" s="32"/>
      <c r="AK332" s="32" t="s">
        <v>73</v>
      </c>
      <c r="AL332" s="40"/>
      <c r="AN332" s="32">
        <v>2</v>
      </c>
      <c r="AO332" s="56" t="s">
        <v>902</v>
      </c>
      <c r="AP332" s="32" t="s">
        <v>914</v>
      </c>
      <c r="AQ332" s="32" t="s">
        <v>915</v>
      </c>
      <c r="AR332" s="58"/>
      <c r="AS332" s="32"/>
      <c r="AT332" s="40"/>
      <c r="AU332" s="40">
        <v>0</v>
      </c>
      <c r="AV332" s="40">
        <v>0</v>
      </c>
      <c r="AW332" s="32"/>
      <c r="AX332" s="16"/>
      <c r="AY332" s="32"/>
      <c r="AZ332" s="40">
        <v>0</v>
      </c>
      <c r="BA332" s="40">
        <v>1</v>
      </c>
      <c r="BB332" s="40">
        <f>+(Tabla12[[#This Row],[Priorización 1 (60%)]]*60%)+(Tabla12[[#This Row],[Priorización 2 (40%)]]*40%)</f>
        <v>0.4</v>
      </c>
      <c r="BC332" s="32"/>
      <c r="BD332" s="32"/>
    </row>
    <row r="333" spans="1:56" ht="169" hidden="1" customHeight="1" x14ac:dyDescent="0.2">
      <c r="A333" s="7">
        <v>342</v>
      </c>
      <c r="B333" s="7">
        <v>340</v>
      </c>
      <c r="C333" s="32" t="s">
        <v>900</v>
      </c>
      <c r="D333" s="32" t="s">
        <v>901</v>
      </c>
      <c r="E333" s="32" t="s">
        <v>72</v>
      </c>
      <c r="F333" s="1" t="s">
        <v>180</v>
      </c>
      <c r="G333" s="32" t="s">
        <v>2</v>
      </c>
      <c r="H333" s="6" t="s">
        <v>184</v>
      </c>
      <c r="I333" s="4" t="s">
        <v>77</v>
      </c>
      <c r="J333" s="32" t="s">
        <v>729</v>
      </c>
      <c r="K333" s="32" t="s">
        <v>931</v>
      </c>
      <c r="L333" s="32" t="s">
        <v>615</v>
      </c>
      <c r="N333" s="58" t="s">
        <v>56</v>
      </c>
      <c r="Q333" s="32" t="s">
        <v>4</v>
      </c>
      <c r="R333" s="32" t="s">
        <v>392</v>
      </c>
      <c r="S333" s="32" t="str">
        <f>+VLOOKUP(Tabla12[[#This Row],[Programa]],Objetivos_Programas!$B$2:$C$16,2,FALSE)</f>
        <v>2. Programa descarbonizar la movilidad e infraestructura sostenible</v>
      </c>
      <c r="T333" s="32" t="s">
        <v>1658</v>
      </c>
      <c r="U333" s="32" t="s">
        <v>1883</v>
      </c>
      <c r="V333" s="33" t="str">
        <f>+VLOOKUP(Tabla12[[#This Row],[Subprograma (reclasificación)]],OB_Prop_Estru_Prog_SubPr_meta!$K$2:$N$59,4,FALSE)</f>
        <v>362 kilómetros de malla vial de la ciudad consolidados</v>
      </c>
      <c r="W333" s="32" t="s">
        <v>900</v>
      </c>
      <c r="X333" s="32" t="s">
        <v>142</v>
      </c>
      <c r="Y333" s="32" t="s">
        <v>142</v>
      </c>
      <c r="AA333" s="32" t="s">
        <v>908</v>
      </c>
      <c r="AB333" s="32" t="s">
        <v>142</v>
      </c>
      <c r="AC333" s="58"/>
      <c r="AD333" s="10">
        <v>138500</v>
      </c>
      <c r="AE333" s="10">
        <f>+Tabla12[[#This Row],[Costo estimado 
(millones de $)]]</f>
        <v>138500</v>
      </c>
      <c r="AJ333" s="32"/>
      <c r="AK333" s="32" t="s">
        <v>73</v>
      </c>
      <c r="AL333" s="40"/>
      <c r="AN333" s="32">
        <v>2</v>
      </c>
      <c r="AO333" s="56" t="s">
        <v>902</v>
      </c>
      <c r="AP333" s="32" t="s">
        <v>914</v>
      </c>
      <c r="AQ333" s="32" t="s">
        <v>915</v>
      </c>
      <c r="AR333" s="58"/>
      <c r="AS333" s="32"/>
      <c r="AT333" s="40"/>
      <c r="AU333" s="40">
        <v>0</v>
      </c>
      <c r="AV333" s="40">
        <v>0</v>
      </c>
      <c r="AW333" s="32"/>
      <c r="AX333" s="16"/>
      <c r="AY333" s="32"/>
      <c r="AZ333" s="40">
        <v>0</v>
      </c>
      <c r="BA333" s="40">
        <v>1</v>
      </c>
      <c r="BB333" s="40">
        <f>+(Tabla12[[#This Row],[Priorización 1 (60%)]]*60%)+(Tabla12[[#This Row],[Priorización 2 (40%)]]*40%)</f>
        <v>0.4</v>
      </c>
      <c r="BC333" s="32"/>
      <c r="BD333" s="32"/>
    </row>
    <row r="334" spans="1:56" ht="169" hidden="1" customHeight="1" x14ac:dyDescent="0.2">
      <c r="A334" s="7">
        <v>343</v>
      </c>
      <c r="B334" s="7">
        <v>341</v>
      </c>
      <c r="C334" s="32" t="s">
        <v>900</v>
      </c>
      <c r="D334" s="32" t="s">
        <v>901</v>
      </c>
      <c r="E334" s="32" t="s">
        <v>72</v>
      </c>
      <c r="F334" s="1" t="s">
        <v>180</v>
      </c>
      <c r="G334" s="32" t="s">
        <v>2</v>
      </c>
      <c r="H334" s="6" t="s">
        <v>185</v>
      </c>
      <c r="I334" s="4" t="s">
        <v>77</v>
      </c>
      <c r="J334" s="32" t="s">
        <v>729</v>
      </c>
      <c r="K334" s="32" t="s">
        <v>931</v>
      </c>
      <c r="L334" s="32" t="s">
        <v>615</v>
      </c>
      <c r="N334" s="58" t="s">
        <v>56</v>
      </c>
      <c r="Q334" s="32" t="s">
        <v>4</v>
      </c>
      <c r="R334" s="32" t="s">
        <v>392</v>
      </c>
      <c r="S334" s="32" t="str">
        <f>+VLOOKUP(Tabla12[[#This Row],[Programa]],Objetivos_Programas!$B$2:$C$16,2,FALSE)</f>
        <v>2. Programa descarbonizar la movilidad e infraestructura sostenible</v>
      </c>
      <c r="T334" s="32" t="s">
        <v>1658</v>
      </c>
      <c r="U334" s="32" t="s">
        <v>1883</v>
      </c>
      <c r="V334" s="33" t="str">
        <f>+VLOOKUP(Tabla12[[#This Row],[Subprograma (reclasificación)]],OB_Prop_Estru_Prog_SubPr_meta!$K$2:$N$59,4,FALSE)</f>
        <v>362 kilómetros de malla vial de la ciudad consolidados</v>
      </c>
      <c r="W334" s="32" t="s">
        <v>900</v>
      </c>
      <c r="X334" s="32" t="s">
        <v>145</v>
      </c>
      <c r="Y334" s="32" t="s">
        <v>145</v>
      </c>
      <c r="AA334" s="32" t="s">
        <v>908</v>
      </c>
      <c r="AB334" s="32" t="s">
        <v>145</v>
      </c>
      <c r="AC334" s="58"/>
      <c r="AD334" s="10" t="s">
        <v>908</v>
      </c>
      <c r="AE334" s="10" t="str">
        <f>+Tabla12[[#This Row],[Costo estimado 
(millones de $)]]</f>
        <v>N.A.</v>
      </c>
      <c r="AJ334" s="32"/>
      <c r="AK334" s="32" t="s">
        <v>66</v>
      </c>
      <c r="AL334" s="40"/>
      <c r="AM334" s="32" t="s">
        <v>962</v>
      </c>
      <c r="AN334" s="32">
        <v>2</v>
      </c>
      <c r="AO334" s="56" t="s">
        <v>902</v>
      </c>
      <c r="AP334" s="32" t="s">
        <v>909</v>
      </c>
      <c r="AQ334" s="32" t="s">
        <v>910</v>
      </c>
      <c r="AR334" s="58"/>
      <c r="AS334" s="32"/>
      <c r="AT334" s="32"/>
      <c r="AU334" s="40">
        <v>0</v>
      </c>
      <c r="AV334" s="40">
        <v>0</v>
      </c>
      <c r="AW334" s="32"/>
      <c r="AX334" s="16"/>
      <c r="AY334" s="32"/>
      <c r="AZ334" s="40">
        <v>0</v>
      </c>
      <c r="BA334" s="40">
        <v>1</v>
      </c>
      <c r="BB334" s="40">
        <f>+(Tabla12[[#This Row],[Priorización 1 (60%)]]*60%)+(Tabla12[[#This Row],[Priorización 2 (40%)]]*40%)</f>
        <v>0.4</v>
      </c>
      <c r="BC334" s="32"/>
      <c r="BD334" s="32"/>
    </row>
    <row r="335" spans="1:56" ht="169" hidden="1" customHeight="1" x14ac:dyDescent="0.2">
      <c r="A335" s="7">
        <v>344</v>
      </c>
      <c r="B335" s="7">
        <v>342</v>
      </c>
      <c r="C335" s="32" t="s">
        <v>900</v>
      </c>
      <c r="D335" s="32" t="s">
        <v>901</v>
      </c>
      <c r="E335" s="32" t="s">
        <v>72</v>
      </c>
      <c r="F335" s="1" t="s">
        <v>180</v>
      </c>
      <c r="G335" s="32" t="s">
        <v>2</v>
      </c>
      <c r="H335" s="6" t="s">
        <v>186</v>
      </c>
      <c r="I335" s="4" t="s">
        <v>77</v>
      </c>
      <c r="J335" s="32" t="s">
        <v>729</v>
      </c>
      <c r="K335" s="32" t="s">
        <v>931</v>
      </c>
      <c r="L335" s="32" t="s">
        <v>615</v>
      </c>
      <c r="N335" s="58" t="s">
        <v>56</v>
      </c>
      <c r="Q335" s="32" t="s">
        <v>4</v>
      </c>
      <c r="R335" s="32" t="s">
        <v>392</v>
      </c>
      <c r="S335" s="32" t="str">
        <f>+VLOOKUP(Tabla12[[#This Row],[Programa]],Objetivos_Programas!$B$2:$C$16,2,FALSE)</f>
        <v>2. Programa descarbonizar la movilidad e infraestructura sostenible</v>
      </c>
      <c r="T335" s="32" t="s">
        <v>1658</v>
      </c>
      <c r="U335" s="32" t="s">
        <v>1883</v>
      </c>
      <c r="V335" s="33" t="str">
        <f>+VLOOKUP(Tabla12[[#This Row],[Subprograma (reclasificación)]],OB_Prop_Estru_Prog_SubPr_meta!$K$2:$N$59,4,FALSE)</f>
        <v>362 kilómetros de malla vial de la ciudad consolidados</v>
      </c>
      <c r="W335" s="32" t="s">
        <v>900</v>
      </c>
      <c r="X335" s="32" t="s">
        <v>126</v>
      </c>
      <c r="Y335" s="32" t="s">
        <v>126</v>
      </c>
      <c r="AA335" s="32" t="s">
        <v>908</v>
      </c>
      <c r="AB335" s="32" t="s">
        <v>126</v>
      </c>
      <c r="AC335" s="58"/>
      <c r="AD335" s="10">
        <v>138500</v>
      </c>
      <c r="AE335" s="10">
        <f>+Tabla12[[#This Row],[Costo estimado 
(millones de $)]]</f>
        <v>138500</v>
      </c>
      <c r="AJ335" s="32"/>
      <c r="AK335" s="32" t="s">
        <v>73</v>
      </c>
      <c r="AL335" s="40"/>
      <c r="AN335" s="32">
        <v>2</v>
      </c>
      <c r="AO335" s="56" t="s">
        <v>902</v>
      </c>
      <c r="AP335" s="32" t="s">
        <v>909</v>
      </c>
      <c r="AQ335" s="32" t="s">
        <v>910</v>
      </c>
      <c r="AR335" s="58"/>
      <c r="AS335" s="32"/>
      <c r="AT335" s="40"/>
      <c r="AU335" s="40">
        <v>0</v>
      </c>
      <c r="AV335" s="40">
        <v>0</v>
      </c>
      <c r="AW335" s="32"/>
      <c r="AX335" s="16"/>
      <c r="AY335" s="32"/>
      <c r="AZ335" s="40">
        <v>0</v>
      </c>
      <c r="BA335" s="40">
        <v>1</v>
      </c>
      <c r="BB335" s="40">
        <f>+(Tabla12[[#This Row],[Priorización 1 (60%)]]*60%)+(Tabla12[[#This Row],[Priorización 2 (40%)]]*40%)</f>
        <v>0.4</v>
      </c>
      <c r="BC335" s="32"/>
      <c r="BD335" s="32"/>
    </row>
    <row r="336" spans="1:56" ht="169" hidden="1" customHeight="1" x14ac:dyDescent="0.2">
      <c r="A336" s="7">
        <v>345</v>
      </c>
      <c r="B336" s="7">
        <v>343</v>
      </c>
      <c r="C336" s="32" t="s">
        <v>900</v>
      </c>
      <c r="D336" s="32" t="s">
        <v>901</v>
      </c>
      <c r="E336" s="32" t="s">
        <v>72</v>
      </c>
      <c r="F336" s="1" t="s">
        <v>180</v>
      </c>
      <c r="G336" s="32" t="s">
        <v>2</v>
      </c>
      <c r="H336" s="6" t="s">
        <v>187</v>
      </c>
      <c r="I336" s="4" t="s">
        <v>77</v>
      </c>
      <c r="J336" s="32" t="s">
        <v>729</v>
      </c>
      <c r="K336" s="32" t="s">
        <v>931</v>
      </c>
      <c r="L336" s="32" t="s">
        <v>615</v>
      </c>
      <c r="N336" s="58" t="s">
        <v>56</v>
      </c>
      <c r="Q336" s="32" t="s">
        <v>4</v>
      </c>
      <c r="R336" s="32" t="s">
        <v>392</v>
      </c>
      <c r="S336" s="32" t="str">
        <f>+VLOOKUP(Tabla12[[#This Row],[Programa]],Objetivos_Programas!$B$2:$C$16,2,FALSE)</f>
        <v>2. Programa descarbonizar la movilidad e infraestructura sostenible</v>
      </c>
      <c r="T336" s="32" t="s">
        <v>1658</v>
      </c>
      <c r="U336" s="32" t="s">
        <v>1883</v>
      </c>
      <c r="V336" s="33" t="str">
        <f>+VLOOKUP(Tabla12[[#This Row],[Subprograma (reclasificación)]],OB_Prop_Estru_Prog_SubPr_meta!$K$2:$N$59,4,FALSE)</f>
        <v>362 kilómetros de malla vial de la ciudad consolidados</v>
      </c>
      <c r="W336" s="32" t="s">
        <v>900</v>
      </c>
      <c r="X336" s="32" t="s">
        <v>963</v>
      </c>
      <c r="Y336" s="32" t="s">
        <v>963</v>
      </c>
      <c r="AA336" s="32" t="s">
        <v>908</v>
      </c>
      <c r="AB336" s="32" t="s">
        <v>963</v>
      </c>
      <c r="AC336" s="58"/>
      <c r="AD336" s="10">
        <v>138500</v>
      </c>
      <c r="AE336" s="10">
        <f>+Tabla12[[#This Row],[Costo estimado 
(millones de $)]]</f>
        <v>138500</v>
      </c>
      <c r="AJ336" s="32"/>
      <c r="AK336" s="32" t="s">
        <v>57</v>
      </c>
      <c r="AN336" s="32">
        <v>2</v>
      </c>
      <c r="AO336" s="56" t="s">
        <v>902</v>
      </c>
      <c r="AP336" s="32" t="s">
        <v>909</v>
      </c>
      <c r="AQ336" s="32" t="s">
        <v>910</v>
      </c>
      <c r="AR336" s="58"/>
      <c r="AS336" s="32"/>
      <c r="AT336" s="40"/>
      <c r="AU336" s="40">
        <v>0</v>
      </c>
      <c r="AV336" s="40">
        <v>0</v>
      </c>
      <c r="AW336" s="32"/>
      <c r="AX336" s="16">
        <f>Tabla12[[#This Row],[Costo estimado 
(millones de $)]]-Tabla12[[#This Row],[Recursos PDD]]</f>
        <v>138500</v>
      </c>
      <c r="AY336" s="32"/>
      <c r="AZ336" s="40">
        <v>0</v>
      </c>
      <c r="BA336" s="40">
        <v>1</v>
      </c>
      <c r="BB336" s="40">
        <f>+(Tabla12[[#This Row],[Priorización 1 (60%)]]*60%)+(Tabla12[[#This Row],[Priorización 2 (40%)]]*40%)</f>
        <v>0.4</v>
      </c>
      <c r="BC336" s="32"/>
      <c r="BD336" s="32"/>
    </row>
    <row r="337" spans="1:56" ht="169" hidden="1" customHeight="1" x14ac:dyDescent="0.2">
      <c r="A337" s="7">
        <v>346</v>
      </c>
      <c r="B337" s="7">
        <v>344</v>
      </c>
      <c r="C337" s="32" t="s">
        <v>900</v>
      </c>
      <c r="D337" s="32" t="s">
        <v>901</v>
      </c>
      <c r="E337" s="32" t="s">
        <v>72</v>
      </c>
      <c r="F337" s="1" t="s">
        <v>180</v>
      </c>
      <c r="G337" s="32" t="s">
        <v>2</v>
      </c>
      <c r="H337" s="6" t="s">
        <v>1655</v>
      </c>
      <c r="I337" s="4" t="s">
        <v>77</v>
      </c>
      <c r="J337" s="32" t="s">
        <v>729</v>
      </c>
      <c r="K337" s="32" t="s">
        <v>931</v>
      </c>
      <c r="L337" s="32" t="s">
        <v>615</v>
      </c>
      <c r="N337" s="58" t="s">
        <v>56</v>
      </c>
      <c r="Q337" s="32" t="s">
        <v>4</v>
      </c>
      <c r="R337" s="32" t="s">
        <v>392</v>
      </c>
      <c r="S337" s="32" t="str">
        <f>+VLOOKUP(Tabla12[[#This Row],[Programa]],Objetivos_Programas!$B$2:$C$16,2,FALSE)</f>
        <v>2. Programa descarbonizar la movilidad e infraestructura sostenible</v>
      </c>
      <c r="T337" s="32" t="s">
        <v>1658</v>
      </c>
      <c r="U337" s="32" t="s">
        <v>1883</v>
      </c>
      <c r="V337" s="33" t="str">
        <f>+VLOOKUP(Tabla12[[#This Row],[Subprograma (reclasificación)]],OB_Prop_Estru_Prog_SubPr_meta!$K$2:$N$59,4,FALSE)</f>
        <v>362 kilómetros de malla vial de la ciudad consolidados</v>
      </c>
      <c r="W337" s="32" t="s">
        <v>900</v>
      </c>
      <c r="X337" s="32" t="s">
        <v>964</v>
      </c>
      <c r="Y337" s="32" t="s">
        <v>964</v>
      </c>
      <c r="AA337" s="32" t="s">
        <v>1404</v>
      </c>
      <c r="AB337" s="32" t="s">
        <v>964</v>
      </c>
      <c r="AC337" s="58">
        <v>0</v>
      </c>
      <c r="AD337" s="10" t="s">
        <v>908</v>
      </c>
      <c r="AE337" s="10" t="str">
        <f>+Tabla12[[#This Row],[Costo estimado 
(millones de $)]]</f>
        <v>N.A.</v>
      </c>
      <c r="AJ337" s="32"/>
      <c r="AK337" s="32" t="s">
        <v>57</v>
      </c>
      <c r="AL337" s="40"/>
      <c r="AM337" s="32" t="s">
        <v>965</v>
      </c>
      <c r="AN337" s="32">
        <v>1</v>
      </c>
      <c r="AO337" s="56" t="s">
        <v>1586</v>
      </c>
      <c r="AP337" s="32" t="s">
        <v>909</v>
      </c>
      <c r="AQ337" s="32" t="s">
        <v>910</v>
      </c>
      <c r="AR337" s="58">
        <v>0</v>
      </c>
      <c r="AS337" s="32"/>
      <c r="AT337" s="32"/>
      <c r="AU337" s="40">
        <v>0</v>
      </c>
      <c r="AV337" s="40">
        <v>3</v>
      </c>
      <c r="AW337" s="32"/>
      <c r="AX337" s="16" t="e">
        <f>Tabla12[[#This Row],[Costo estimado 
(millones de $)]]-Tabla12[[#This Row],[Recursos PDD]]</f>
        <v>#VALUE!</v>
      </c>
      <c r="AY337" s="32"/>
      <c r="AZ337" s="40">
        <v>1</v>
      </c>
      <c r="BA337" s="40">
        <v>2</v>
      </c>
      <c r="BB337" s="40">
        <f>+(Tabla12[[#This Row],[Priorización 1 (60%)]]*60%)+(Tabla12[[#This Row],[Priorización 2 (40%)]]*40%)</f>
        <v>1.4</v>
      </c>
      <c r="BC337" s="32"/>
      <c r="BD337" s="32"/>
    </row>
    <row r="338" spans="1:56" ht="169" hidden="1" customHeight="1" x14ac:dyDescent="0.2">
      <c r="A338" s="7">
        <v>347</v>
      </c>
      <c r="B338" s="7">
        <v>345</v>
      </c>
      <c r="C338" s="32" t="s">
        <v>900</v>
      </c>
      <c r="D338" s="32" t="s">
        <v>901</v>
      </c>
      <c r="E338" s="32" t="s">
        <v>72</v>
      </c>
      <c r="F338" s="1" t="s">
        <v>180</v>
      </c>
      <c r="G338" s="32" t="s">
        <v>2</v>
      </c>
      <c r="H338" s="6" t="s">
        <v>189</v>
      </c>
      <c r="I338" s="4" t="s">
        <v>77</v>
      </c>
      <c r="J338" s="32" t="s">
        <v>729</v>
      </c>
      <c r="K338" s="32" t="s">
        <v>931</v>
      </c>
      <c r="L338" s="32" t="s">
        <v>615</v>
      </c>
      <c r="N338" s="58" t="s">
        <v>56</v>
      </c>
      <c r="Q338" s="32" t="s">
        <v>4</v>
      </c>
      <c r="R338" s="32" t="s">
        <v>392</v>
      </c>
      <c r="S338" s="32" t="str">
        <f>+VLOOKUP(Tabla12[[#This Row],[Programa]],Objetivos_Programas!$B$2:$C$16,2,FALSE)</f>
        <v>2. Programa descarbonizar la movilidad e infraestructura sostenible</v>
      </c>
      <c r="T338" s="32" t="s">
        <v>1658</v>
      </c>
      <c r="U338" s="32" t="s">
        <v>1883</v>
      </c>
      <c r="V338" s="33" t="str">
        <f>+VLOOKUP(Tabla12[[#This Row],[Subprograma (reclasificación)]],OB_Prop_Estru_Prog_SubPr_meta!$K$2:$N$59,4,FALSE)</f>
        <v>362 kilómetros de malla vial de la ciudad consolidados</v>
      </c>
      <c r="W338" s="32" t="s">
        <v>900</v>
      </c>
      <c r="X338" s="32" t="s">
        <v>966</v>
      </c>
      <c r="Y338" s="32" t="s">
        <v>966</v>
      </c>
      <c r="AA338" s="32" t="s">
        <v>908</v>
      </c>
      <c r="AB338" s="32" t="s">
        <v>966</v>
      </c>
      <c r="AC338" s="58">
        <v>0</v>
      </c>
      <c r="AD338" s="10">
        <v>138500</v>
      </c>
      <c r="AE338" s="10">
        <f>+Tabla12[[#This Row],[Costo estimado 
(millones de $)]]</f>
        <v>138500</v>
      </c>
      <c r="AF338" s="16">
        <v>0</v>
      </c>
      <c r="AG338" s="16">
        <v>0</v>
      </c>
      <c r="AH338" s="16">
        <v>0</v>
      </c>
      <c r="AI338" s="32">
        <v>0</v>
      </c>
      <c r="AJ338" s="32"/>
      <c r="AK338" s="32" t="s">
        <v>57</v>
      </c>
      <c r="AN338" s="40">
        <v>2</v>
      </c>
      <c r="AO338" s="56" t="s">
        <v>902</v>
      </c>
      <c r="AP338" s="32" t="s">
        <v>906</v>
      </c>
      <c r="AQ338" s="32" t="s">
        <v>907</v>
      </c>
      <c r="AR338" s="58">
        <v>0</v>
      </c>
      <c r="AS338" s="32"/>
      <c r="AT338" s="40"/>
      <c r="AU338" s="40">
        <v>0</v>
      </c>
      <c r="AV338" s="40">
        <v>0</v>
      </c>
      <c r="AW338" s="32"/>
      <c r="AX338" s="16">
        <f>Tabla12[[#This Row],[Costo estimado 
(millones de $)]]-Tabla12[[#This Row],[Recursos PDD]]</f>
        <v>138500</v>
      </c>
      <c r="AY338" s="32"/>
      <c r="AZ338" s="40">
        <v>0</v>
      </c>
      <c r="BA338" s="40">
        <v>1</v>
      </c>
      <c r="BB338" s="40">
        <f>+(Tabla12[[#This Row],[Priorización 1 (60%)]]*60%)+(Tabla12[[#This Row],[Priorización 2 (40%)]]*40%)</f>
        <v>0.4</v>
      </c>
      <c r="BC338" s="32"/>
      <c r="BD338" s="32"/>
    </row>
    <row r="339" spans="1:56" ht="169" hidden="1" customHeight="1" x14ac:dyDescent="0.2">
      <c r="A339" s="7">
        <v>348</v>
      </c>
      <c r="B339" s="7">
        <v>346</v>
      </c>
      <c r="C339" s="32" t="s">
        <v>900</v>
      </c>
      <c r="D339" s="32" t="s">
        <v>967</v>
      </c>
      <c r="E339" s="32" t="s">
        <v>72</v>
      </c>
      <c r="F339" s="1" t="s">
        <v>518</v>
      </c>
      <c r="G339" s="32" t="s">
        <v>2</v>
      </c>
      <c r="H339" s="6" t="s">
        <v>1710</v>
      </c>
      <c r="I339" s="4" t="s">
        <v>114</v>
      </c>
      <c r="J339" s="32" t="s">
        <v>729</v>
      </c>
      <c r="K339" s="32" t="s">
        <v>968</v>
      </c>
      <c r="L339" s="32" t="s">
        <v>615</v>
      </c>
      <c r="N339" s="58" t="s">
        <v>56</v>
      </c>
      <c r="Q339" s="32" t="s">
        <v>4</v>
      </c>
      <c r="R339" s="32" t="s">
        <v>392</v>
      </c>
      <c r="S339" s="32" t="str">
        <f>+VLOOKUP(Tabla12[[#This Row],[Programa]],Objetivos_Programas!$B$2:$C$16,2,FALSE)</f>
        <v>2. Programa descarbonizar la movilidad e infraestructura sostenible</v>
      </c>
      <c r="T339" s="32" t="s">
        <v>1658</v>
      </c>
      <c r="U339" s="32" t="s">
        <v>1883</v>
      </c>
      <c r="V339" s="33" t="str">
        <f>+VLOOKUP(Tabla12[[#This Row],[Subprograma (reclasificación)]],OB_Prop_Estru_Prog_SubPr_meta!$K$2:$N$59,4,FALSE)</f>
        <v>362 kilómetros de malla vial de la ciudad consolidados</v>
      </c>
      <c r="W339" s="32" t="s">
        <v>900</v>
      </c>
      <c r="X339" s="32" t="s">
        <v>158</v>
      </c>
      <c r="Y339" s="32" t="s">
        <v>158</v>
      </c>
      <c r="AA339" s="32" t="s">
        <v>908</v>
      </c>
      <c r="AB339" s="32" t="s">
        <v>158</v>
      </c>
      <c r="AC339" s="58">
        <v>0</v>
      </c>
      <c r="AD339" s="10">
        <v>304529.86552846699</v>
      </c>
      <c r="AE339" s="10">
        <f>+Tabla12[[#This Row],[Costo estimado 
(millones de $)]]</f>
        <v>304529.86552846699</v>
      </c>
      <c r="AF339" s="16">
        <v>0</v>
      </c>
      <c r="AG339" s="16">
        <v>0</v>
      </c>
      <c r="AH339" s="16">
        <v>0</v>
      </c>
      <c r="AI339" s="32">
        <v>0</v>
      </c>
      <c r="AJ339" s="32"/>
      <c r="AK339" s="32" t="s">
        <v>57</v>
      </c>
      <c r="AN339" s="40">
        <v>1</v>
      </c>
      <c r="AO339" s="56" t="s">
        <v>1586</v>
      </c>
      <c r="AP339" s="58" t="s">
        <v>922</v>
      </c>
      <c r="AQ339" s="58" t="s">
        <v>969</v>
      </c>
      <c r="AR339" s="58">
        <v>3.1</v>
      </c>
      <c r="AS339" s="32"/>
      <c r="AT339" s="40"/>
      <c r="AU339" s="40">
        <v>0</v>
      </c>
      <c r="AV339" s="40">
        <v>0</v>
      </c>
      <c r="AW339" s="32"/>
      <c r="AX339" s="16">
        <f>Tabla12[[#This Row],[Costo estimado 
(millones de $)]]-Tabla12[[#This Row],[Recursos PDD]]</f>
        <v>304529.86552846699</v>
      </c>
      <c r="AY339" s="32"/>
      <c r="AZ339" s="40">
        <v>0</v>
      </c>
      <c r="BA339" s="40">
        <v>2</v>
      </c>
      <c r="BB339" s="40">
        <f>+(Tabla12[[#This Row],[Priorización 1 (60%)]]*60%)+(Tabla12[[#This Row],[Priorización 2 (40%)]]*40%)</f>
        <v>0.8</v>
      </c>
      <c r="BC339" s="32"/>
      <c r="BD339" s="32"/>
    </row>
    <row r="340" spans="1:56" ht="169" hidden="1" customHeight="1" x14ac:dyDescent="0.2">
      <c r="A340" s="7">
        <v>349</v>
      </c>
      <c r="B340" s="7">
        <v>347</v>
      </c>
      <c r="C340" s="32" t="s">
        <v>900</v>
      </c>
      <c r="D340" s="32" t="s">
        <v>967</v>
      </c>
      <c r="E340" s="32" t="s">
        <v>72</v>
      </c>
      <c r="F340" s="1" t="s">
        <v>518</v>
      </c>
      <c r="G340" s="32" t="s">
        <v>2</v>
      </c>
      <c r="H340" s="6" t="s">
        <v>191</v>
      </c>
      <c r="I340" s="4" t="s">
        <v>114</v>
      </c>
      <c r="J340" s="32" t="s">
        <v>729</v>
      </c>
      <c r="K340" s="32" t="s">
        <v>968</v>
      </c>
      <c r="L340" s="32" t="s">
        <v>615</v>
      </c>
      <c r="N340" s="58" t="s">
        <v>56</v>
      </c>
      <c r="Q340" s="32" t="s">
        <v>4</v>
      </c>
      <c r="R340" s="32" t="s">
        <v>392</v>
      </c>
      <c r="S340" s="32" t="str">
        <f>+VLOOKUP(Tabla12[[#This Row],[Programa]],Objetivos_Programas!$B$2:$C$16,2,FALSE)</f>
        <v>2. Programa descarbonizar la movilidad e infraestructura sostenible</v>
      </c>
      <c r="T340" s="32" t="s">
        <v>1658</v>
      </c>
      <c r="U340" s="32" t="s">
        <v>1883</v>
      </c>
      <c r="V340" s="33" t="str">
        <f>+VLOOKUP(Tabla12[[#This Row],[Subprograma (reclasificación)]],OB_Prop_Estru_Prog_SubPr_meta!$K$2:$N$59,4,FALSE)</f>
        <v>362 kilómetros de malla vial de la ciudad consolidados</v>
      </c>
      <c r="W340" s="32" t="s">
        <v>900</v>
      </c>
      <c r="X340" s="32" t="s">
        <v>192</v>
      </c>
      <c r="Y340" s="32" t="s">
        <v>192</v>
      </c>
      <c r="AA340" s="32" t="s">
        <v>908</v>
      </c>
      <c r="AB340" s="32" t="s">
        <v>192</v>
      </c>
      <c r="AC340" s="58">
        <v>0</v>
      </c>
      <c r="AD340" s="10">
        <v>200838.32713498903</v>
      </c>
      <c r="AE340" s="10">
        <f>+Tabla12[[#This Row],[Costo estimado 
(millones de $)]]</f>
        <v>200838.32713498903</v>
      </c>
      <c r="AF340" s="16">
        <v>0</v>
      </c>
      <c r="AG340" s="16">
        <v>0</v>
      </c>
      <c r="AH340" s="16">
        <v>0</v>
      </c>
      <c r="AI340" s="32">
        <v>0</v>
      </c>
      <c r="AJ340" s="32"/>
      <c r="AK340" s="32" t="s">
        <v>57</v>
      </c>
      <c r="AN340" s="40">
        <v>1</v>
      </c>
      <c r="AO340" s="56" t="s">
        <v>1586</v>
      </c>
      <c r="AP340" s="58" t="s">
        <v>922</v>
      </c>
      <c r="AQ340" s="58" t="s">
        <v>969</v>
      </c>
      <c r="AR340" s="58">
        <v>1.3</v>
      </c>
      <c r="AS340" s="32"/>
      <c r="AT340" s="40"/>
      <c r="AU340" s="40">
        <v>0</v>
      </c>
      <c r="AV340" s="40">
        <v>0</v>
      </c>
      <c r="AW340" s="32"/>
      <c r="AX340" s="16">
        <f>Tabla12[[#This Row],[Costo estimado 
(millones de $)]]-Tabla12[[#This Row],[Recursos PDD]]</f>
        <v>200838.32713498903</v>
      </c>
      <c r="AY340" s="32"/>
      <c r="AZ340" s="40">
        <v>0</v>
      </c>
      <c r="BA340" s="40">
        <v>2</v>
      </c>
      <c r="BB340" s="40">
        <f>+(Tabla12[[#This Row],[Priorización 1 (60%)]]*60%)+(Tabla12[[#This Row],[Priorización 2 (40%)]]*40%)</f>
        <v>0.8</v>
      </c>
      <c r="BC340" s="32"/>
      <c r="BD340" s="32"/>
    </row>
    <row r="341" spans="1:56" ht="169" hidden="1" customHeight="1" x14ac:dyDescent="0.2">
      <c r="A341" s="7">
        <v>350</v>
      </c>
      <c r="B341" s="7">
        <v>348</v>
      </c>
      <c r="C341" s="32" t="s">
        <v>900</v>
      </c>
      <c r="D341" s="32" t="s">
        <v>967</v>
      </c>
      <c r="E341" s="32" t="s">
        <v>72</v>
      </c>
      <c r="F341" s="1" t="s">
        <v>518</v>
      </c>
      <c r="G341" s="32" t="s">
        <v>2</v>
      </c>
      <c r="H341" s="6" t="s">
        <v>193</v>
      </c>
      <c r="I341" s="4" t="s">
        <v>114</v>
      </c>
      <c r="J341" s="32" t="s">
        <v>729</v>
      </c>
      <c r="K341" s="32" t="s">
        <v>968</v>
      </c>
      <c r="L341" s="32" t="s">
        <v>615</v>
      </c>
      <c r="N341" s="58" t="s">
        <v>56</v>
      </c>
      <c r="Q341" s="32" t="s">
        <v>4</v>
      </c>
      <c r="R341" s="32" t="s">
        <v>392</v>
      </c>
      <c r="S341" s="32" t="str">
        <f>+VLOOKUP(Tabla12[[#This Row],[Programa]],Objetivos_Programas!$B$2:$C$16,2,FALSE)</f>
        <v>2. Programa descarbonizar la movilidad e infraestructura sostenible</v>
      </c>
      <c r="T341" s="32" t="s">
        <v>1658</v>
      </c>
      <c r="U341" s="32" t="s">
        <v>1883</v>
      </c>
      <c r="V341" s="33" t="str">
        <f>+VLOOKUP(Tabla12[[#This Row],[Subprograma (reclasificación)]],OB_Prop_Estru_Prog_SubPr_meta!$K$2:$N$59,4,FALSE)</f>
        <v>362 kilómetros de malla vial de la ciudad consolidados</v>
      </c>
      <c r="W341" s="32" t="s">
        <v>900</v>
      </c>
      <c r="X341" s="32" t="s">
        <v>519</v>
      </c>
      <c r="Y341" s="32" t="s">
        <v>519</v>
      </c>
      <c r="AA341" s="32" t="s">
        <v>908</v>
      </c>
      <c r="AB341" s="32" t="s">
        <v>519</v>
      </c>
      <c r="AC341" s="58">
        <v>0</v>
      </c>
      <c r="AD341" s="10">
        <v>101454.74677</v>
      </c>
      <c r="AE341" s="10">
        <f>+Tabla12[[#This Row],[Costo estimado 
(millones de $)]]</f>
        <v>101454.74677</v>
      </c>
      <c r="AF341" s="16">
        <v>0</v>
      </c>
      <c r="AG341" s="16">
        <v>0</v>
      </c>
      <c r="AH341" s="16">
        <v>0</v>
      </c>
      <c r="AI341" s="32">
        <v>0</v>
      </c>
      <c r="AJ341" s="32"/>
      <c r="AK341" s="32" t="s">
        <v>57</v>
      </c>
      <c r="AM341" s="32" t="s">
        <v>970</v>
      </c>
      <c r="AN341" s="32">
        <v>1</v>
      </c>
      <c r="AO341" s="56" t="s">
        <v>1586</v>
      </c>
      <c r="AP341" s="58" t="s">
        <v>971</v>
      </c>
      <c r="AQ341" s="58" t="s">
        <v>972</v>
      </c>
      <c r="AR341" s="58">
        <v>7.93</v>
      </c>
      <c r="AS341" s="32"/>
      <c r="AT341" s="40"/>
      <c r="AU341" s="40">
        <v>0</v>
      </c>
      <c r="AV341" s="40">
        <v>0</v>
      </c>
      <c r="AW341" s="32"/>
      <c r="AX341" s="16">
        <f>Tabla12[[#This Row],[Costo estimado 
(millones de $)]]-Tabla12[[#This Row],[Recursos PDD]]</f>
        <v>101454.74677</v>
      </c>
      <c r="AY341" s="32"/>
      <c r="AZ341" s="40">
        <v>0</v>
      </c>
      <c r="BA341" s="40">
        <v>2</v>
      </c>
      <c r="BB341" s="40">
        <f>+(Tabla12[[#This Row],[Priorización 1 (60%)]]*60%)+(Tabla12[[#This Row],[Priorización 2 (40%)]]*40%)</f>
        <v>0.8</v>
      </c>
      <c r="BC341" s="32"/>
      <c r="BD341" s="32"/>
    </row>
    <row r="342" spans="1:56" ht="169" hidden="1" customHeight="1" x14ac:dyDescent="0.2">
      <c r="A342" s="7">
        <v>351</v>
      </c>
      <c r="B342" s="7">
        <v>349</v>
      </c>
      <c r="C342" s="32" t="s">
        <v>900</v>
      </c>
      <c r="D342" s="32" t="s">
        <v>967</v>
      </c>
      <c r="E342" s="32" t="s">
        <v>72</v>
      </c>
      <c r="F342" s="1" t="s">
        <v>518</v>
      </c>
      <c r="G342" s="32" t="s">
        <v>2</v>
      </c>
      <c r="H342" s="6" t="s">
        <v>194</v>
      </c>
      <c r="I342" s="4" t="s">
        <v>114</v>
      </c>
      <c r="J342" s="32" t="s">
        <v>729</v>
      </c>
      <c r="K342" s="32" t="s">
        <v>968</v>
      </c>
      <c r="L342" s="32" t="s">
        <v>615</v>
      </c>
      <c r="N342" s="58" t="s">
        <v>56</v>
      </c>
      <c r="Q342" s="32" t="s">
        <v>4</v>
      </c>
      <c r="R342" s="32" t="s">
        <v>392</v>
      </c>
      <c r="S342" s="32" t="str">
        <f>+VLOOKUP(Tabla12[[#This Row],[Programa]],Objetivos_Programas!$B$2:$C$16,2,FALSE)</f>
        <v>2. Programa descarbonizar la movilidad e infraestructura sostenible</v>
      </c>
      <c r="T342" s="32" t="s">
        <v>1658</v>
      </c>
      <c r="U342" s="32" t="s">
        <v>1883</v>
      </c>
      <c r="V342" s="33" t="str">
        <f>+VLOOKUP(Tabla12[[#This Row],[Subprograma (reclasificación)]],OB_Prop_Estru_Prog_SubPr_meta!$K$2:$N$59,4,FALSE)</f>
        <v>362 kilómetros de malla vial de la ciudad consolidados</v>
      </c>
      <c r="W342" s="32" t="s">
        <v>900</v>
      </c>
      <c r="X342" s="32" t="s">
        <v>195</v>
      </c>
      <c r="Y342" s="32" t="s">
        <v>195</v>
      </c>
      <c r="AA342" s="32" t="s">
        <v>908</v>
      </c>
      <c r="AB342" s="32" t="s">
        <v>195</v>
      </c>
      <c r="AC342" s="58">
        <v>0</v>
      </c>
      <c r="AD342" s="10">
        <v>67167.392250000004</v>
      </c>
      <c r="AE342" s="10">
        <f>+Tabla12[[#This Row],[Costo estimado 
(millones de $)]]</f>
        <v>67167.392250000004</v>
      </c>
      <c r="AF342" s="16">
        <v>0</v>
      </c>
      <c r="AG342" s="16">
        <v>0</v>
      </c>
      <c r="AH342" s="16">
        <v>0</v>
      </c>
      <c r="AI342" s="32">
        <v>0</v>
      </c>
      <c r="AJ342" s="32"/>
      <c r="AK342" s="32" t="s">
        <v>57</v>
      </c>
      <c r="AM342" s="32" t="s">
        <v>973</v>
      </c>
      <c r="AN342" s="32">
        <v>1</v>
      </c>
      <c r="AO342" s="56" t="s">
        <v>1586</v>
      </c>
      <c r="AP342" s="58" t="s">
        <v>971</v>
      </c>
      <c r="AQ342" s="58" t="s">
        <v>972</v>
      </c>
      <c r="AR342" s="58">
        <v>5.25</v>
      </c>
      <c r="AS342" s="32"/>
      <c r="AT342" s="40"/>
      <c r="AU342" s="40">
        <v>0</v>
      </c>
      <c r="AV342" s="40">
        <v>0</v>
      </c>
      <c r="AW342" s="32"/>
      <c r="AX342" s="16">
        <f>Tabla12[[#This Row],[Costo estimado 
(millones de $)]]-Tabla12[[#This Row],[Recursos PDD]]</f>
        <v>67167.392250000004</v>
      </c>
      <c r="AY342" s="32"/>
      <c r="AZ342" s="40">
        <v>0</v>
      </c>
      <c r="BA342" s="40">
        <v>2</v>
      </c>
      <c r="BB342" s="40">
        <f>+(Tabla12[[#This Row],[Priorización 1 (60%)]]*60%)+(Tabla12[[#This Row],[Priorización 2 (40%)]]*40%)</f>
        <v>0.8</v>
      </c>
      <c r="BC342" s="32"/>
      <c r="BD342" s="32"/>
    </row>
    <row r="343" spans="1:56" ht="169" hidden="1" customHeight="1" x14ac:dyDescent="0.2">
      <c r="A343" s="7">
        <v>352</v>
      </c>
      <c r="B343" s="7">
        <v>350</v>
      </c>
      <c r="C343" s="32" t="s">
        <v>900</v>
      </c>
      <c r="D343" s="32" t="s">
        <v>967</v>
      </c>
      <c r="E343" s="32" t="s">
        <v>72</v>
      </c>
      <c r="F343" s="1" t="s">
        <v>518</v>
      </c>
      <c r="G343" s="32" t="s">
        <v>2</v>
      </c>
      <c r="H343" s="6" t="s">
        <v>196</v>
      </c>
      <c r="I343" s="4" t="s">
        <v>114</v>
      </c>
      <c r="J343" s="32" t="s">
        <v>729</v>
      </c>
      <c r="K343" s="32" t="s">
        <v>968</v>
      </c>
      <c r="L343" s="32" t="s">
        <v>615</v>
      </c>
      <c r="N343" s="58" t="s">
        <v>56</v>
      </c>
      <c r="Q343" s="32" t="s">
        <v>4</v>
      </c>
      <c r="R343" s="32" t="s">
        <v>392</v>
      </c>
      <c r="S343" s="32" t="str">
        <f>+VLOOKUP(Tabla12[[#This Row],[Programa]],Objetivos_Programas!$B$2:$C$16,2,FALSE)</f>
        <v>2. Programa descarbonizar la movilidad e infraestructura sostenible</v>
      </c>
      <c r="T343" s="32" t="s">
        <v>1658</v>
      </c>
      <c r="U343" s="32" t="s">
        <v>1883</v>
      </c>
      <c r="V343" s="33" t="str">
        <f>+VLOOKUP(Tabla12[[#This Row],[Subprograma (reclasificación)]],OB_Prop_Estru_Prog_SubPr_meta!$K$2:$N$59,4,FALSE)</f>
        <v>362 kilómetros de malla vial de la ciudad consolidados</v>
      </c>
      <c r="W343" s="32" t="s">
        <v>900</v>
      </c>
      <c r="X343" s="32" t="s">
        <v>197</v>
      </c>
      <c r="Y343" s="32" t="s">
        <v>197</v>
      </c>
      <c r="AA343" s="32" t="s">
        <v>908</v>
      </c>
      <c r="AB343" s="32" t="s">
        <v>197</v>
      </c>
      <c r="AC343" s="58">
        <v>0</v>
      </c>
      <c r="AD343" s="10">
        <v>27122.83268</v>
      </c>
      <c r="AE343" s="10">
        <f>+Tabla12[[#This Row],[Costo estimado 
(millones de $)]]</f>
        <v>27122.83268</v>
      </c>
      <c r="AF343" s="16">
        <v>0</v>
      </c>
      <c r="AG343" s="16">
        <v>0</v>
      </c>
      <c r="AH343" s="16">
        <v>0</v>
      </c>
      <c r="AI343" s="32">
        <v>0</v>
      </c>
      <c r="AJ343" s="32"/>
      <c r="AK343" s="32" t="s">
        <v>57</v>
      </c>
      <c r="AN343" s="40">
        <v>1</v>
      </c>
      <c r="AO343" s="56" t="s">
        <v>1586</v>
      </c>
      <c r="AP343" s="58" t="s">
        <v>971</v>
      </c>
      <c r="AQ343" s="58" t="s">
        <v>972</v>
      </c>
      <c r="AR343" s="58">
        <v>2.12</v>
      </c>
      <c r="AS343" s="32"/>
      <c r="AT343" s="40"/>
      <c r="AU343" s="40">
        <v>0</v>
      </c>
      <c r="AV343" s="40">
        <v>0</v>
      </c>
      <c r="AW343" s="32"/>
      <c r="AX343" s="16">
        <f>Tabla12[[#This Row],[Costo estimado 
(millones de $)]]-Tabla12[[#This Row],[Recursos PDD]]</f>
        <v>27122.83268</v>
      </c>
      <c r="AY343" s="32"/>
      <c r="AZ343" s="40">
        <v>0</v>
      </c>
      <c r="BA343" s="40">
        <v>2</v>
      </c>
      <c r="BB343" s="40">
        <f>+(Tabla12[[#This Row],[Priorización 1 (60%)]]*60%)+(Tabla12[[#This Row],[Priorización 2 (40%)]]*40%)</f>
        <v>0.8</v>
      </c>
      <c r="BC343" s="32"/>
      <c r="BD343" s="32"/>
    </row>
    <row r="344" spans="1:56" ht="169" hidden="1" customHeight="1" x14ac:dyDescent="0.2">
      <c r="A344" s="7">
        <v>353</v>
      </c>
      <c r="B344" s="7">
        <v>351</v>
      </c>
      <c r="C344" s="32" t="s">
        <v>900</v>
      </c>
      <c r="D344" s="32" t="s">
        <v>967</v>
      </c>
      <c r="E344" s="32" t="s">
        <v>72</v>
      </c>
      <c r="F344" s="1" t="s">
        <v>518</v>
      </c>
      <c r="G344" s="32" t="s">
        <v>2</v>
      </c>
      <c r="H344" s="6" t="s">
        <v>198</v>
      </c>
      <c r="I344" s="4" t="s">
        <v>114</v>
      </c>
      <c r="J344" s="32" t="s">
        <v>729</v>
      </c>
      <c r="K344" s="32" t="s">
        <v>968</v>
      </c>
      <c r="L344" s="32" t="s">
        <v>615</v>
      </c>
      <c r="N344" s="58" t="s">
        <v>56</v>
      </c>
      <c r="Q344" s="32" t="s">
        <v>4</v>
      </c>
      <c r="R344" s="32" t="s">
        <v>392</v>
      </c>
      <c r="S344" s="32" t="str">
        <f>+VLOOKUP(Tabla12[[#This Row],[Programa]],Objetivos_Programas!$B$2:$C$16,2,FALSE)</f>
        <v>2. Programa descarbonizar la movilidad e infraestructura sostenible</v>
      </c>
      <c r="T344" s="32" t="s">
        <v>1658</v>
      </c>
      <c r="U344" s="32" t="s">
        <v>1883</v>
      </c>
      <c r="V344" s="33" t="str">
        <f>+VLOOKUP(Tabla12[[#This Row],[Subprograma (reclasificación)]],OB_Prop_Estru_Prog_SubPr_meta!$K$2:$N$59,4,FALSE)</f>
        <v>362 kilómetros de malla vial de la ciudad consolidados</v>
      </c>
      <c r="W344" s="32" t="s">
        <v>900</v>
      </c>
      <c r="X344" s="32" t="s">
        <v>197</v>
      </c>
      <c r="Y344" s="32" t="s">
        <v>197</v>
      </c>
      <c r="AA344" s="32" t="s">
        <v>908</v>
      </c>
      <c r="AB344" s="32" t="s">
        <v>197</v>
      </c>
      <c r="AC344" s="58">
        <v>0</v>
      </c>
      <c r="AD344" s="10">
        <v>19874.810641790002</v>
      </c>
      <c r="AE344" s="10">
        <f>+Tabla12[[#This Row],[Costo estimado 
(millones de $)]]</f>
        <v>19874.810641790002</v>
      </c>
      <c r="AF344" s="16">
        <v>0</v>
      </c>
      <c r="AG344" s="16">
        <v>0</v>
      </c>
      <c r="AH344" s="16">
        <v>0</v>
      </c>
      <c r="AI344" s="32">
        <v>0</v>
      </c>
      <c r="AJ344" s="32"/>
      <c r="AK344" s="32" t="s">
        <v>57</v>
      </c>
      <c r="AN344" s="40">
        <v>1</v>
      </c>
      <c r="AO344" s="56" t="s">
        <v>1585</v>
      </c>
      <c r="AP344" s="58" t="s">
        <v>974</v>
      </c>
      <c r="AQ344" s="58" t="s">
        <v>969</v>
      </c>
      <c r="AR344" s="58">
        <v>1.0900000000000001</v>
      </c>
      <c r="AS344" s="32"/>
      <c r="AT344" s="40"/>
      <c r="AU344" s="40">
        <v>0</v>
      </c>
      <c r="AV344" s="40">
        <v>0</v>
      </c>
      <c r="AW344" s="32"/>
      <c r="AX344" s="16">
        <f>Tabla12[[#This Row],[Costo estimado 
(millones de $)]]-Tabla12[[#This Row],[Recursos PDD]]</f>
        <v>19874.810641790002</v>
      </c>
      <c r="AY344" s="32"/>
      <c r="AZ344" s="40">
        <v>0</v>
      </c>
      <c r="BA344" s="40">
        <v>2</v>
      </c>
      <c r="BB344" s="40">
        <f>+(Tabla12[[#This Row],[Priorización 1 (60%)]]*60%)+(Tabla12[[#This Row],[Priorización 2 (40%)]]*40%)</f>
        <v>0.8</v>
      </c>
      <c r="BC344" s="32"/>
      <c r="BD344" s="32"/>
    </row>
    <row r="345" spans="1:56" ht="169" hidden="1" customHeight="1" x14ac:dyDescent="0.2">
      <c r="A345" s="7">
        <v>354</v>
      </c>
      <c r="B345" s="7">
        <v>352</v>
      </c>
      <c r="C345" s="32" t="s">
        <v>900</v>
      </c>
      <c r="D345" s="32" t="s">
        <v>967</v>
      </c>
      <c r="E345" s="32" t="s">
        <v>72</v>
      </c>
      <c r="F345" s="1" t="s">
        <v>518</v>
      </c>
      <c r="G345" s="32" t="s">
        <v>2</v>
      </c>
      <c r="H345" s="6" t="s">
        <v>199</v>
      </c>
      <c r="I345" s="4" t="s">
        <v>114</v>
      </c>
      <c r="J345" s="32" t="s">
        <v>729</v>
      </c>
      <c r="K345" s="32" t="s">
        <v>968</v>
      </c>
      <c r="L345" s="32" t="s">
        <v>615</v>
      </c>
      <c r="N345" s="58" t="s">
        <v>56</v>
      </c>
      <c r="Q345" s="32" t="s">
        <v>4</v>
      </c>
      <c r="R345" s="32" t="s">
        <v>392</v>
      </c>
      <c r="S345" s="32" t="str">
        <f>+VLOOKUP(Tabla12[[#This Row],[Programa]],Objetivos_Programas!$B$2:$C$16,2,FALSE)</f>
        <v>2. Programa descarbonizar la movilidad e infraestructura sostenible</v>
      </c>
      <c r="T345" s="32" t="s">
        <v>1658</v>
      </c>
      <c r="U345" s="32" t="s">
        <v>1883</v>
      </c>
      <c r="V345" s="33" t="str">
        <f>+VLOOKUP(Tabla12[[#This Row],[Subprograma (reclasificación)]],OB_Prop_Estru_Prog_SubPr_meta!$K$2:$N$59,4,FALSE)</f>
        <v>362 kilómetros de malla vial de la ciudad consolidados</v>
      </c>
      <c r="W345" s="32" t="s">
        <v>900</v>
      </c>
      <c r="X345" s="32" t="s">
        <v>197</v>
      </c>
      <c r="Y345" s="32" t="s">
        <v>197</v>
      </c>
      <c r="AA345" s="32" t="s">
        <v>1404</v>
      </c>
      <c r="AB345" s="32" t="s">
        <v>197</v>
      </c>
      <c r="AC345" s="58">
        <v>0</v>
      </c>
      <c r="AD345" s="10">
        <v>17139.744957139999</v>
      </c>
      <c r="AE345" s="10">
        <f>+Tabla12[[#This Row],[Costo estimado 
(millones de $)]]</f>
        <v>17139.744957139999</v>
      </c>
      <c r="AF345" s="16">
        <v>0</v>
      </c>
      <c r="AG345" s="16">
        <v>0</v>
      </c>
      <c r="AH345" s="16">
        <v>0</v>
      </c>
      <c r="AI345" s="32">
        <v>0</v>
      </c>
      <c r="AJ345" s="32"/>
      <c r="AK345" s="32" t="s">
        <v>57</v>
      </c>
      <c r="AN345" s="40">
        <v>1</v>
      </c>
      <c r="AO345" s="56" t="s">
        <v>1585</v>
      </c>
      <c r="AP345" s="58" t="s">
        <v>974</v>
      </c>
      <c r="AQ345" s="58" t="s">
        <v>969</v>
      </c>
      <c r="AR345" s="58">
        <v>0.94</v>
      </c>
      <c r="AS345" s="32"/>
      <c r="AT345" s="40"/>
      <c r="AU345" s="40">
        <v>0</v>
      </c>
      <c r="AV345" s="40">
        <v>3</v>
      </c>
      <c r="AW345" s="32"/>
      <c r="AX345" s="16">
        <f>Tabla12[[#This Row],[Costo estimado 
(millones de $)]]-Tabla12[[#This Row],[Recursos PDD]]</f>
        <v>17139.744957139999</v>
      </c>
      <c r="AY345" s="32"/>
      <c r="AZ345" s="40">
        <v>1</v>
      </c>
      <c r="BA345" s="40">
        <v>2</v>
      </c>
      <c r="BB345" s="40">
        <f>+(Tabla12[[#This Row],[Priorización 1 (60%)]]*60%)+(Tabla12[[#This Row],[Priorización 2 (40%)]]*40%)</f>
        <v>1.4</v>
      </c>
      <c r="BC345" s="32"/>
      <c r="BD345" s="32"/>
    </row>
    <row r="346" spans="1:56" ht="169" hidden="1" customHeight="1" x14ac:dyDescent="0.2">
      <c r="A346" s="7">
        <v>355</v>
      </c>
      <c r="B346" s="7">
        <v>353</v>
      </c>
      <c r="C346" s="32" t="s">
        <v>900</v>
      </c>
      <c r="D346" s="32" t="s">
        <v>967</v>
      </c>
      <c r="E346" s="32" t="s">
        <v>72</v>
      </c>
      <c r="F346" s="1" t="s">
        <v>518</v>
      </c>
      <c r="G346" s="32" t="s">
        <v>2</v>
      </c>
      <c r="H346" s="6" t="s">
        <v>200</v>
      </c>
      <c r="I346" s="4" t="s">
        <v>114</v>
      </c>
      <c r="J346" s="32" t="s">
        <v>729</v>
      </c>
      <c r="K346" s="32" t="s">
        <v>968</v>
      </c>
      <c r="L346" s="32" t="s">
        <v>615</v>
      </c>
      <c r="N346" s="58" t="s">
        <v>56</v>
      </c>
      <c r="Q346" s="32" t="s">
        <v>4</v>
      </c>
      <c r="R346" s="32" t="s">
        <v>392</v>
      </c>
      <c r="S346" s="32" t="str">
        <f>+VLOOKUP(Tabla12[[#This Row],[Programa]],Objetivos_Programas!$B$2:$C$16,2,FALSE)</f>
        <v>2. Programa descarbonizar la movilidad e infraestructura sostenible</v>
      </c>
      <c r="T346" s="32" t="s">
        <v>1658</v>
      </c>
      <c r="U346" s="32" t="s">
        <v>1883</v>
      </c>
      <c r="V346" s="33" t="str">
        <f>+VLOOKUP(Tabla12[[#This Row],[Subprograma (reclasificación)]],OB_Prop_Estru_Prog_SubPr_meta!$K$2:$N$59,4,FALSE)</f>
        <v>362 kilómetros de malla vial de la ciudad consolidados</v>
      </c>
      <c r="W346" s="32" t="s">
        <v>900</v>
      </c>
      <c r="X346" s="32" t="s">
        <v>975</v>
      </c>
      <c r="Y346" s="32" t="s">
        <v>975</v>
      </c>
      <c r="AA346" s="32" t="s">
        <v>908</v>
      </c>
      <c r="AB346" s="32" t="s">
        <v>975</v>
      </c>
      <c r="AC346" s="58">
        <v>0</v>
      </c>
      <c r="AD346" s="10">
        <v>29041.901030000001</v>
      </c>
      <c r="AE346" s="10">
        <f>+Tabla12[[#This Row],[Costo estimado 
(millones de $)]]</f>
        <v>29041.901030000001</v>
      </c>
      <c r="AF346" s="16">
        <v>0</v>
      </c>
      <c r="AG346" s="16">
        <v>0</v>
      </c>
      <c r="AH346" s="16">
        <v>0</v>
      </c>
      <c r="AI346" s="32">
        <v>0</v>
      </c>
      <c r="AJ346" s="32"/>
      <c r="AK346" s="32" t="s">
        <v>57</v>
      </c>
      <c r="AN346" s="40">
        <v>1</v>
      </c>
      <c r="AO346" s="56" t="s">
        <v>1585</v>
      </c>
      <c r="AP346" s="58" t="s">
        <v>971</v>
      </c>
      <c r="AQ346" s="58" t="s">
        <v>972</v>
      </c>
      <c r="AR346" s="58">
        <v>2.27</v>
      </c>
      <c r="AS346" s="32"/>
      <c r="AT346" s="40"/>
      <c r="AU346" s="40">
        <v>0</v>
      </c>
      <c r="AV346" s="40">
        <v>0</v>
      </c>
      <c r="AW346" s="32"/>
      <c r="AX346" s="16">
        <f>Tabla12[[#This Row],[Costo estimado 
(millones de $)]]-Tabla12[[#This Row],[Recursos PDD]]</f>
        <v>29041.901030000001</v>
      </c>
      <c r="AY346" s="32"/>
      <c r="AZ346" s="40">
        <v>0</v>
      </c>
      <c r="BA346" s="40">
        <v>2</v>
      </c>
      <c r="BB346" s="40">
        <f>+(Tabla12[[#This Row],[Priorización 1 (60%)]]*60%)+(Tabla12[[#This Row],[Priorización 2 (40%)]]*40%)</f>
        <v>0.8</v>
      </c>
      <c r="BC346" s="32"/>
      <c r="BD346" s="32"/>
    </row>
    <row r="347" spans="1:56" ht="169" hidden="1" customHeight="1" x14ac:dyDescent="0.2">
      <c r="A347" s="7">
        <v>356</v>
      </c>
      <c r="B347" s="7">
        <v>354</v>
      </c>
      <c r="C347" s="32" t="s">
        <v>900</v>
      </c>
      <c r="D347" s="32" t="s">
        <v>967</v>
      </c>
      <c r="E347" s="32" t="s">
        <v>72</v>
      </c>
      <c r="F347" s="1" t="s">
        <v>518</v>
      </c>
      <c r="G347" s="32" t="s">
        <v>2</v>
      </c>
      <c r="H347" s="6" t="s">
        <v>201</v>
      </c>
      <c r="I347" s="4" t="s">
        <v>114</v>
      </c>
      <c r="J347" s="32" t="s">
        <v>729</v>
      </c>
      <c r="K347" s="32" t="s">
        <v>968</v>
      </c>
      <c r="L347" s="32" t="s">
        <v>615</v>
      </c>
      <c r="N347" s="58" t="s">
        <v>56</v>
      </c>
      <c r="Q347" s="32" t="s">
        <v>4</v>
      </c>
      <c r="R347" s="32" t="s">
        <v>392</v>
      </c>
      <c r="S347" s="32" t="str">
        <f>+VLOOKUP(Tabla12[[#This Row],[Programa]],Objetivos_Programas!$B$2:$C$16,2,FALSE)</f>
        <v>2. Programa descarbonizar la movilidad e infraestructura sostenible</v>
      </c>
      <c r="T347" s="32" t="s">
        <v>1658</v>
      </c>
      <c r="U347" s="32" t="s">
        <v>1883</v>
      </c>
      <c r="V347" s="33" t="str">
        <f>+VLOOKUP(Tabla12[[#This Row],[Subprograma (reclasificación)]],OB_Prop_Estru_Prog_SubPr_meta!$K$2:$N$59,4,FALSE)</f>
        <v>362 kilómetros de malla vial de la ciudad consolidados</v>
      </c>
      <c r="W347" s="32" t="s">
        <v>900</v>
      </c>
      <c r="X347" s="32" t="s">
        <v>210</v>
      </c>
      <c r="Y347" s="32" t="s">
        <v>210</v>
      </c>
      <c r="AA347" s="32" t="s">
        <v>1433</v>
      </c>
      <c r="AB347" s="32" t="s">
        <v>210</v>
      </c>
      <c r="AC347" s="58">
        <v>0</v>
      </c>
      <c r="AD347" s="10">
        <v>19779.615307200002</v>
      </c>
      <c r="AE347" s="10">
        <f>+Tabla12[[#This Row],[Costo estimado 
(millones de $)]]</f>
        <v>19779.615307200002</v>
      </c>
      <c r="AF347" s="16">
        <v>0</v>
      </c>
      <c r="AG347" s="16">
        <v>0</v>
      </c>
      <c r="AH347" s="16">
        <v>0</v>
      </c>
      <c r="AI347" s="32">
        <v>0</v>
      </c>
      <c r="AJ347" s="32"/>
      <c r="AK347" s="32" t="s">
        <v>57</v>
      </c>
      <c r="AN347" s="40">
        <v>1</v>
      </c>
      <c r="AO347" s="56" t="s">
        <v>902</v>
      </c>
      <c r="AP347" s="58" t="s">
        <v>976</v>
      </c>
      <c r="AQ347" s="58" t="s">
        <v>977</v>
      </c>
      <c r="AR347" s="58">
        <v>0.96</v>
      </c>
      <c r="AS347" s="32"/>
      <c r="AT347" s="40"/>
      <c r="AU347" s="40">
        <v>0</v>
      </c>
      <c r="AV347" s="40">
        <v>3</v>
      </c>
      <c r="AW347" s="32"/>
      <c r="AX347" s="16">
        <f>Tabla12[[#This Row],[Costo estimado 
(millones de $)]]-Tabla12[[#This Row],[Recursos PDD]]</f>
        <v>19779.615307200002</v>
      </c>
      <c r="AY347" s="32"/>
      <c r="AZ347" s="40">
        <v>1</v>
      </c>
      <c r="BA347" s="40">
        <v>2</v>
      </c>
      <c r="BB347" s="40">
        <f>+(Tabla12[[#This Row],[Priorización 1 (60%)]]*60%)+(Tabla12[[#This Row],[Priorización 2 (40%)]]*40%)</f>
        <v>1.4</v>
      </c>
      <c r="BC347" s="32"/>
      <c r="BD347" s="32"/>
    </row>
    <row r="348" spans="1:56" ht="169" hidden="1" customHeight="1" x14ac:dyDescent="0.2">
      <c r="A348" s="7">
        <v>357</v>
      </c>
      <c r="B348" s="7">
        <v>355</v>
      </c>
      <c r="C348" s="32" t="s">
        <v>900</v>
      </c>
      <c r="D348" s="32" t="s">
        <v>967</v>
      </c>
      <c r="E348" s="32" t="s">
        <v>72</v>
      </c>
      <c r="F348" s="1" t="s">
        <v>518</v>
      </c>
      <c r="G348" s="32" t="s">
        <v>2</v>
      </c>
      <c r="H348" s="6" t="s">
        <v>202</v>
      </c>
      <c r="I348" s="4" t="s">
        <v>114</v>
      </c>
      <c r="J348" s="32" t="s">
        <v>729</v>
      </c>
      <c r="K348" s="32" t="s">
        <v>968</v>
      </c>
      <c r="L348" s="32" t="s">
        <v>615</v>
      </c>
      <c r="N348" s="58" t="s">
        <v>56</v>
      </c>
      <c r="Q348" s="32" t="s">
        <v>4</v>
      </c>
      <c r="R348" s="32" t="s">
        <v>392</v>
      </c>
      <c r="S348" s="32" t="str">
        <f>+VLOOKUP(Tabla12[[#This Row],[Programa]],Objetivos_Programas!$B$2:$C$16,2,FALSE)</f>
        <v>2. Programa descarbonizar la movilidad e infraestructura sostenible</v>
      </c>
      <c r="T348" s="32" t="s">
        <v>1658</v>
      </c>
      <c r="U348" s="32" t="s">
        <v>1883</v>
      </c>
      <c r="V348" s="33" t="str">
        <f>+VLOOKUP(Tabla12[[#This Row],[Subprograma (reclasificación)]],OB_Prop_Estru_Prog_SubPr_meta!$K$2:$N$59,4,FALSE)</f>
        <v>362 kilómetros de malla vial de la ciudad consolidados</v>
      </c>
      <c r="W348" s="32" t="s">
        <v>900</v>
      </c>
      <c r="X348" s="32" t="s">
        <v>1551</v>
      </c>
      <c r="Y348" s="32" t="s">
        <v>1551</v>
      </c>
      <c r="AA348" s="32" t="s">
        <v>908</v>
      </c>
      <c r="AB348" s="32" t="s">
        <v>1551</v>
      </c>
      <c r="AC348" s="58">
        <v>0</v>
      </c>
      <c r="AD348" s="10">
        <v>89556.523000000001</v>
      </c>
      <c r="AE348" s="10">
        <f>+Tabla12[[#This Row],[Costo estimado 
(millones de $)]]</f>
        <v>89556.523000000001</v>
      </c>
      <c r="AF348" s="16">
        <v>0</v>
      </c>
      <c r="AG348" s="16">
        <v>0</v>
      </c>
      <c r="AH348" s="16">
        <v>0</v>
      </c>
      <c r="AI348" s="32">
        <v>0</v>
      </c>
      <c r="AJ348" s="32"/>
      <c r="AK348" s="32" t="s">
        <v>57</v>
      </c>
      <c r="AN348" s="40">
        <v>1</v>
      </c>
      <c r="AO348" s="56" t="s">
        <v>1585</v>
      </c>
      <c r="AP348" s="58" t="s">
        <v>971</v>
      </c>
      <c r="AQ348" s="58" t="s">
        <v>972</v>
      </c>
      <c r="AR348" s="58">
        <v>7</v>
      </c>
      <c r="AS348" s="32"/>
      <c r="AT348" s="40"/>
      <c r="AU348" s="40">
        <v>0</v>
      </c>
      <c r="AV348" s="40">
        <v>0</v>
      </c>
      <c r="AW348" s="32"/>
      <c r="AX348" s="16">
        <f>Tabla12[[#This Row],[Costo estimado 
(millones de $)]]-Tabla12[[#This Row],[Recursos PDD]]</f>
        <v>89556.523000000001</v>
      </c>
      <c r="AY348" s="32"/>
      <c r="AZ348" s="40">
        <v>0</v>
      </c>
      <c r="BA348" s="40">
        <v>2</v>
      </c>
      <c r="BB348" s="40">
        <f>+(Tabla12[[#This Row],[Priorización 1 (60%)]]*60%)+(Tabla12[[#This Row],[Priorización 2 (40%)]]*40%)</f>
        <v>0.8</v>
      </c>
      <c r="BC348" s="32"/>
      <c r="BD348" s="32"/>
    </row>
    <row r="349" spans="1:56" ht="169" hidden="1" customHeight="1" x14ac:dyDescent="0.2">
      <c r="A349" s="7">
        <v>358</v>
      </c>
      <c r="B349" s="7">
        <v>356</v>
      </c>
      <c r="C349" s="32" t="s">
        <v>900</v>
      </c>
      <c r="D349" s="32" t="s">
        <v>967</v>
      </c>
      <c r="E349" s="32" t="s">
        <v>72</v>
      </c>
      <c r="F349" s="1" t="s">
        <v>518</v>
      </c>
      <c r="G349" s="32" t="s">
        <v>2</v>
      </c>
      <c r="H349" s="6" t="s">
        <v>203</v>
      </c>
      <c r="I349" s="4" t="s">
        <v>114</v>
      </c>
      <c r="J349" s="32" t="s">
        <v>729</v>
      </c>
      <c r="K349" s="32" t="s">
        <v>968</v>
      </c>
      <c r="L349" s="32" t="s">
        <v>615</v>
      </c>
      <c r="N349" s="58" t="s">
        <v>56</v>
      </c>
      <c r="Q349" s="32" t="s">
        <v>4</v>
      </c>
      <c r="R349" s="32" t="s">
        <v>392</v>
      </c>
      <c r="S349" s="32" t="str">
        <f>+VLOOKUP(Tabla12[[#This Row],[Programa]],Objetivos_Programas!$B$2:$C$16,2,FALSE)</f>
        <v>2. Programa descarbonizar la movilidad e infraestructura sostenible</v>
      </c>
      <c r="T349" s="32" t="s">
        <v>1658</v>
      </c>
      <c r="U349" s="32" t="s">
        <v>1883</v>
      </c>
      <c r="V349" s="33" t="str">
        <f>+VLOOKUP(Tabla12[[#This Row],[Subprograma (reclasificación)]],OB_Prop_Estru_Prog_SubPr_meta!$K$2:$N$59,4,FALSE)</f>
        <v>362 kilómetros de malla vial de la ciudad consolidados</v>
      </c>
      <c r="W349" s="32" t="s">
        <v>900</v>
      </c>
      <c r="X349" s="32" t="s">
        <v>154</v>
      </c>
      <c r="Y349" s="32" t="s">
        <v>154</v>
      </c>
      <c r="AA349" s="32" t="s">
        <v>1638</v>
      </c>
      <c r="AB349" s="32" t="s">
        <v>154</v>
      </c>
      <c r="AC349" s="58">
        <v>0</v>
      </c>
      <c r="AD349" s="10">
        <v>41390.660694370003</v>
      </c>
      <c r="AE349" s="10">
        <f>+Tabla12[[#This Row],[Costo estimado 
(millones de $)]]</f>
        <v>41390.660694370003</v>
      </c>
      <c r="AF349" s="16">
        <v>0</v>
      </c>
      <c r="AG349" s="16">
        <v>0</v>
      </c>
      <c r="AH349" s="16">
        <v>0</v>
      </c>
      <c r="AI349" s="32">
        <v>0</v>
      </c>
      <c r="AJ349" s="32"/>
      <c r="AK349" s="32" t="s">
        <v>57</v>
      </c>
      <c r="AN349" s="40">
        <v>1</v>
      </c>
      <c r="AO349" s="56" t="s">
        <v>1585</v>
      </c>
      <c r="AP349" s="58" t="s">
        <v>974</v>
      </c>
      <c r="AQ349" s="58" t="s">
        <v>969</v>
      </c>
      <c r="AR349" s="58">
        <v>2.27</v>
      </c>
      <c r="AS349" s="32"/>
      <c r="AT349" s="40"/>
      <c r="AU349" s="40">
        <v>0</v>
      </c>
      <c r="AV349" s="40">
        <v>1</v>
      </c>
      <c r="AW349" s="32"/>
      <c r="AX349" s="16">
        <f>Tabla12[[#This Row],[Costo estimado 
(millones de $)]]-Tabla12[[#This Row],[Recursos PDD]]</f>
        <v>41390.660694370003</v>
      </c>
      <c r="AY349" s="32"/>
      <c r="AZ349" s="40">
        <v>3</v>
      </c>
      <c r="BA349" s="40">
        <v>2</v>
      </c>
      <c r="BB349" s="40">
        <f>+(Tabla12[[#This Row],[Priorización 1 (60%)]]*60%)+(Tabla12[[#This Row],[Priorización 2 (40%)]]*40%)</f>
        <v>2.5999999999999996</v>
      </c>
      <c r="BC349" s="32"/>
      <c r="BD349" s="32"/>
    </row>
    <row r="350" spans="1:56" ht="169" hidden="1" customHeight="1" x14ac:dyDescent="0.2">
      <c r="A350" s="7">
        <v>359</v>
      </c>
      <c r="B350" s="7">
        <v>357</v>
      </c>
      <c r="C350" s="32" t="s">
        <v>900</v>
      </c>
      <c r="D350" s="32" t="s">
        <v>967</v>
      </c>
      <c r="E350" s="32" t="s">
        <v>72</v>
      </c>
      <c r="F350" s="1" t="s">
        <v>518</v>
      </c>
      <c r="G350" s="32" t="s">
        <v>2</v>
      </c>
      <c r="H350" s="6" t="s">
        <v>204</v>
      </c>
      <c r="I350" s="4" t="s">
        <v>114</v>
      </c>
      <c r="J350" s="32" t="s">
        <v>729</v>
      </c>
      <c r="K350" s="32" t="s">
        <v>968</v>
      </c>
      <c r="L350" s="32" t="s">
        <v>615</v>
      </c>
      <c r="N350" s="58" t="s">
        <v>56</v>
      </c>
      <c r="Q350" s="32" t="s">
        <v>4</v>
      </c>
      <c r="R350" s="32" t="s">
        <v>392</v>
      </c>
      <c r="S350" s="32" t="str">
        <f>+VLOOKUP(Tabla12[[#This Row],[Programa]],Objetivos_Programas!$B$2:$C$16,2,FALSE)</f>
        <v>2. Programa descarbonizar la movilidad e infraestructura sostenible</v>
      </c>
      <c r="T350" s="32" t="s">
        <v>1658</v>
      </c>
      <c r="U350" s="32" t="s">
        <v>1883</v>
      </c>
      <c r="V350" s="33" t="str">
        <f>+VLOOKUP(Tabla12[[#This Row],[Subprograma (reclasificación)]],OB_Prop_Estru_Prog_SubPr_meta!$K$2:$N$59,4,FALSE)</f>
        <v>362 kilómetros de malla vial de la ciudad consolidados</v>
      </c>
      <c r="W350" s="32" t="s">
        <v>900</v>
      </c>
      <c r="X350" s="32" t="s">
        <v>154</v>
      </c>
      <c r="Y350" s="32" t="s">
        <v>154</v>
      </c>
      <c r="AA350" s="32" t="s">
        <v>908</v>
      </c>
      <c r="AB350" s="32" t="s">
        <v>154</v>
      </c>
      <c r="AC350" s="58">
        <v>0</v>
      </c>
      <c r="AD350" s="10">
        <v>19190.683499999999</v>
      </c>
      <c r="AE350" s="10">
        <f>+Tabla12[[#This Row],[Costo estimado 
(millones de $)]]</f>
        <v>19190.683499999999</v>
      </c>
      <c r="AF350" s="16">
        <v>0</v>
      </c>
      <c r="AG350" s="16">
        <v>0</v>
      </c>
      <c r="AH350" s="16">
        <v>0</v>
      </c>
      <c r="AI350" s="32">
        <v>0</v>
      </c>
      <c r="AJ350" s="32"/>
      <c r="AK350" s="32" t="s">
        <v>57</v>
      </c>
      <c r="AN350" s="40">
        <v>1</v>
      </c>
      <c r="AO350" s="56" t="s">
        <v>902</v>
      </c>
      <c r="AP350" s="58" t="s">
        <v>971</v>
      </c>
      <c r="AQ350" s="58" t="s">
        <v>972</v>
      </c>
      <c r="AR350" s="58">
        <v>1.5</v>
      </c>
      <c r="AS350" s="32"/>
      <c r="AT350" s="40"/>
      <c r="AU350" s="40">
        <v>0</v>
      </c>
      <c r="AV350" s="40">
        <v>0</v>
      </c>
      <c r="AW350" s="32"/>
      <c r="AX350" s="16">
        <f>Tabla12[[#This Row],[Costo estimado 
(millones de $)]]-Tabla12[[#This Row],[Recursos PDD]]</f>
        <v>19190.683499999999</v>
      </c>
      <c r="AY350" s="32"/>
      <c r="AZ350" s="40">
        <v>0</v>
      </c>
      <c r="BA350" s="40">
        <v>2</v>
      </c>
      <c r="BB350" s="40">
        <f>+(Tabla12[[#This Row],[Priorización 1 (60%)]]*60%)+(Tabla12[[#This Row],[Priorización 2 (40%)]]*40%)</f>
        <v>0.8</v>
      </c>
      <c r="BC350" s="32"/>
      <c r="BD350" s="32"/>
    </row>
    <row r="351" spans="1:56" ht="169" hidden="1" customHeight="1" x14ac:dyDescent="0.2">
      <c r="A351" s="7">
        <v>360</v>
      </c>
      <c r="B351" s="7">
        <v>358</v>
      </c>
      <c r="C351" s="32" t="s">
        <v>900</v>
      </c>
      <c r="D351" s="32" t="s">
        <v>967</v>
      </c>
      <c r="E351" s="32" t="s">
        <v>72</v>
      </c>
      <c r="F351" s="1" t="s">
        <v>518</v>
      </c>
      <c r="G351" s="32" t="s">
        <v>2</v>
      </c>
      <c r="H351" s="6" t="s">
        <v>205</v>
      </c>
      <c r="I351" s="4" t="s">
        <v>114</v>
      </c>
      <c r="J351" s="32" t="s">
        <v>729</v>
      </c>
      <c r="K351" s="32" t="s">
        <v>968</v>
      </c>
      <c r="L351" s="32" t="s">
        <v>615</v>
      </c>
      <c r="N351" s="58" t="s">
        <v>56</v>
      </c>
      <c r="Q351" s="32" t="s">
        <v>4</v>
      </c>
      <c r="R351" s="32" t="s">
        <v>392</v>
      </c>
      <c r="S351" s="32" t="str">
        <f>+VLOOKUP(Tabla12[[#This Row],[Programa]],Objetivos_Programas!$B$2:$C$16,2,FALSE)</f>
        <v>2. Programa descarbonizar la movilidad e infraestructura sostenible</v>
      </c>
      <c r="T351" s="32" t="s">
        <v>1658</v>
      </c>
      <c r="U351" s="32" t="s">
        <v>1883</v>
      </c>
      <c r="V351" s="33" t="str">
        <f>+VLOOKUP(Tabla12[[#This Row],[Subprograma (reclasificación)]],OB_Prop_Estru_Prog_SubPr_meta!$K$2:$N$59,4,FALSE)</f>
        <v>362 kilómetros de malla vial de la ciudad consolidados</v>
      </c>
      <c r="W351" s="32" t="s">
        <v>900</v>
      </c>
      <c r="X351" s="32" t="s">
        <v>943</v>
      </c>
      <c r="Y351" s="32" t="s">
        <v>943</v>
      </c>
      <c r="AA351" s="32" t="s">
        <v>908</v>
      </c>
      <c r="AB351" s="32" t="s">
        <v>943</v>
      </c>
      <c r="AC351" s="58">
        <v>0</v>
      </c>
      <c r="AD351" s="10">
        <v>11487.27587553</v>
      </c>
      <c r="AE351" s="10">
        <f>+Tabla12[[#This Row],[Costo estimado 
(millones de $)]]</f>
        <v>11487.27587553</v>
      </c>
      <c r="AF351" s="16">
        <v>0</v>
      </c>
      <c r="AG351" s="16">
        <v>0</v>
      </c>
      <c r="AH351" s="16">
        <v>0</v>
      </c>
      <c r="AI351" s="32">
        <v>0</v>
      </c>
      <c r="AJ351" s="32"/>
      <c r="AK351" s="32" t="s">
        <v>57</v>
      </c>
      <c r="AN351" s="40">
        <v>1</v>
      </c>
      <c r="AO351" s="56" t="s">
        <v>1586</v>
      </c>
      <c r="AP351" s="58" t="s">
        <v>974</v>
      </c>
      <c r="AQ351" s="58" t="s">
        <v>969</v>
      </c>
      <c r="AR351" s="58">
        <v>0.63</v>
      </c>
      <c r="AS351" s="32"/>
      <c r="AT351" s="40"/>
      <c r="AU351" s="40">
        <v>0</v>
      </c>
      <c r="AV351" s="40">
        <v>0</v>
      </c>
      <c r="AW351" s="32"/>
      <c r="AX351" s="16">
        <f>Tabla12[[#This Row],[Costo estimado 
(millones de $)]]-Tabla12[[#This Row],[Recursos PDD]]</f>
        <v>11487.27587553</v>
      </c>
      <c r="AY351" s="32"/>
      <c r="AZ351" s="40">
        <v>0</v>
      </c>
      <c r="BA351" s="40">
        <v>2</v>
      </c>
      <c r="BB351" s="40">
        <f>+(Tabla12[[#This Row],[Priorización 1 (60%)]]*60%)+(Tabla12[[#This Row],[Priorización 2 (40%)]]*40%)</f>
        <v>0.8</v>
      </c>
      <c r="BC351" s="32"/>
      <c r="BD351" s="32"/>
    </row>
    <row r="352" spans="1:56" ht="169" hidden="1" customHeight="1" x14ac:dyDescent="0.2">
      <c r="A352" s="7">
        <v>361</v>
      </c>
      <c r="B352" s="7">
        <v>359</v>
      </c>
      <c r="C352" s="32" t="s">
        <v>900</v>
      </c>
      <c r="D352" s="32" t="s">
        <v>967</v>
      </c>
      <c r="E352" s="32" t="s">
        <v>72</v>
      </c>
      <c r="F352" s="1" t="s">
        <v>518</v>
      </c>
      <c r="G352" s="32" t="s">
        <v>2</v>
      </c>
      <c r="H352" s="6" t="s">
        <v>207</v>
      </c>
      <c r="I352" s="4" t="s">
        <v>114</v>
      </c>
      <c r="J352" s="32" t="s">
        <v>729</v>
      </c>
      <c r="K352" s="32" t="s">
        <v>968</v>
      </c>
      <c r="L352" s="32" t="s">
        <v>615</v>
      </c>
      <c r="N352" s="58" t="s">
        <v>56</v>
      </c>
      <c r="Q352" s="32" t="s">
        <v>4</v>
      </c>
      <c r="R352" s="32" t="s">
        <v>392</v>
      </c>
      <c r="S352" s="32" t="str">
        <f>+VLOOKUP(Tabla12[[#This Row],[Programa]],Objetivos_Programas!$B$2:$C$16,2,FALSE)</f>
        <v>2. Programa descarbonizar la movilidad e infraestructura sostenible</v>
      </c>
      <c r="T352" s="32" t="s">
        <v>1658</v>
      </c>
      <c r="U352" s="32" t="s">
        <v>1883</v>
      </c>
      <c r="V352" s="33" t="str">
        <f>+VLOOKUP(Tabla12[[#This Row],[Subprograma (reclasificación)]],OB_Prop_Estru_Prog_SubPr_meta!$K$2:$N$59,4,FALSE)</f>
        <v>362 kilómetros de malla vial de la ciudad consolidados</v>
      </c>
      <c r="W352" s="32" t="s">
        <v>900</v>
      </c>
      <c r="X352" s="32" t="s">
        <v>943</v>
      </c>
      <c r="Y352" s="32" t="s">
        <v>943</v>
      </c>
      <c r="AA352" s="32" t="s">
        <v>908</v>
      </c>
      <c r="AB352" s="32" t="s">
        <v>943</v>
      </c>
      <c r="AC352" s="58">
        <v>0</v>
      </c>
      <c r="AD352" s="10">
        <v>50407.528660000004</v>
      </c>
      <c r="AE352" s="10">
        <f>+Tabla12[[#This Row],[Costo estimado 
(millones de $)]]</f>
        <v>50407.528660000004</v>
      </c>
      <c r="AF352" s="16">
        <v>0</v>
      </c>
      <c r="AG352" s="16">
        <v>0</v>
      </c>
      <c r="AH352" s="16">
        <v>0</v>
      </c>
      <c r="AI352" s="32">
        <v>0</v>
      </c>
      <c r="AJ352" s="32"/>
      <c r="AK352" s="32" t="s">
        <v>57</v>
      </c>
      <c r="AN352" s="40">
        <v>1</v>
      </c>
      <c r="AO352" s="56" t="s">
        <v>1585</v>
      </c>
      <c r="AP352" s="58" t="s">
        <v>971</v>
      </c>
      <c r="AQ352" s="58" t="s">
        <v>972</v>
      </c>
      <c r="AR352" s="58">
        <v>3.94</v>
      </c>
      <c r="AS352" s="32"/>
      <c r="AT352" s="40"/>
      <c r="AU352" s="40">
        <v>0</v>
      </c>
      <c r="AV352" s="40">
        <v>0</v>
      </c>
      <c r="AW352" s="32"/>
      <c r="AX352" s="16">
        <f>Tabla12[[#This Row],[Costo estimado 
(millones de $)]]-Tabla12[[#This Row],[Recursos PDD]]</f>
        <v>50407.528660000004</v>
      </c>
      <c r="AY352" s="32"/>
      <c r="AZ352" s="40">
        <v>0</v>
      </c>
      <c r="BA352" s="40">
        <v>2</v>
      </c>
      <c r="BB352" s="40">
        <f>+(Tabla12[[#This Row],[Priorización 1 (60%)]]*60%)+(Tabla12[[#This Row],[Priorización 2 (40%)]]*40%)</f>
        <v>0.8</v>
      </c>
      <c r="BC352" s="32"/>
      <c r="BD352" s="32"/>
    </row>
    <row r="353" spans="1:56" ht="169" hidden="1" customHeight="1" x14ac:dyDescent="0.2">
      <c r="A353" s="7">
        <v>362</v>
      </c>
      <c r="B353" s="7">
        <v>360</v>
      </c>
      <c r="C353" s="32" t="s">
        <v>900</v>
      </c>
      <c r="D353" s="32" t="s">
        <v>967</v>
      </c>
      <c r="E353" s="32" t="s">
        <v>72</v>
      </c>
      <c r="F353" s="1" t="s">
        <v>518</v>
      </c>
      <c r="G353" s="32" t="s">
        <v>2</v>
      </c>
      <c r="H353" s="6" t="s">
        <v>208</v>
      </c>
      <c r="I353" s="4" t="s">
        <v>114</v>
      </c>
      <c r="J353" s="32" t="s">
        <v>729</v>
      </c>
      <c r="K353" s="32" t="s">
        <v>968</v>
      </c>
      <c r="L353" s="32" t="s">
        <v>615</v>
      </c>
      <c r="N353" s="58" t="s">
        <v>56</v>
      </c>
      <c r="Q353" s="32" t="s">
        <v>4</v>
      </c>
      <c r="R353" s="32" t="s">
        <v>392</v>
      </c>
      <c r="S353" s="32" t="str">
        <f>+VLOOKUP(Tabla12[[#This Row],[Programa]],Objetivos_Programas!$B$2:$C$16,2,FALSE)</f>
        <v>2. Programa descarbonizar la movilidad e infraestructura sostenible</v>
      </c>
      <c r="T353" s="32" t="s">
        <v>1658</v>
      </c>
      <c r="U353" s="32" t="s">
        <v>1883</v>
      </c>
      <c r="V353" s="33" t="str">
        <f>+VLOOKUP(Tabla12[[#This Row],[Subprograma (reclasificación)]],OB_Prop_Estru_Prog_SubPr_meta!$K$2:$N$59,4,FALSE)</f>
        <v>362 kilómetros de malla vial de la ciudad consolidados</v>
      </c>
      <c r="W353" s="32" t="s">
        <v>900</v>
      </c>
      <c r="X353" s="32" t="s">
        <v>955</v>
      </c>
      <c r="Y353" s="32" t="s">
        <v>955</v>
      </c>
      <c r="AA353" s="32" t="s">
        <v>908</v>
      </c>
      <c r="AB353" s="32" t="s">
        <v>955</v>
      </c>
      <c r="AC353" s="58">
        <v>0</v>
      </c>
      <c r="AD353" s="10">
        <v>51814.845450000001</v>
      </c>
      <c r="AE353" s="10">
        <f>+Tabla12[[#This Row],[Costo estimado 
(millones de $)]]</f>
        <v>51814.845450000001</v>
      </c>
      <c r="AF353" s="16">
        <v>0</v>
      </c>
      <c r="AG353" s="16">
        <v>0</v>
      </c>
      <c r="AH353" s="16">
        <v>0</v>
      </c>
      <c r="AI353" s="32">
        <v>0</v>
      </c>
      <c r="AJ353" s="32"/>
      <c r="AK353" s="32" t="s">
        <v>57</v>
      </c>
      <c r="AN353" s="40">
        <v>1</v>
      </c>
      <c r="AO353" s="56" t="s">
        <v>1585</v>
      </c>
      <c r="AP353" s="58" t="s">
        <v>971</v>
      </c>
      <c r="AQ353" s="58" t="s">
        <v>972</v>
      </c>
      <c r="AR353" s="58">
        <v>4.05</v>
      </c>
      <c r="AS353" s="32"/>
      <c r="AT353" s="40"/>
      <c r="AU353" s="40">
        <v>0</v>
      </c>
      <c r="AV353" s="40">
        <v>0</v>
      </c>
      <c r="AW353" s="32"/>
      <c r="AX353" s="16">
        <f>Tabla12[[#This Row],[Costo estimado 
(millones de $)]]-Tabla12[[#This Row],[Recursos PDD]]</f>
        <v>51814.845450000001</v>
      </c>
      <c r="AY353" s="32"/>
      <c r="AZ353" s="40">
        <v>0</v>
      </c>
      <c r="BA353" s="40">
        <v>2</v>
      </c>
      <c r="BB353" s="40">
        <f>+(Tabla12[[#This Row],[Priorización 1 (60%)]]*60%)+(Tabla12[[#This Row],[Priorización 2 (40%)]]*40%)</f>
        <v>0.8</v>
      </c>
      <c r="BC353" s="32"/>
      <c r="BD353" s="32"/>
    </row>
    <row r="354" spans="1:56" ht="169" hidden="1" customHeight="1" x14ac:dyDescent="0.2">
      <c r="A354" s="7">
        <v>363</v>
      </c>
      <c r="B354" s="7">
        <v>361</v>
      </c>
      <c r="C354" s="32" t="s">
        <v>900</v>
      </c>
      <c r="D354" s="32" t="s">
        <v>967</v>
      </c>
      <c r="E354" s="32" t="s">
        <v>72</v>
      </c>
      <c r="F354" s="1" t="s">
        <v>518</v>
      </c>
      <c r="G354" s="32" t="s">
        <v>2</v>
      </c>
      <c r="H354" s="6" t="s">
        <v>209</v>
      </c>
      <c r="I354" s="4" t="s">
        <v>114</v>
      </c>
      <c r="J354" s="32" t="s">
        <v>729</v>
      </c>
      <c r="K354" s="32" t="s">
        <v>968</v>
      </c>
      <c r="L354" s="32" t="s">
        <v>615</v>
      </c>
      <c r="N354" s="58" t="s">
        <v>56</v>
      </c>
      <c r="Q354" s="32" t="s">
        <v>4</v>
      </c>
      <c r="R354" s="32" t="s">
        <v>392</v>
      </c>
      <c r="S354" s="32" t="str">
        <f>+VLOOKUP(Tabla12[[#This Row],[Programa]],Objetivos_Programas!$B$2:$C$16,2,FALSE)</f>
        <v>2. Programa descarbonizar la movilidad e infraestructura sostenible</v>
      </c>
      <c r="T354" s="32" t="s">
        <v>1658</v>
      </c>
      <c r="U354" s="32" t="s">
        <v>1883</v>
      </c>
      <c r="V354" s="33" t="str">
        <f>+VLOOKUP(Tabla12[[#This Row],[Subprograma (reclasificación)]],OB_Prop_Estru_Prog_SubPr_meta!$K$2:$N$59,4,FALSE)</f>
        <v>362 kilómetros de malla vial de la ciudad consolidados</v>
      </c>
      <c r="W354" s="32" t="s">
        <v>900</v>
      </c>
      <c r="X354" s="32" t="s">
        <v>978</v>
      </c>
      <c r="Y354" s="32" t="s">
        <v>978</v>
      </c>
      <c r="AA354" s="32" t="s">
        <v>908</v>
      </c>
      <c r="AB354" s="32" t="s">
        <v>978</v>
      </c>
      <c r="AC354" s="58">
        <v>0</v>
      </c>
      <c r="AD354" s="10">
        <v>5885.1429399999997</v>
      </c>
      <c r="AE354" s="10">
        <f>+Tabla12[[#This Row],[Costo estimado 
(millones de $)]]</f>
        <v>5885.1429399999997</v>
      </c>
      <c r="AF354" s="16">
        <v>0</v>
      </c>
      <c r="AG354" s="16">
        <v>0</v>
      </c>
      <c r="AH354" s="16">
        <v>0</v>
      </c>
      <c r="AI354" s="32">
        <v>0</v>
      </c>
      <c r="AJ354" s="32"/>
      <c r="AK354" s="32" t="s">
        <v>57</v>
      </c>
      <c r="AN354" s="40">
        <v>1</v>
      </c>
      <c r="AO354" s="56" t="s">
        <v>1585</v>
      </c>
      <c r="AP354" s="58" t="s">
        <v>971</v>
      </c>
      <c r="AQ354" s="58" t="s">
        <v>972</v>
      </c>
      <c r="AR354" s="58">
        <v>0.46</v>
      </c>
      <c r="AS354" s="32"/>
      <c r="AT354" s="40"/>
      <c r="AU354" s="40">
        <v>0</v>
      </c>
      <c r="AV354" s="40">
        <v>0</v>
      </c>
      <c r="AW354" s="32"/>
      <c r="AX354" s="16">
        <f>Tabla12[[#This Row],[Costo estimado 
(millones de $)]]-Tabla12[[#This Row],[Recursos PDD]]</f>
        <v>5885.1429399999997</v>
      </c>
      <c r="AY354" s="32"/>
      <c r="AZ354" s="40">
        <v>0</v>
      </c>
      <c r="BA354" s="40">
        <v>2</v>
      </c>
      <c r="BB354" s="40">
        <f>+(Tabla12[[#This Row],[Priorización 1 (60%)]]*60%)+(Tabla12[[#This Row],[Priorización 2 (40%)]]*40%)</f>
        <v>0.8</v>
      </c>
      <c r="BC354" s="32"/>
      <c r="BD354" s="32"/>
    </row>
    <row r="355" spans="1:56" ht="169" hidden="1" customHeight="1" x14ac:dyDescent="0.2">
      <c r="A355" s="7">
        <v>364</v>
      </c>
      <c r="B355" s="7">
        <v>362</v>
      </c>
      <c r="C355" s="32" t="s">
        <v>900</v>
      </c>
      <c r="D355" s="32" t="s">
        <v>967</v>
      </c>
      <c r="E355" s="32" t="s">
        <v>72</v>
      </c>
      <c r="F355" s="1" t="s">
        <v>518</v>
      </c>
      <c r="G355" s="32" t="s">
        <v>2</v>
      </c>
      <c r="H355" s="6" t="s">
        <v>211</v>
      </c>
      <c r="I355" s="4" t="s">
        <v>114</v>
      </c>
      <c r="J355" s="32" t="s">
        <v>729</v>
      </c>
      <c r="K355" s="32" t="s">
        <v>968</v>
      </c>
      <c r="L355" s="32" t="s">
        <v>615</v>
      </c>
      <c r="N355" s="58" t="s">
        <v>56</v>
      </c>
      <c r="Q355" s="32" t="s">
        <v>4</v>
      </c>
      <c r="R355" s="32" t="s">
        <v>392</v>
      </c>
      <c r="S355" s="32" t="str">
        <f>+VLOOKUP(Tabla12[[#This Row],[Programa]],Objetivos_Programas!$B$2:$C$16,2,FALSE)</f>
        <v>2. Programa descarbonizar la movilidad e infraestructura sostenible</v>
      </c>
      <c r="T355" s="32" t="s">
        <v>1658</v>
      </c>
      <c r="U355" s="32" t="s">
        <v>1883</v>
      </c>
      <c r="V355" s="33" t="str">
        <f>+VLOOKUP(Tabla12[[#This Row],[Subprograma (reclasificación)]],OB_Prop_Estru_Prog_SubPr_meta!$K$2:$N$59,4,FALSE)</f>
        <v>362 kilómetros de malla vial de la ciudad consolidados</v>
      </c>
      <c r="W355" s="32" t="s">
        <v>900</v>
      </c>
      <c r="X355" s="32" t="s">
        <v>126</v>
      </c>
      <c r="Y355" s="32" t="s">
        <v>126</v>
      </c>
      <c r="AA355" s="32" t="s">
        <v>908</v>
      </c>
      <c r="AB355" s="32" t="s">
        <v>126</v>
      </c>
      <c r="AC355" s="58">
        <v>0</v>
      </c>
      <c r="AD355" s="10">
        <v>75203.745699249994</v>
      </c>
      <c r="AE355" s="10">
        <f>+Tabla12[[#This Row],[Costo estimado 
(millones de $)]]</f>
        <v>75203.745699249994</v>
      </c>
      <c r="AF355" s="16">
        <v>0</v>
      </c>
      <c r="AG355" s="16">
        <v>0</v>
      </c>
      <c r="AH355" s="16">
        <v>0</v>
      </c>
      <c r="AI355" s="32">
        <v>0</v>
      </c>
      <c r="AJ355" s="32"/>
      <c r="AK355" s="32" t="s">
        <v>57</v>
      </c>
      <c r="AN355" s="40">
        <v>1</v>
      </c>
      <c r="AO355" s="56" t="s">
        <v>1585</v>
      </c>
      <c r="AP355" s="58" t="s">
        <v>976</v>
      </c>
      <c r="AQ355" s="58" t="s">
        <v>977</v>
      </c>
      <c r="AR355" s="58">
        <v>3.65</v>
      </c>
      <c r="AS355" s="32"/>
      <c r="AT355" s="40"/>
      <c r="AU355" s="40">
        <v>0</v>
      </c>
      <c r="AV355" s="40">
        <v>0</v>
      </c>
      <c r="AW355" s="32"/>
      <c r="AX355" s="16">
        <f>Tabla12[[#This Row],[Costo estimado 
(millones de $)]]-Tabla12[[#This Row],[Recursos PDD]]</f>
        <v>75203.745699249994</v>
      </c>
      <c r="AY355" s="32"/>
      <c r="AZ355" s="40">
        <v>0</v>
      </c>
      <c r="BA355" s="40">
        <v>2</v>
      </c>
      <c r="BB355" s="40">
        <f>+(Tabla12[[#This Row],[Priorización 1 (60%)]]*60%)+(Tabla12[[#This Row],[Priorización 2 (40%)]]*40%)</f>
        <v>0.8</v>
      </c>
      <c r="BC355" s="32"/>
      <c r="BD355" s="32"/>
    </row>
    <row r="356" spans="1:56" ht="169" hidden="1" customHeight="1" x14ac:dyDescent="0.2">
      <c r="A356" s="7">
        <v>365</v>
      </c>
      <c r="B356" s="7">
        <v>363</v>
      </c>
      <c r="C356" s="32" t="s">
        <v>900</v>
      </c>
      <c r="D356" s="32" t="s">
        <v>967</v>
      </c>
      <c r="E356" s="32" t="s">
        <v>72</v>
      </c>
      <c r="F356" s="1" t="s">
        <v>518</v>
      </c>
      <c r="G356" s="32" t="s">
        <v>2</v>
      </c>
      <c r="H356" s="6" t="s">
        <v>212</v>
      </c>
      <c r="I356" s="4" t="s">
        <v>114</v>
      </c>
      <c r="J356" s="32" t="s">
        <v>729</v>
      </c>
      <c r="K356" s="32" t="s">
        <v>968</v>
      </c>
      <c r="L356" s="32" t="s">
        <v>615</v>
      </c>
      <c r="N356" s="58" t="s">
        <v>56</v>
      </c>
      <c r="Q356" s="32" t="s">
        <v>4</v>
      </c>
      <c r="R356" s="32" t="s">
        <v>392</v>
      </c>
      <c r="S356" s="32" t="str">
        <f>+VLOOKUP(Tabla12[[#This Row],[Programa]],Objetivos_Programas!$B$2:$C$16,2,FALSE)</f>
        <v>2. Programa descarbonizar la movilidad e infraestructura sostenible</v>
      </c>
      <c r="T356" s="32" t="s">
        <v>1658</v>
      </c>
      <c r="U356" s="32" t="s">
        <v>1883</v>
      </c>
      <c r="V356" s="33" t="str">
        <f>+VLOOKUP(Tabla12[[#This Row],[Subprograma (reclasificación)]],OB_Prop_Estru_Prog_SubPr_meta!$K$2:$N$59,4,FALSE)</f>
        <v>362 kilómetros de malla vial de la ciudad consolidados</v>
      </c>
      <c r="W356" s="32" t="s">
        <v>900</v>
      </c>
      <c r="X356" s="32" t="s">
        <v>213</v>
      </c>
      <c r="Y356" s="32" t="s">
        <v>213</v>
      </c>
      <c r="AA356" s="32" t="s">
        <v>908</v>
      </c>
      <c r="AB356" s="32" t="s">
        <v>213</v>
      </c>
      <c r="AC356" s="58">
        <v>0</v>
      </c>
      <c r="AD356" s="10">
        <v>29553.652590000002</v>
      </c>
      <c r="AE356" s="10">
        <f>+Tabla12[[#This Row],[Costo estimado 
(millones de $)]]</f>
        <v>29553.652590000002</v>
      </c>
      <c r="AF356" s="16">
        <v>0</v>
      </c>
      <c r="AG356" s="16">
        <v>0</v>
      </c>
      <c r="AH356" s="16">
        <v>0</v>
      </c>
      <c r="AI356" s="32">
        <v>0</v>
      </c>
      <c r="AJ356" s="32"/>
      <c r="AK356" s="32" t="s">
        <v>57</v>
      </c>
      <c r="AN356" s="40">
        <v>1</v>
      </c>
      <c r="AO356" s="56" t="s">
        <v>1585</v>
      </c>
      <c r="AP356" s="58" t="s">
        <v>971</v>
      </c>
      <c r="AQ356" s="58" t="s">
        <v>972</v>
      </c>
      <c r="AR356" s="58">
        <v>2.31</v>
      </c>
      <c r="AS356" s="32"/>
      <c r="AT356" s="40"/>
      <c r="AU356" s="40">
        <v>0</v>
      </c>
      <c r="AV356" s="40">
        <v>0</v>
      </c>
      <c r="AW356" s="32"/>
      <c r="AX356" s="16">
        <f>Tabla12[[#This Row],[Costo estimado 
(millones de $)]]-Tabla12[[#This Row],[Recursos PDD]]</f>
        <v>29553.652590000002</v>
      </c>
      <c r="AY356" s="32"/>
      <c r="AZ356" s="40">
        <v>0</v>
      </c>
      <c r="BA356" s="40">
        <v>2</v>
      </c>
      <c r="BB356" s="40">
        <f>+(Tabla12[[#This Row],[Priorización 1 (60%)]]*60%)+(Tabla12[[#This Row],[Priorización 2 (40%)]]*40%)</f>
        <v>0.8</v>
      </c>
      <c r="BC356" s="32"/>
      <c r="BD356" s="32"/>
    </row>
    <row r="357" spans="1:56" ht="169" hidden="1" customHeight="1" x14ac:dyDescent="0.2">
      <c r="A357" s="7">
        <v>366</v>
      </c>
      <c r="B357" s="7">
        <v>364</v>
      </c>
      <c r="C357" s="32" t="s">
        <v>900</v>
      </c>
      <c r="D357" s="32" t="s">
        <v>967</v>
      </c>
      <c r="E357" s="32" t="s">
        <v>72</v>
      </c>
      <c r="F357" s="1" t="s">
        <v>518</v>
      </c>
      <c r="G357" s="32" t="s">
        <v>2</v>
      </c>
      <c r="H357" s="6" t="s">
        <v>214</v>
      </c>
      <c r="I357" s="4" t="s">
        <v>114</v>
      </c>
      <c r="J357" s="32" t="s">
        <v>729</v>
      </c>
      <c r="K357" s="32" t="s">
        <v>968</v>
      </c>
      <c r="L357" s="32" t="s">
        <v>615</v>
      </c>
      <c r="N357" s="58" t="s">
        <v>56</v>
      </c>
      <c r="Q357" s="32" t="s">
        <v>4</v>
      </c>
      <c r="R357" s="32" t="s">
        <v>392</v>
      </c>
      <c r="S357" s="32" t="str">
        <f>+VLOOKUP(Tabla12[[#This Row],[Programa]],Objetivos_Programas!$B$2:$C$16,2,FALSE)</f>
        <v>2. Programa descarbonizar la movilidad e infraestructura sostenible</v>
      </c>
      <c r="T357" s="32" t="s">
        <v>1658</v>
      </c>
      <c r="U357" s="32" t="s">
        <v>1883</v>
      </c>
      <c r="V357" s="33" t="str">
        <f>+VLOOKUP(Tabla12[[#This Row],[Subprograma (reclasificación)]],OB_Prop_Estru_Prog_SubPr_meta!$K$2:$N$59,4,FALSE)</f>
        <v>362 kilómetros de malla vial de la ciudad consolidados</v>
      </c>
      <c r="W357" s="32" t="s">
        <v>900</v>
      </c>
      <c r="X357" s="153" t="s">
        <v>2229</v>
      </c>
      <c r="AA357" s="32" t="s">
        <v>908</v>
      </c>
      <c r="AB357" s="32" t="s">
        <v>979</v>
      </c>
      <c r="AC357" s="58">
        <v>0</v>
      </c>
      <c r="AD357" s="10">
        <v>27350.656846499998</v>
      </c>
      <c r="AE357" s="10">
        <f>+Tabla12[[#This Row],[Costo estimado 
(millones de $)]]</f>
        <v>27350.656846499998</v>
      </c>
      <c r="AF357" s="16">
        <v>0</v>
      </c>
      <c r="AG357" s="16">
        <v>0</v>
      </c>
      <c r="AH357" s="16">
        <v>0</v>
      </c>
      <c r="AI357" s="32">
        <v>0</v>
      </c>
      <c r="AJ357" s="32"/>
      <c r="AK357" s="32" t="s">
        <v>57</v>
      </c>
      <c r="AN357" s="40">
        <v>1</v>
      </c>
      <c r="AO357" s="56" t="s">
        <v>1585</v>
      </c>
      <c r="AP357" s="58" t="s">
        <v>974</v>
      </c>
      <c r="AQ357" s="58" t="s">
        <v>974</v>
      </c>
      <c r="AR357" s="58">
        <v>1.5</v>
      </c>
      <c r="AS357" s="32"/>
      <c r="AT357" s="40"/>
      <c r="AU357" s="40">
        <v>0</v>
      </c>
      <c r="AV357" s="40">
        <v>0</v>
      </c>
      <c r="AW357" s="32"/>
      <c r="AX357" s="16">
        <f>Tabla12[[#This Row],[Costo estimado 
(millones de $)]]-Tabla12[[#This Row],[Recursos PDD]]</f>
        <v>27350.656846499998</v>
      </c>
      <c r="AY357" s="32"/>
      <c r="AZ357" s="40">
        <v>0</v>
      </c>
      <c r="BA357" s="40">
        <v>2</v>
      </c>
      <c r="BB357" s="40">
        <f>+(Tabla12[[#This Row],[Priorización 1 (60%)]]*60%)+(Tabla12[[#This Row],[Priorización 2 (40%)]]*40%)</f>
        <v>0.8</v>
      </c>
      <c r="BC357" s="32"/>
      <c r="BD357" s="32"/>
    </row>
    <row r="358" spans="1:56" ht="169" hidden="1" customHeight="1" x14ac:dyDescent="0.2">
      <c r="A358" s="7">
        <v>367</v>
      </c>
      <c r="B358" s="7">
        <v>365</v>
      </c>
      <c r="C358" s="32" t="s">
        <v>900</v>
      </c>
      <c r="D358" s="32" t="s">
        <v>967</v>
      </c>
      <c r="E358" s="32" t="s">
        <v>72</v>
      </c>
      <c r="F358" s="1" t="s">
        <v>518</v>
      </c>
      <c r="G358" s="32" t="s">
        <v>2</v>
      </c>
      <c r="H358" s="6" t="s">
        <v>215</v>
      </c>
      <c r="I358" s="4" t="s">
        <v>114</v>
      </c>
      <c r="J358" s="32" t="s">
        <v>729</v>
      </c>
      <c r="K358" s="32" t="s">
        <v>968</v>
      </c>
      <c r="L358" s="32" t="s">
        <v>615</v>
      </c>
      <c r="N358" s="58" t="s">
        <v>56</v>
      </c>
      <c r="Q358" s="32" t="s">
        <v>4</v>
      </c>
      <c r="R358" s="32" t="s">
        <v>392</v>
      </c>
      <c r="S358" s="32" t="str">
        <f>+VLOOKUP(Tabla12[[#This Row],[Programa]],Objetivos_Programas!$B$2:$C$16,2,FALSE)</f>
        <v>2. Programa descarbonizar la movilidad e infraestructura sostenible</v>
      </c>
      <c r="T358" s="32" t="s">
        <v>1658</v>
      </c>
      <c r="U358" s="32" t="s">
        <v>1883</v>
      </c>
      <c r="V358" s="33" t="str">
        <f>+VLOOKUP(Tabla12[[#This Row],[Subprograma (reclasificación)]],OB_Prop_Estru_Prog_SubPr_meta!$K$2:$N$59,4,FALSE)</f>
        <v>362 kilómetros de malla vial de la ciudad consolidados</v>
      </c>
      <c r="W358" s="32" t="s">
        <v>900</v>
      </c>
      <c r="X358" s="153" t="s">
        <v>2229</v>
      </c>
      <c r="AA358" s="32" t="s">
        <v>908</v>
      </c>
      <c r="AB358" s="32" t="s">
        <v>979</v>
      </c>
      <c r="AC358" s="58">
        <v>0</v>
      </c>
      <c r="AD358" s="10">
        <v>43498.882599999997</v>
      </c>
      <c r="AE358" s="10">
        <f>+Tabla12[[#This Row],[Costo estimado 
(millones de $)]]</f>
        <v>43498.882599999997</v>
      </c>
      <c r="AF358" s="16">
        <v>0</v>
      </c>
      <c r="AG358" s="16">
        <v>0</v>
      </c>
      <c r="AH358" s="16">
        <v>0</v>
      </c>
      <c r="AI358" s="32">
        <v>0</v>
      </c>
      <c r="AJ358" s="32"/>
      <c r="AK358" s="32" t="s">
        <v>57</v>
      </c>
      <c r="AN358" s="40">
        <v>1</v>
      </c>
      <c r="AO358" s="56" t="s">
        <v>902</v>
      </c>
      <c r="AP358" s="58" t="s">
        <v>971</v>
      </c>
      <c r="AQ358" s="58" t="s">
        <v>972</v>
      </c>
      <c r="AR358" s="58">
        <v>3.4</v>
      </c>
      <c r="AS358" s="32"/>
      <c r="AT358" s="40"/>
      <c r="AU358" s="40">
        <v>0</v>
      </c>
      <c r="AV358" s="40">
        <v>0</v>
      </c>
      <c r="AW358" s="32"/>
      <c r="AX358" s="16">
        <f>Tabla12[[#This Row],[Costo estimado 
(millones de $)]]-Tabla12[[#This Row],[Recursos PDD]]</f>
        <v>43498.882599999997</v>
      </c>
      <c r="AY358" s="32"/>
      <c r="AZ358" s="40">
        <v>0</v>
      </c>
      <c r="BA358" s="40">
        <v>2</v>
      </c>
      <c r="BB358" s="40">
        <f>+(Tabla12[[#This Row],[Priorización 1 (60%)]]*60%)+(Tabla12[[#This Row],[Priorización 2 (40%)]]*40%)</f>
        <v>0.8</v>
      </c>
      <c r="BC358" s="32"/>
      <c r="BD358" s="32"/>
    </row>
    <row r="359" spans="1:56" ht="169" hidden="1" customHeight="1" x14ac:dyDescent="0.2">
      <c r="A359" s="7">
        <v>368</v>
      </c>
      <c r="B359" s="7">
        <v>366</v>
      </c>
      <c r="C359" s="32" t="s">
        <v>900</v>
      </c>
      <c r="D359" s="32" t="s">
        <v>967</v>
      </c>
      <c r="E359" s="32" t="s">
        <v>72</v>
      </c>
      <c r="F359" s="1" t="s">
        <v>518</v>
      </c>
      <c r="G359" s="32" t="s">
        <v>2</v>
      </c>
      <c r="H359" s="6" t="s">
        <v>216</v>
      </c>
      <c r="I359" s="4" t="s">
        <v>114</v>
      </c>
      <c r="J359" s="32" t="s">
        <v>729</v>
      </c>
      <c r="K359" s="32" t="s">
        <v>968</v>
      </c>
      <c r="L359" s="32" t="s">
        <v>615</v>
      </c>
      <c r="N359" s="58" t="s">
        <v>56</v>
      </c>
      <c r="Q359" s="32" t="s">
        <v>4</v>
      </c>
      <c r="R359" s="32" t="s">
        <v>392</v>
      </c>
      <c r="S359" s="32" t="str">
        <f>+VLOOKUP(Tabla12[[#This Row],[Programa]],Objetivos_Programas!$B$2:$C$16,2,FALSE)</f>
        <v>2. Programa descarbonizar la movilidad e infraestructura sostenible</v>
      </c>
      <c r="T359" s="32" t="s">
        <v>1658</v>
      </c>
      <c r="U359" s="32" t="s">
        <v>1883</v>
      </c>
      <c r="V359" s="33" t="str">
        <f>+VLOOKUP(Tabla12[[#This Row],[Subprograma (reclasificación)]],OB_Prop_Estru_Prog_SubPr_meta!$K$2:$N$59,4,FALSE)</f>
        <v>362 kilómetros de malla vial de la ciudad consolidados</v>
      </c>
      <c r="W359" s="32" t="s">
        <v>900</v>
      </c>
      <c r="X359" s="32" t="s">
        <v>1075</v>
      </c>
      <c r="Y359" s="32" t="s">
        <v>1075</v>
      </c>
      <c r="AA359" s="32" t="s">
        <v>908</v>
      </c>
      <c r="AB359" s="32" t="s">
        <v>1075</v>
      </c>
      <c r="AC359" s="58">
        <v>0</v>
      </c>
      <c r="AD359" s="10">
        <v>1823.3771230999998</v>
      </c>
      <c r="AE359" s="10">
        <f>+Tabla12[[#This Row],[Costo estimado 
(millones de $)]]</f>
        <v>1823.3771230999998</v>
      </c>
      <c r="AF359" s="16">
        <v>0</v>
      </c>
      <c r="AG359" s="16">
        <v>0</v>
      </c>
      <c r="AH359" s="16">
        <v>0</v>
      </c>
      <c r="AI359" s="32">
        <v>0</v>
      </c>
      <c r="AJ359" s="32"/>
      <c r="AK359" s="32" t="s">
        <v>57</v>
      </c>
      <c r="AN359" s="40">
        <v>1</v>
      </c>
      <c r="AO359" s="56" t="s">
        <v>902</v>
      </c>
      <c r="AP359" s="58" t="s">
        <v>974</v>
      </c>
      <c r="AQ359" s="58" t="s">
        <v>969</v>
      </c>
      <c r="AR359" s="58">
        <v>0.1</v>
      </c>
      <c r="AS359" s="32"/>
      <c r="AT359" s="40"/>
      <c r="AU359" s="40">
        <v>0</v>
      </c>
      <c r="AV359" s="40">
        <v>0</v>
      </c>
      <c r="AW359" s="32"/>
      <c r="AX359" s="16">
        <f>Tabla12[[#This Row],[Costo estimado 
(millones de $)]]-Tabla12[[#This Row],[Recursos PDD]]</f>
        <v>1823.3771230999998</v>
      </c>
      <c r="AY359" s="32"/>
      <c r="AZ359" s="40">
        <v>0</v>
      </c>
      <c r="BA359" s="40">
        <v>2</v>
      </c>
      <c r="BB359" s="40">
        <f>+(Tabla12[[#This Row],[Priorización 1 (60%)]]*60%)+(Tabla12[[#This Row],[Priorización 2 (40%)]]*40%)</f>
        <v>0.8</v>
      </c>
      <c r="BC359" s="32"/>
      <c r="BD359" s="32"/>
    </row>
    <row r="360" spans="1:56" ht="169" hidden="1" customHeight="1" x14ac:dyDescent="0.2">
      <c r="A360" s="7">
        <v>369</v>
      </c>
      <c r="B360" s="7">
        <v>367</v>
      </c>
      <c r="C360" s="32" t="s">
        <v>900</v>
      </c>
      <c r="D360" s="32" t="s">
        <v>967</v>
      </c>
      <c r="E360" s="32" t="s">
        <v>72</v>
      </c>
      <c r="F360" s="1" t="s">
        <v>518</v>
      </c>
      <c r="G360" s="32" t="s">
        <v>2</v>
      </c>
      <c r="H360" s="6" t="s">
        <v>217</v>
      </c>
      <c r="I360" s="4" t="s">
        <v>114</v>
      </c>
      <c r="J360" s="32" t="s">
        <v>729</v>
      </c>
      <c r="K360" s="32" t="s">
        <v>968</v>
      </c>
      <c r="L360" s="32" t="s">
        <v>615</v>
      </c>
      <c r="N360" s="58" t="s">
        <v>56</v>
      </c>
      <c r="Q360" s="32" t="s">
        <v>4</v>
      </c>
      <c r="R360" s="32" t="s">
        <v>392</v>
      </c>
      <c r="S360" s="32" t="str">
        <f>+VLOOKUP(Tabla12[[#This Row],[Programa]],Objetivos_Programas!$B$2:$C$16,2,FALSE)</f>
        <v>2. Programa descarbonizar la movilidad e infraestructura sostenible</v>
      </c>
      <c r="T360" s="32" t="s">
        <v>1658</v>
      </c>
      <c r="U360" s="32" t="s">
        <v>1883</v>
      </c>
      <c r="V360" s="33" t="str">
        <f>+VLOOKUP(Tabla12[[#This Row],[Subprograma (reclasificación)]],OB_Prop_Estru_Prog_SubPr_meta!$K$2:$N$59,4,FALSE)</f>
        <v>362 kilómetros de malla vial de la ciudad consolidados</v>
      </c>
      <c r="W360" s="32" t="s">
        <v>900</v>
      </c>
      <c r="X360" s="32" t="s">
        <v>943</v>
      </c>
      <c r="Y360" s="32" t="s">
        <v>943</v>
      </c>
      <c r="AA360" s="32" t="s">
        <v>957</v>
      </c>
      <c r="AB360" s="32" t="s">
        <v>943</v>
      </c>
      <c r="AC360" s="58">
        <v>0</v>
      </c>
      <c r="AD360" s="10">
        <v>16775.069532519999</v>
      </c>
      <c r="AE360" s="10">
        <f>+Tabla12[[#This Row],[Costo estimado 
(millones de $)]]</f>
        <v>16775.069532519999</v>
      </c>
      <c r="AF360" s="16">
        <v>0</v>
      </c>
      <c r="AG360" s="16">
        <v>0</v>
      </c>
      <c r="AH360" s="16">
        <v>0</v>
      </c>
      <c r="AI360" s="32">
        <v>0</v>
      </c>
      <c r="AJ360" s="32"/>
      <c r="AK360" s="32" t="s">
        <v>57</v>
      </c>
      <c r="AN360" s="40">
        <v>1</v>
      </c>
      <c r="AO360" s="56" t="s">
        <v>902</v>
      </c>
      <c r="AP360" s="58" t="s">
        <v>974</v>
      </c>
      <c r="AQ360" s="58" t="s">
        <v>969</v>
      </c>
      <c r="AR360" s="58">
        <v>0.92</v>
      </c>
      <c r="AS360" s="32"/>
      <c r="AT360" s="40"/>
      <c r="AU360" s="40">
        <v>0</v>
      </c>
      <c r="AV360" s="40">
        <v>1</v>
      </c>
      <c r="AW360" s="32"/>
      <c r="AX360" s="16">
        <f>Tabla12[[#This Row],[Costo estimado 
(millones de $)]]-Tabla12[[#This Row],[Recursos PDD]]</f>
        <v>16775.069532519999</v>
      </c>
      <c r="AY360" s="32"/>
      <c r="AZ360" s="40">
        <v>3</v>
      </c>
      <c r="BA360" s="40">
        <v>2</v>
      </c>
      <c r="BB360" s="40">
        <f>+(Tabla12[[#This Row],[Priorización 1 (60%)]]*60%)+(Tabla12[[#This Row],[Priorización 2 (40%)]]*40%)</f>
        <v>2.5999999999999996</v>
      </c>
      <c r="BC360" s="32"/>
      <c r="BD360" s="32"/>
    </row>
    <row r="361" spans="1:56" ht="169" hidden="1" customHeight="1" x14ac:dyDescent="0.2">
      <c r="A361" s="7">
        <v>370</v>
      </c>
      <c r="B361" s="7">
        <v>368</v>
      </c>
      <c r="C361" s="32" t="s">
        <v>900</v>
      </c>
      <c r="D361" s="32" t="s">
        <v>967</v>
      </c>
      <c r="E361" s="32" t="s">
        <v>72</v>
      </c>
      <c r="F361" s="1" t="s">
        <v>520</v>
      </c>
      <c r="G361" s="32" t="s">
        <v>2</v>
      </c>
      <c r="H361" s="6" t="s">
        <v>1239</v>
      </c>
      <c r="I361" s="4" t="s">
        <v>114</v>
      </c>
      <c r="J361" s="32" t="s">
        <v>382</v>
      </c>
      <c r="K361" s="32" t="s">
        <v>95</v>
      </c>
      <c r="L361" s="32" t="s">
        <v>615</v>
      </c>
      <c r="N361" s="58" t="s">
        <v>56</v>
      </c>
      <c r="Q361" s="32" t="s">
        <v>4</v>
      </c>
      <c r="R361" s="32" t="s">
        <v>391</v>
      </c>
      <c r="S361" s="32" t="str">
        <f>+VLOOKUP(Tabla12[[#This Row],[Programa]],Objetivos_Programas!$B$2:$C$16,2,FALSE)</f>
        <v>3. Programa Vitalidad y cuidado</v>
      </c>
      <c r="T361" s="32" t="s">
        <v>428</v>
      </c>
      <c r="U361" s="32" t="s">
        <v>2093</v>
      </c>
      <c r="V361" s="33" t="str">
        <f>+VLOOKUP(Tabla12[[#This Row],[Subprograma (reclasificación)]],OB_Prop_Estru_Prog_SubPr_meta!$K$2:$N$59,4,FALSE)</f>
        <v>58 km de la malla vial rural mejorados</v>
      </c>
      <c r="W361" s="32" t="s">
        <v>900</v>
      </c>
      <c r="X361" s="32" t="s">
        <v>115</v>
      </c>
      <c r="Y361" s="32" t="s">
        <v>115</v>
      </c>
      <c r="AA361" s="32" t="s">
        <v>957</v>
      </c>
      <c r="AB361" s="32" t="s">
        <v>115</v>
      </c>
      <c r="AC361" s="58">
        <v>0</v>
      </c>
      <c r="AD361" s="10">
        <v>120892.86728999999</v>
      </c>
      <c r="AE361" s="10">
        <f>+Tabla12[[#This Row],[Costo estimado 
(millones de $)]]</f>
        <v>120892.86728999999</v>
      </c>
      <c r="AF361" s="16">
        <v>0</v>
      </c>
      <c r="AG361" s="16">
        <v>0</v>
      </c>
      <c r="AH361" s="16">
        <v>0</v>
      </c>
      <c r="AI361" s="32">
        <v>0</v>
      </c>
      <c r="AJ361" s="32"/>
      <c r="AK361" s="32" t="s">
        <v>66</v>
      </c>
      <c r="AM361" s="32" t="s">
        <v>980</v>
      </c>
      <c r="AN361" s="32">
        <v>1</v>
      </c>
      <c r="AO361" s="56" t="s">
        <v>902</v>
      </c>
      <c r="AP361" s="58" t="s">
        <v>918</v>
      </c>
      <c r="AQ361" s="58" t="s">
        <v>1679</v>
      </c>
      <c r="AR361" s="58">
        <v>5.59</v>
      </c>
      <c r="AS361" s="32"/>
      <c r="AT361" s="40"/>
      <c r="AU361" s="40">
        <v>0</v>
      </c>
      <c r="AV361" s="40">
        <v>1</v>
      </c>
      <c r="AW361" s="32"/>
      <c r="AX361" s="16">
        <f>Tabla12[[#This Row],[Costo estimado 
(millones de $)]]-Tabla12[[#This Row],[Recursos PDD]]</f>
        <v>120892.86728999999</v>
      </c>
      <c r="AY361" s="32"/>
      <c r="AZ361" s="40">
        <v>3</v>
      </c>
      <c r="BA361" s="40">
        <v>2</v>
      </c>
      <c r="BB361" s="40">
        <f>+(Tabla12[[#This Row],[Priorización 1 (60%)]]*60%)+(Tabla12[[#This Row],[Priorización 2 (40%)]]*40%)</f>
        <v>2.5999999999999996</v>
      </c>
      <c r="BC361" s="32"/>
      <c r="BD361" s="32"/>
    </row>
    <row r="362" spans="1:56" ht="169" hidden="1" customHeight="1" x14ac:dyDescent="0.2">
      <c r="A362" s="7">
        <v>371</v>
      </c>
      <c r="B362" s="7">
        <v>369</v>
      </c>
      <c r="C362" s="32" t="s">
        <v>900</v>
      </c>
      <c r="D362" s="32" t="s">
        <v>967</v>
      </c>
      <c r="E362" s="32" t="s">
        <v>72</v>
      </c>
      <c r="F362" s="1" t="s">
        <v>520</v>
      </c>
      <c r="G362" s="32" t="s">
        <v>2</v>
      </c>
      <c r="H362" s="6" t="s">
        <v>218</v>
      </c>
      <c r="I362" s="4" t="s">
        <v>114</v>
      </c>
      <c r="J362" s="32" t="s">
        <v>382</v>
      </c>
      <c r="K362" s="32" t="s">
        <v>95</v>
      </c>
      <c r="L362" s="32" t="s">
        <v>615</v>
      </c>
      <c r="N362" s="58" t="s">
        <v>56</v>
      </c>
      <c r="Q362" s="32" t="s">
        <v>4</v>
      </c>
      <c r="R362" s="32" t="s">
        <v>391</v>
      </c>
      <c r="S362" s="32" t="str">
        <f>+VLOOKUP(Tabla12[[#This Row],[Programa]],Objetivos_Programas!$B$2:$C$16,2,FALSE)</f>
        <v>3. Programa Vitalidad y cuidado</v>
      </c>
      <c r="T362" s="32" t="s">
        <v>428</v>
      </c>
      <c r="U362" s="32" t="s">
        <v>2093</v>
      </c>
      <c r="V362" s="33" t="str">
        <f>+VLOOKUP(Tabla12[[#This Row],[Subprograma (reclasificación)]],OB_Prop_Estru_Prog_SubPr_meta!$K$2:$N$59,4,FALSE)</f>
        <v>58 km de la malla vial rural mejorados</v>
      </c>
      <c r="W362" s="32" t="s">
        <v>900</v>
      </c>
      <c r="X362" s="32" t="s">
        <v>115</v>
      </c>
      <c r="Y362" s="32" t="s">
        <v>115</v>
      </c>
      <c r="AA362" s="32" t="s">
        <v>908</v>
      </c>
      <c r="AB362" s="32" t="s">
        <v>115</v>
      </c>
      <c r="AC362" s="58">
        <v>0</v>
      </c>
      <c r="AD362" s="10">
        <v>95157.176399999997</v>
      </c>
      <c r="AE362" s="10">
        <f>+Tabla12[[#This Row],[Costo estimado 
(millones de $)]]</f>
        <v>95157.176399999997</v>
      </c>
      <c r="AF362" s="16">
        <v>0</v>
      </c>
      <c r="AG362" s="16">
        <v>0</v>
      </c>
      <c r="AH362" s="16">
        <v>0</v>
      </c>
      <c r="AI362" s="32">
        <v>0</v>
      </c>
      <c r="AJ362" s="32"/>
      <c r="AK362" s="32" t="s">
        <v>73</v>
      </c>
      <c r="AN362" s="40">
        <v>2</v>
      </c>
      <c r="AO362" s="56" t="s">
        <v>902</v>
      </c>
      <c r="AP362" s="58" t="s">
        <v>918</v>
      </c>
      <c r="AQ362" s="58" t="s">
        <v>1679</v>
      </c>
      <c r="AR362" s="58">
        <v>4.4000000000000004</v>
      </c>
      <c r="AS362" s="32"/>
      <c r="AT362" s="40"/>
      <c r="AU362" s="40">
        <v>0</v>
      </c>
      <c r="AV362" s="40">
        <v>0</v>
      </c>
      <c r="AW362" s="32"/>
      <c r="AX362" s="16"/>
      <c r="AY362" s="32"/>
      <c r="AZ362" s="40">
        <v>0</v>
      </c>
      <c r="BA362" s="40">
        <v>1</v>
      </c>
      <c r="BB362" s="40">
        <f>+(Tabla12[[#This Row],[Priorización 1 (60%)]]*60%)+(Tabla12[[#This Row],[Priorización 2 (40%)]]*40%)</f>
        <v>0.4</v>
      </c>
      <c r="BC362" s="32"/>
      <c r="BD362" s="32"/>
    </row>
    <row r="363" spans="1:56" ht="169" hidden="1" customHeight="1" x14ac:dyDescent="0.2">
      <c r="A363" s="7">
        <v>372</v>
      </c>
      <c r="B363" s="7">
        <v>370</v>
      </c>
      <c r="C363" s="32" t="s">
        <v>900</v>
      </c>
      <c r="D363" s="32" t="s">
        <v>967</v>
      </c>
      <c r="E363" s="32" t="s">
        <v>72</v>
      </c>
      <c r="F363" s="1" t="s">
        <v>520</v>
      </c>
      <c r="G363" s="32" t="s">
        <v>2</v>
      </c>
      <c r="H363" s="6" t="s">
        <v>219</v>
      </c>
      <c r="I363" s="4" t="s">
        <v>114</v>
      </c>
      <c r="J363" s="32" t="s">
        <v>382</v>
      </c>
      <c r="K363" s="32" t="s">
        <v>95</v>
      </c>
      <c r="L363" s="32" t="s">
        <v>615</v>
      </c>
      <c r="N363" s="58" t="s">
        <v>56</v>
      </c>
      <c r="Q363" s="32" t="s">
        <v>4</v>
      </c>
      <c r="R363" s="32" t="s">
        <v>391</v>
      </c>
      <c r="S363" s="32" t="str">
        <f>+VLOOKUP(Tabla12[[#This Row],[Programa]],Objetivos_Programas!$B$2:$C$16,2,FALSE)</f>
        <v>3. Programa Vitalidad y cuidado</v>
      </c>
      <c r="T363" s="32" t="s">
        <v>428</v>
      </c>
      <c r="U363" s="32" t="s">
        <v>2093</v>
      </c>
      <c r="V363" s="33" t="str">
        <f>+VLOOKUP(Tabla12[[#This Row],[Subprograma (reclasificación)]],OB_Prop_Estru_Prog_SubPr_meta!$K$2:$N$59,4,FALSE)</f>
        <v>58 km de la malla vial rural mejorados</v>
      </c>
      <c r="W363" s="32" t="s">
        <v>900</v>
      </c>
      <c r="X363" s="32" t="s">
        <v>115</v>
      </c>
      <c r="Y363" s="32" t="s">
        <v>115</v>
      </c>
      <c r="AA363" s="32" t="s">
        <v>908</v>
      </c>
      <c r="AB363" s="32" t="s">
        <v>115</v>
      </c>
      <c r="AC363" s="58">
        <v>0</v>
      </c>
      <c r="AD363" s="10">
        <v>46280.990339999997</v>
      </c>
      <c r="AE363" s="10">
        <f>+Tabla12[[#This Row],[Costo estimado 
(millones de $)]]</f>
        <v>46280.990339999997</v>
      </c>
      <c r="AF363" s="16">
        <v>0</v>
      </c>
      <c r="AG363" s="16">
        <v>0</v>
      </c>
      <c r="AH363" s="16">
        <v>0</v>
      </c>
      <c r="AI363" s="32">
        <v>0</v>
      </c>
      <c r="AJ363" s="32"/>
      <c r="AK363" s="32" t="s">
        <v>73</v>
      </c>
      <c r="AN363" s="40">
        <v>1</v>
      </c>
      <c r="AO363" s="56" t="s">
        <v>1586</v>
      </c>
      <c r="AP363" s="58" t="s">
        <v>918</v>
      </c>
      <c r="AQ363" s="58" t="s">
        <v>1680</v>
      </c>
      <c r="AR363" s="58">
        <v>2.14</v>
      </c>
      <c r="AS363" s="32"/>
      <c r="AT363" s="40"/>
      <c r="AU363" s="40">
        <v>0</v>
      </c>
      <c r="AV363" s="40">
        <v>0</v>
      </c>
      <c r="AW363" s="32"/>
      <c r="AX363" s="16"/>
      <c r="AY363" s="32"/>
      <c r="AZ363" s="40">
        <v>0</v>
      </c>
      <c r="BA363" s="40">
        <v>2</v>
      </c>
      <c r="BB363" s="40">
        <f>+(Tabla12[[#This Row],[Priorización 1 (60%)]]*60%)+(Tabla12[[#This Row],[Priorización 2 (40%)]]*40%)</f>
        <v>0.8</v>
      </c>
      <c r="BC363" s="32"/>
      <c r="BD363" s="32"/>
    </row>
    <row r="364" spans="1:56" ht="169" hidden="1" customHeight="1" x14ac:dyDescent="0.2">
      <c r="A364" s="7">
        <v>373</v>
      </c>
      <c r="B364" s="7">
        <v>371</v>
      </c>
      <c r="C364" s="32" t="s">
        <v>900</v>
      </c>
      <c r="D364" s="32" t="s">
        <v>967</v>
      </c>
      <c r="E364" s="32" t="s">
        <v>72</v>
      </c>
      <c r="F364" s="1" t="s">
        <v>520</v>
      </c>
      <c r="G364" s="32" t="s">
        <v>2</v>
      </c>
      <c r="H364" s="6" t="s">
        <v>220</v>
      </c>
      <c r="I364" s="4" t="s">
        <v>114</v>
      </c>
      <c r="J364" s="32" t="s">
        <v>382</v>
      </c>
      <c r="K364" s="32" t="s">
        <v>95</v>
      </c>
      <c r="L364" s="32" t="s">
        <v>615</v>
      </c>
      <c r="N364" s="58" t="s">
        <v>56</v>
      </c>
      <c r="Q364" s="32" t="s">
        <v>4</v>
      </c>
      <c r="R364" s="32" t="s">
        <v>391</v>
      </c>
      <c r="S364" s="32" t="str">
        <f>+VLOOKUP(Tabla12[[#This Row],[Programa]],Objetivos_Programas!$B$2:$C$16,2,FALSE)</f>
        <v>3. Programa Vitalidad y cuidado</v>
      </c>
      <c r="T364" s="32" t="s">
        <v>428</v>
      </c>
      <c r="U364" s="32" t="s">
        <v>2093</v>
      </c>
      <c r="V364" s="33" t="str">
        <f>+VLOOKUP(Tabla12[[#This Row],[Subprograma (reclasificación)]],OB_Prop_Estru_Prog_SubPr_meta!$K$2:$N$59,4,FALSE)</f>
        <v>58 km de la malla vial rural mejorados</v>
      </c>
      <c r="W364" s="32" t="s">
        <v>900</v>
      </c>
      <c r="X364" s="32" t="s">
        <v>963</v>
      </c>
      <c r="Y364" s="32" t="s">
        <v>963</v>
      </c>
      <c r="AA364" s="32" t="s">
        <v>908</v>
      </c>
      <c r="AB364" s="32" t="s">
        <v>963</v>
      </c>
      <c r="AC364" s="58">
        <v>0</v>
      </c>
      <c r="AD364" s="10">
        <v>46713.522960000002</v>
      </c>
      <c r="AE364" s="10">
        <f>+Tabla12[[#This Row],[Costo estimado 
(millones de $)]]</f>
        <v>46713.522960000002</v>
      </c>
      <c r="AF364" s="16">
        <v>0</v>
      </c>
      <c r="AG364" s="16">
        <v>0</v>
      </c>
      <c r="AH364" s="16">
        <v>0</v>
      </c>
      <c r="AI364" s="32">
        <v>0</v>
      </c>
      <c r="AJ364" s="32"/>
      <c r="AK364" s="32" t="s">
        <v>57</v>
      </c>
      <c r="AN364" s="40">
        <v>2</v>
      </c>
      <c r="AO364" s="56" t="s">
        <v>1586</v>
      </c>
      <c r="AP364" s="58" t="s">
        <v>918</v>
      </c>
      <c r="AQ364" s="58" t="s">
        <v>1679</v>
      </c>
      <c r="AR364" s="58">
        <v>2.16</v>
      </c>
      <c r="AS364" s="32"/>
      <c r="AT364" s="40"/>
      <c r="AU364" s="40">
        <v>0</v>
      </c>
      <c r="AV364" s="40">
        <v>0</v>
      </c>
      <c r="AW364" s="32"/>
      <c r="AX364" s="16">
        <f>Tabla12[[#This Row],[Costo estimado 
(millones de $)]]-Tabla12[[#This Row],[Recursos PDD]]</f>
        <v>46713.522960000002</v>
      </c>
      <c r="AY364" s="32"/>
      <c r="AZ364" s="40">
        <v>0</v>
      </c>
      <c r="BA364" s="40">
        <v>1</v>
      </c>
      <c r="BB364" s="40">
        <f>+(Tabla12[[#This Row],[Priorización 1 (60%)]]*60%)+(Tabla12[[#This Row],[Priorización 2 (40%)]]*40%)</f>
        <v>0.4</v>
      </c>
      <c r="BC364" s="32"/>
      <c r="BD364" s="32"/>
    </row>
    <row r="365" spans="1:56" ht="169" hidden="1" customHeight="1" x14ac:dyDescent="0.2">
      <c r="A365" s="7">
        <v>374</v>
      </c>
      <c r="B365" s="7">
        <v>372</v>
      </c>
      <c r="C365" s="32" t="s">
        <v>900</v>
      </c>
      <c r="D365" s="32" t="s">
        <v>967</v>
      </c>
      <c r="E365" s="32" t="s">
        <v>72</v>
      </c>
      <c r="F365" s="1" t="s">
        <v>520</v>
      </c>
      <c r="G365" s="32" t="s">
        <v>2</v>
      </c>
      <c r="H365" s="6" t="s">
        <v>221</v>
      </c>
      <c r="I365" s="4" t="s">
        <v>114</v>
      </c>
      <c r="J365" s="32" t="s">
        <v>382</v>
      </c>
      <c r="K365" s="32" t="s">
        <v>95</v>
      </c>
      <c r="L365" s="32" t="s">
        <v>615</v>
      </c>
      <c r="N365" s="58" t="s">
        <v>56</v>
      </c>
      <c r="Q365" s="32" t="s">
        <v>4</v>
      </c>
      <c r="R365" s="32" t="s">
        <v>391</v>
      </c>
      <c r="S365" s="32" t="str">
        <f>+VLOOKUP(Tabla12[[#This Row],[Programa]],Objetivos_Programas!$B$2:$C$16,2,FALSE)</f>
        <v>3. Programa Vitalidad y cuidado</v>
      </c>
      <c r="T365" s="32" t="s">
        <v>428</v>
      </c>
      <c r="U365" s="32" t="s">
        <v>2093</v>
      </c>
      <c r="V365" s="33" t="str">
        <f>+VLOOKUP(Tabla12[[#This Row],[Subprograma (reclasificación)]],OB_Prop_Estru_Prog_SubPr_meta!$K$2:$N$59,4,FALSE)</f>
        <v>58 km de la malla vial rural mejorados</v>
      </c>
      <c r="W365" s="32" t="s">
        <v>900</v>
      </c>
      <c r="X365" s="32" t="s">
        <v>943</v>
      </c>
      <c r="Y365" s="32" t="s">
        <v>943</v>
      </c>
      <c r="AA365" s="32" t="s">
        <v>957</v>
      </c>
      <c r="AB365" s="32" t="s">
        <v>943</v>
      </c>
      <c r="AC365" s="58">
        <v>0</v>
      </c>
      <c r="AD365" s="10">
        <v>37197.805319999999</v>
      </c>
      <c r="AE365" s="10">
        <f>+Tabla12[[#This Row],[Costo estimado 
(millones de $)]]</f>
        <v>37197.805319999999</v>
      </c>
      <c r="AF365" s="16">
        <v>0</v>
      </c>
      <c r="AG365" s="16">
        <v>0</v>
      </c>
      <c r="AH365" s="16">
        <v>0</v>
      </c>
      <c r="AI365" s="32">
        <v>0</v>
      </c>
      <c r="AJ365" s="32"/>
      <c r="AK365" s="32" t="s">
        <v>57</v>
      </c>
      <c r="AN365" s="40">
        <v>2</v>
      </c>
      <c r="AO365" s="56" t="s">
        <v>902</v>
      </c>
      <c r="AP365" s="58" t="s">
        <v>918</v>
      </c>
      <c r="AQ365" s="58" t="s">
        <v>1679</v>
      </c>
      <c r="AR365" s="58">
        <v>1.72</v>
      </c>
      <c r="AS365" s="32"/>
      <c r="AT365" s="40"/>
      <c r="AU365" s="40">
        <v>0</v>
      </c>
      <c r="AV365" s="40">
        <v>1</v>
      </c>
      <c r="AW365" s="32"/>
      <c r="AX365" s="16">
        <f>Tabla12[[#This Row],[Costo estimado 
(millones de $)]]-Tabla12[[#This Row],[Recursos PDD]]</f>
        <v>37197.805319999999</v>
      </c>
      <c r="AY365" s="32"/>
      <c r="AZ365" s="40">
        <v>3</v>
      </c>
      <c r="BA365" s="40">
        <v>1</v>
      </c>
      <c r="BB365" s="40">
        <f>+(Tabla12[[#This Row],[Priorización 1 (60%)]]*60%)+(Tabla12[[#This Row],[Priorización 2 (40%)]]*40%)</f>
        <v>2.1999999999999997</v>
      </c>
      <c r="BC365" s="32"/>
      <c r="BD365" s="32"/>
    </row>
    <row r="366" spans="1:56" ht="169" hidden="1" customHeight="1" x14ac:dyDescent="0.2">
      <c r="A366" s="7">
        <v>375</v>
      </c>
      <c r="B366" s="7">
        <v>373</v>
      </c>
      <c r="C366" s="32" t="s">
        <v>900</v>
      </c>
      <c r="D366" s="32" t="s">
        <v>967</v>
      </c>
      <c r="E366" s="32" t="s">
        <v>72</v>
      </c>
      <c r="F366" s="1" t="s">
        <v>520</v>
      </c>
      <c r="G366" s="32" t="s">
        <v>2</v>
      </c>
      <c r="H366" s="6" t="s">
        <v>222</v>
      </c>
      <c r="I366" s="4" t="s">
        <v>114</v>
      </c>
      <c r="J366" s="32" t="s">
        <v>382</v>
      </c>
      <c r="K366" s="32" t="s">
        <v>95</v>
      </c>
      <c r="L366" s="32" t="s">
        <v>615</v>
      </c>
      <c r="N366" s="58" t="s">
        <v>56</v>
      </c>
      <c r="Q366" s="32" t="s">
        <v>4</v>
      </c>
      <c r="R366" s="32" t="s">
        <v>391</v>
      </c>
      <c r="S366" s="32" t="str">
        <f>+VLOOKUP(Tabla12[[#This Row],[Programa]],Objetivos_Programas!$B$2:$C$16,2,FALSE)</f>
        <v>3. Programa Vitalidad y cuidado</v>
      </c>
      <c r="T366" s="32" t="s">
        <v>428</v>
      </c>
      <c r="U366" s="32" t="s">
        <v>2093</v>
      </c>
      <c r="V366" s="33" t="str">
        <f>+VLOOKUP(Tabla12[[#This Row],[Subprograma (reclasificación)]],OB_Prop_Estru_Prog_SubPr_meta!$K$2:$N$59,4,FALSE)</f>
        <v>58 km de la malla vial rural mejorados</v>
      </c>
      <c r="W366" s="32" t="s">
        <v>900</v>
      </c>
      <c r="X366" s="32" t="s">
        <v>519</v>
      </c>
      <c r="Y366" s="32" t="s">
        <v>519</v>
      </c>
      <c r="AA366" s="32" t="s">
        <v>908</v>
      </c>
      <c r="AB366" s="32" t="s">
        <v>519</v>
      </c>
      <c r="AC366" s="58">
        <v>0</v>
      </c>
      <c r="AD366" s="10">
        <v>104889.16035000001</v>
      </c>
      <c r="AE366" s="10">
        <f>+Tabla12[[#This Row],[Costo estimado 
(millones de $)]]</f>
        <v>104889.16035000001</v>
      </c>
      <c r="AF366" s="16">
        <v>0</v>
      </c>
      <c r="AG366" s="16">
        <v>0</v>
      </c>
      <c r="AH366" s="16">
        <v>0</v>
      </c>
      <c r="AI366" s="32">
        <v>0</v>
      </c>
      <c r="AJ366" s="32"/>
      <c r="AK366" s="32" t="s">
        <v>57</v>
      </c>
      <c r="AN366" s="40">
        <v>1</v>
      </c>
      <c r="AO366" s="56" t="s">
        <v>1585</v>
      </c>
      <c r="AP366" s="58" t="s">
        <v>918</v>
      </c>
      <c r="AQ366" s="58" t="s">
        <v>1679</v>
      </c>
      <c r="AR366" s="58">
        <v>4.8499999999999996</v>
      </c>
      <c r="AS366" s="32"/>
      <c r="AT366" s="40"/>
      <c r="AU366" s="40">
        <v>0</v>
      </c>
      <c r="AV366" s="40">
        <v>0</v>
      </c>
      <c r="AW366" s="32"/>
      <c r="AX366" s="16">
        <f>Tabla12[[#This Row],[Costo estimado 
(millones de $)]]-Tabla12[[#This Row],[Recursos PDD]]</f>
        <v>104889.16035000001</v>
      </c>
      <c r="AY366" s="32"/>
      <c r="AZ366" s="40">
        <v>0</v>
      </c>
      <c r="BA366" s="40">
        <v>2</v>
      </c>
      <c r="BB366" s="40">
        <f>+(Tabla12[[#This Row],[Priorización 1 (60%)]]*60%)+(Tabla12[[#This Row],[Priorización 2 (40%)]]*40%)</f>
        <v>0.8</v>
      </c>
      <c r="BC366" s="32"/>
      <c r="BD366" s="32"/>
    </row>
    <row r="367" spans="1:56" ht="169" hidden="1" customHeight="1" x14ac:dyDescent="0.2">
      <c r="A367" s="7">
        <v>376</v>
      </c>
      <c r="B367" s="7">
        <v>374</v>
      </c>
      <c r="C367" s="32" t="s">
        <v>900</v>
      </c>
      <c r="D367" s="32" t="s">
        <v>967</v>
      </c>
      <c r="E367" s="32" t="s">
        <v>72</v>
      </c>
      <c r="F367" s="1" t="s">
        <v>520</v>
      </c>
      <c r="G367" s="32" t="s">
        <v>2</v>
      </c>
      <c r="H367" s="6" t="s">
        <v>223</v>
      </c>
      <c r="I367" s="4" t="s">
        <v>114</v>
      </c>
      <c r="J367" s="32" t="s">
        <v>382</v>
      </c>
      <c r="K367" s="32" t="s">
        <v>95</v>
      </c>
      <c r="L367" s="32" t="s">
        <v>615</v>
      </c>
      <c r="N367" s="58" t="s">
        <v>56</v>
      </c>
      <c r="Q367" s="32" t="s">
        <v>4</v>
      </c>
      <c r="R367" s="32" t="s">
        <v>391</v>
      </c>
      <c r="S367" s="32" t="str">
        <f>+VLOOKUP(Tabla12[[#This Row],[Programa]],Objetivos_Programas!$B$2:$C$16,2,FALSE)</f>
        <v>3. Programa Vitalidad y cuidado</v>
      </c>
      <c r="T367" s="32" t="s">
        <v>428</v>
      </c>
      <c r="U367" s="32" t="s">
        <v>2093</v>
      </c>
      <c r="V367" s="33" t="str">
        <f>+VLOOKUP(Tabla12[[#This Row],[Subprograma (reclasificación)]],OB_Prop_Estru_Prog_SubPr_meta!$K$2:$N$59,4,FALSE)</f>
        <v>58 km de la malla vial rural mejorados</v>
      </c>
      <c r="W367" s="32" t="s">
        <v>900</v>
      </c>
      <c r="X367" s="32" t="s">
        <v>519</v>
      </c>
      <c r="Y367" s="32" t="s">
        <v>519</v>
      </c>
      <c r="AA367" s="32" t="s">
        <v>908</v>
      </c>
      <c r="AB367" s="32" t="s">
        <v>519</v>
      </c>
      <c r="AC367" s="58">
        <v>0</v>
      </c>
      <c r="AD367" s="10">
        <v>256275.57735000001</v>
      </c>
      <c r="AE367" s="10">
        <f>+Tabla12[[#This Row],[Costo estimado 
(millones de $)]]</f>
        <v>256275.57735000001</v>
      </c>
      <c r="AF367" s="16">
        <v>0</v>
      </c>
      <c r="AG367" s="16">
        <v>0</v>
      </c>
      <c r="AH367" s="16">
        <v>0</v>
      </c>
      <c r="AI367" s="32">
        <v>0</v>
      </c>
      <c r="AJ367" s="32"/>
      <c r="AK367" s="32" t="s">
        <v>73</v>
      </c>
      <c r="AN367" s="40">
        <v>1</v>
      </c>
      <c r="AO367" s="56" t="s">
        <v>1585</v>
      </c>
      <c r="AP367" s="58" t="s">
        <v>918</v>
      </c>
      <c r="AQ367" s="58" t="s">
        <v>1679</v>
      </c>
      <c r="AR367" s="58">
        <v>11.85</v>
      </c>
      <c r="AS367" s="32"/>
      <c r="AT367" s="40"/>
      <c r="AU367" s="40">
        <v>0</v>
      </c>
      <c r="AV367" s="40">
        <v>0</v>
      </c>
      <c r="AW367" s="32"/>
      <c r="AX367" s="16"/>
      <c r="AY367" s="32"/>
      <c r="AZ367" s="40">
        <v>0</v>
      </c>
      <c r="BA367" s="40">
        <v>2</v>
      </c>
      <c r="BB367" s="40">
        <f>+(Tabla12[[#This Row],[Priorización 1 (60%)]]*60%)+(Tabla12[[#This Row],[Priorización 2 (40%)]]*40%)</f>
        <v>0.8</v>
      </c>
      <c r="BC367" s="32"/>
      <c r="BD367" s="32"/>
    </row>
    <row r="368" spans="1:56" ht="169" hidden="1" customHeight="1" x14ac:dyDescent="0.2">
      <c r="A368" s="7">
        <v>377</v>
      </c>
      <c r="B368" s="7">
        <v>375</v>
      </c>
      <c r="C368" s="32" t="s">
        <v>900</v>
      </c>
      <c r="D368" s="32" t="s">
        <v>967</v>
      </c>
      <c r="E368" s="32" t="s">
        <v>72</v>
      </c>
      <c r="F368" s="1" t="s">
        <v>520</v>
      </c>
      <c r="G368" s="32" t="s">
        <v>2</v>
      </c>
      <c r="H368" s="6" t="s">
        <v>224</v>
      </c>
      <c r="I368" s="4" t="s">
        <v>114</v>
      </c>
      <c r="J368" s="32" t="s">
        <v>382</v>
      </c>
      <c r="K368" s="32" t="s">
        <v>95</v>
      </c>
      <c r="L368" s="32" t="s">
        <v>615</v>
      </c>
      <c r="N368" s="58" t="s">
        <v>56</v>
      </c>
      <c r="Q368" s="32" t="s">
        <v>4</v>
      </c>
      <c r="R368" s="32" t="s">
        <v>391</v>
      </c>
      <c r="S368" s="32" t="str">
        <f>+VLOOKUP(Tabla12[[#This Row],[Programa]],Objetivos_Programas!$B$2:$C$16,2,FALSE)</f>
        <v>3. Programa Vitalidad y cuidado</v>
      </c>
      <c r="T368" s="32" t="s">
        <v>428</v>
      </c>
      <c r="U368" s="32" t="s">
        <v>2093</v>
      </c>
      <c r="V368" s="33" t="str">
        <f>+VLOOKUP(Tabla12[[#This Row],[Subprograma (reclasificación)]],OB_Prop_Estru_Prog_SubPr_meta!$K$2:$N$59,4,FALSE)</f>
        <v>58 km de la malla vial rural mejorados</v>
      </c>
      <c r="W368" s="32" t="s">
        <v>900</v>
      </c>
      <c r="X368" s="153" t="s">
        <v>2186</v>
      </c>
      <c r="AA368" s="32" t="s">
        <v>908</v>
      </c>
      <c r="AB368" s="32" t="s">
        <v>133</v>
      </c>
      <c r="AC368" s="58">
        <v>0</v>
      </c>
      <c r="AD368" s="10">
        <v>291959.51850000001</v>
      </c>
      <c r="AE368" s="10">
        <f>+Tabla12[[#This Row],[Costo estimado 
(millones de $)]]</f>
        <v>291959.51850000001</v>
      </c>
      <c r="AF368" s="16">
        <v>0</v>
      </c>
      <c r="AG368" s="16">
        <v>0</v>
      </c>
      <c r="AH368" s="16">
        <v>0</v>
      </c>
      <c r="AI368" s="32">
        <v>0</v>
      </c>
      <c r="AJ368" s="32"/>
      <c r="AK368" s="32" t="s">
        <v>57</v>
      </c>
      <c r="AN368" s="40">
        <v>1</v>
      </c>
      <c r="AO368" s="56" t="s">
        <v>902</v>
      </c>
      <c r="AP368" s="58" t="s">
        <v>918</v>
      </c>
      <c r="AQ368" s="58" t="s">
        <v>1680</v>
      </c>
      <c r="AR368" s="58">
        <v>13.5</v>
      </c>
      <c r="AS368" s="32"/>
      <c r="AT368" s="40"/>
      <c r="AU368" s="40">
        <v>0</v>
      </c>
      <c r="AV368" s="40">
        <v>0</v>
      </c>
      <c r="AW368" s="32"/>
      <c r="AX368" s="16">
        <f>Tabla12[[#This Row],[Costo estimado 
(millones de $)]]-Tabla12[[#This Row],[Recursos PDD]]</f>
        <v>291959.51850000001</v>
      </c>
      <c r="AY368" s="32"/>
      <c r="AZ368" s="40">
        <v>0</v>
      </c>
      <c r="BA368" s="40">
        <v>2</v>
      </c>
      <c r="BB368" s="40">
        <f>+(Tabla12[[#This Row],[Priorización 1 (60%)]]*60%)+(Tabla12[[#This Row],[Priorización 2 (40%)]]*40%)</f>
        <v>0.8</v>
      </c>
      <c r="BC368" s="32"/>
      <c r="BD368" s="32"/>
    </row>
    <row r="369" spans="1:56" ht="169" hidden="1" customHeight="1" x14ac:dyDescent="0.2">
      <c r="A369" s="7">
        <v>378</v>
      </c>
      <c r="B369" s="7">
        <v>376</v>
      </c>
      <c r="C369" s="32" t="s">
        <v>900</v>
      </c>
      <c r="D369" s="32" t="s">
        <v>967</v>
      </c>
      <c r="E369" s="32" t="s">
        <v>72</v>
      </c>
      <c r="F369" s="1" t="s">
        <v>520</v>
      </c>
      <c r="G369" s="32" t="s">
        <v>2</v>
      </c>
      <c r="H369" s="6" t="s">
        <v>1711</v>
      </c>
      <c r="I369" s="4" t="s">
        <v>114</v>
      </c>
      <c r="J369" s="32" t="s">
        <v>382</v>
      </c>
      <c r="K369" s="32" t="s">
        <v>95</v>
      </c>
      <c r="L369" s="32" t="s">
        <v>615</v>
      </c>
      <c r="N369" s="58" t="s">
        <v>56</v>
      </c>
      <c r="Q369" s="32" t="s">
        <v>4</v>
      </c>
      <c r="R369" s="32" t="s">
        <v>391</v>
      </c>
      <c r="S369" s="32" t="str">
        <f>+VLOOKUP(Tabla12[[#This Row],[Programa]],Objetivos_Programas!$B$2:$C$16,2,FALSE)</f>
        <v>3. Programa Vitalidad y cuidado</v>
      </c>
      <c r="T369" s="32" t="s">
        <v>428</v>
      </c>
      <c r="U369" s="32" t="s">
        <v>2093</v>
      </c>
      <c r="V369" s="33" t="str">
        <f>+VLOOKUP(Tabla12[[#This Row],[Subprograma (reclasificación)]],OB_Prop_Estru_Prog_SubPr_meta!$K$2:$N$59,4,FALSE)</f>
        <v>58 km de la malla vial rural mejorados</v>
      </c>
      <c r="W369" s="32" t="s">
        <v>900</v>
      </c>
      <c r="X369" s="153" t="s">
        <v>2229</v>
      </c>
      <c r="AA369" s="32" t="s">
        <v>908</v>
      </c>
      <c r="AB369" s="32" t="s">
        <v>979</v>
      </c>
      <c r="AC369" s="58">
        <v>0</v>
      </c>
      <c r="AD369" s="10">
        <v>75693.208499999993</v>
      </c>
      <c r="AE369" s="10">
        <f>+Tabla12[[#This Row],[Costo estimado 
(millones de $)]]</f>
        <v>75693.208499999993</v>
      </c>
      <c r="AF369" s="16">
        <v>0</v>
      </c>
      <c r="AG369" s="16">
        <v>0</v>
      </c>
      <c r="AH369" s="16">
        <v>0</v>
      </c>
      <c r="AI369" s="32">
        <v>0</v>
      </c>
      <c r="AJ369" s="32"/>
      <c r="AK369" s="32" t="s">
        <v>73</v>
      </c>
      <c r="AN369" s="40">
        <v>2</v>
      </c>
      <c r="AO369" s="56" t="s">
        <v>902</v>
      </c>
      <c r="AP369" s="58" t="s">
        <v>918</v>
      </c>
      <c r="AQ369" s="58" t="s">
        <v>1680</v>
      </c>
      <c r="AR369" s="58">
        <v>3.5</v>
      </c>
      <c r="AS369" s="32"/>
      <c r="AT369" s="40"/>
      <c r="AU369" s="40">
        <v>0</v>
      </c>
      <c r="AV369" s="40">
        <v>0</v>
      </c>
      <c r="AW369" s="32"/>
      <c r="AX369" s="16"/>
      <c r="AY369" s="32"/>
      <c r="AZ369" s="40">
        <v>0</v>
      </c>
      <c r="BA369" s="40">
        <v>1</v>
      </c>
      <c r="BB369" s="40">
        <f>+(Tabla12[[#This Row],[Priorización 1 (60%)]]*60%)+(Tabla12[[#This Row],[Priorización 2 (40%)]]*40%)</f>
        <v>0.4</v>
      </c>
      <c r="BC369" s="32"/>
      <c r="BD369" s="32"/>
    </row>
    <row r="370" spans="1:56" ht="169" hidden="1" customHeight="1" x14ac:dyDescent="0.2">
      <c r="A370" s="7">
        <v>379</v>
      </c>
      <c r="B370" s="7">
        <v>377</v>
      </c>
      <c r="C370" s="32" t="s">
        <v>900</v>
      </c>
      <c r="D370" s="32" t="s">
        <v>901</v>
      </c>
      <c r="E370" s="32" t="s">
        <v>72</v>
      </c>
      <c r="F370" s="1" t="s">
        <v>226</v>
      </c>
      <c r="G370" s="32" t="s">
        <v>2</v>
      </c>
      <c r="H370" s="6" t="s">
        <v>521</v>
      </c>
      <c r="I370" s="4" t="s">
        <v>114</v>
      </c>
      <c r="J370" s="32" t="s">
        <v>897</v>
      </c>
      <c r="K370" s="32" t="s">
        <v>92</v>
      </c>
      <c r="L370" s="32" t="s">
        <v>615</v>
      </c>
      <c r="N370" s="58" t="s">
        <v>56</v>
      </c>
      <c r="Q370" s="32" t="s">
        <v>5</v>
      </c>
      <c r="R370" s="32" t="s">
        <v>386</v>
      </c>
      <c r="S370" s="32" t="str">
        <f>+VLOOKUP(Tabla12[[#This Row],[Programa]],Objetivos_Programas!$B$2:$C$16,2,FALSE)</f>
        <v>2. Programa descarbonizar la movilidad e infraestructura sostenible</v>
      </c>
      <c r="T370" s="32" t="s">
        <v>406</v>
      </c>
      <c r="U370" s="32" t="s">
        <v>406</v>
      </c>
      <c r="V370" s="33" t="str">
        <f>+VLOOKUP(Tabla12[[#This Row],[Subprograma (reclasificación)]],OB_Prop_Estru_Prog_SubPr_meta!$K$2:$N$59,4,FALSE)</f>
        <v>7 cables construidos</v>
      </c>
      <c r="W370" s="32" t="s">
        <v>900</v>
      </c>
      <c r="X370" s="32" t="s">
        <v>956</v>
      </c>
      <c r="Y370" s="32" t="s">
        <v>956</v>
      </c>
      <c r="AA370" s="32" t="s">
        <v>1395</v>
      </c>
      <c r="AB370" s="32" t="s">
        <v>956</v>
      </c>
      <c r="AC370" s="58">
        <v>0</v>
      </c>
      <c r="AD370" s="10">
        <v>414000</v>
      </c>
      <c r="AE370" s="10">
        <f>+Tabla12[[#This Row],[Costo estimado 
(millones de $)]]</f>
        <v>414000</v>
      </c>
      <c r="AF370" s="16">
        <v>359600</v>
      </c>
      <c r="AG370" s="16">
        <v>0</v>
      </c>
      <c r="AH370" s="16">
        <v>0</v>
      </c>
      <c r="AI370" s="32" t="s">
        <v>1644</v>
      </c>
      <c r="AJ370" s="57"/>
      <c r="AK370" s="32" t="s">
        <v>57</v>
      </c>
      <c r="AL370" s="32" t="s">
        <v>1642</v>
      </c>
      <c r="AM370" s="32" t="s">
        <v>981</v>
      </c>
      <c r="AN370" s="32">
        <v>1</v>
      </c>
      <c r="AO370" s="56" t="s">
        <v>902</v>
      </c>
      <c r="AP370" s="32">
        <v>0</v>
      </c>
      <c r="AQ370" s="32">
        <v>0</v>
      </c>
      <c r="AR370" s="58">
        <v>1.02</v>
      </c>
      <c r="AS370" s="32"/>
      <c r="AT370" s="40"/>
      <c r="AU370" s="40">
        <v>0</v>
      </c>
      <c r="AV370" s="40">
        <v>2</v>
      </c>
      <c r="AW370" s="32"/>
      <c r="AX370" s="16">
        <f>Tabla12[[#This Row],[Costo estimado 
(millones de $)]]-Tabla12[[#This Row],[Recursos PDD]]</f>
        <v>54400</v>
      </c>
      <c r="AY370" s="32"/>
      <c r="AZ370" s="40">
        <v>2</v>
      </c>
      <c r="BA370" s="40">
        <v>2</v>
      </c>
      <c r="BB370" s="40">
        <f>+(Tabla12[[#This Row],[Priorización 1 (60%)]]*60%)+(Tabla12[[#This Row],[Priorización 2 (40%)]]*40%)</f>
        <v>2</v>
      </c>
      <c r="BC370" s="32"/>
      <c r="BD370" s="32"/>
    </row>
    <row r="371" spans="1:56" ht="169" hidden="1" customHeight="1" x14ac:dyDescent="0.2">
      <c r="A371" s="7">
        <v>380</v>
      </c>
      <c r="B371" s="7">
        <v>378</v>
      </c>
      <c r="C371" s="32" t="s">
        <v>900</v>
      </c>
      <c r="D371" s="32" t="s">
        <v>901</v>
      </c>
      <c r="E371" s="32" t="s">
        <v>72</v>
      </c>
      <c r="F371" s="1" t="s">
        <v>226</v>
      </c>
      <c r="G371" s="32" t="s">
        <v>2</v>
      </c>
      <c r="H371" s="6" t="s">
        <v>227</v>
      </c>
      <c r="I371" s="4" t="s">
        <v>114</v>
      </c>
      <c r="J371" s="32" t="s">
        <v>897</v>
      </c>
      <c r="K371" s="32" t="s">
        <v>92</v>
      </c>
      <c r="L371" s="32" t="s">
        <v>615</v>
      </c>
      <c r="N371" s="58" t="s">
        <v>56</v>
      </c>
      <c r="Q371" s="32" t="s">
        <v>5</v>
      </c>
      <c r="R371" s="32" t="s">
        <v>386</v>
      </c>
      <c r="S371" s="32" t="str">
        <f>+VLOOKUP(Tabla12[[#This Row],[Programa]],Objetivos_Programas!$B$2:$C$16,2,FALSE)</f>
        <v>2. Programa descarbonizar la movilidad e infraestructura sostenible</v>
      </c>
      <c r="T371" s="32" t="s">
        <v>406</v>
      </c>
      <c r="U371" s="32" t="s">
        <v>406</v>
      </c>
      <c r="V371" s="33" t="str">
        <f>+VLOOKUP(Tabla12[[#This Row],[Subprograma (reclasificación)]],OB_Prop_Estru_Prog_SubPr_meta!$K$2:$N$59,4,FALSE)</f>
        <v>7 cables construidos</v>
      </c>
      <c r="W371" s="32" t="s">
        <v>900</v>
      </c>
      <c r="X371" s="153" t="s">
        <v>2221</v>
      </c>
      <c r="AA371" s="32" t="s">
        <v>1395</v>
      </c>
      <c r="AB371" s="32" t="s">
        <v>979</v>
      </c>
      <c r="AC371" s="58">
        <v>0</v>
      </c>
      <c r="AD371" s="10">
        <v>260179.64071800001</v>
      </c>
      <c r="AE371" s="10">
        <f>+Tabla12[[#This Row],[Costo estimado 
(millones de $)]]</f>
        <v>260179.64071800001</v>
      </c>
      <c r="AF371" s="16">
        <v>0</v>
      </c>
      <c r="AG371" s="16">
        <v>0</v>
      </c>
      <c r="AH371" s="16">
        <v>0</v>
      </c>
      <c r="AI371" s="32">
        <v>0</v>
      </c>
      <c r="AJ371" s="57"/>
      <c r="AK371" s="32" t="s">
        <v>73</v>
      </c>
      <c r="AN371" s="40">
        <v>2</v>
      </c>
      <c r="AO371" s="56" t="s">
        <v>902</v>
      </c>
      <c r="AP371" s="32">
        <v>0</v>
      </c>
      <c r="AQ371" s="32">
        <v>0</v>
      </c>
      <c r="AR371" s="58">
        <v>4.2</v>
      </c>
      <c r="AS371" s="32"/>
      <c r="AT371" s="40"/>
      <c r="AU371" s="40">
        <v>0</v>
      </c>
      <c r="AV371" s="40">
        <v>2</v>
      </c>
      <c r="AW371" s="32"/>
      <c r="AX371" s="16"/>
      <c r="AY371" s="32"/>
      <c r="AZ371" s="40">
        <v>2</v>
      </c>
      <c r="BA371" s="40">
        <v>1</v>
      </c>
      <c r="BB371" s="40">
        <f>+(Tabla12[[#This Row],[Priorización 1 (60%)]]*60%)+(Tabla12[[#This Row],[Priorización 2 (40%)]]*40%)</f>
        <v>1.6</v>
      </c>
      <c r="BC371" s="32"/>
      <c r="BD371" s="32"/>
    </row>
    <row r="372" spans="1:56" ht="169" hidden="1" customHeight="1" x14ac:dyDescent="0.2">
      <c r="A372" s="7">
        <v>381</v>
      </c>
      <c r="B372" s="7">
        <v>379</v>
      </c>
      <c r="C372" s="32" t="s">
        <v>900</v>
      </c>
      <c r="D372" s="32" t="s">
        <v>901</v>
      </c>
      <c r="E372" s="32" t="s">
        <v>72</v>
      </c>
      <c r="F372" s="1" t="s">
        <v>226</v>
      </c>
      <c r="G372" s="32" t="s">
        <v>2</v>
      </c>
      <c r="H372" s="6" t="s">
        <v>228</v>
      </c>
      <c r="I372" s="4" t="s">
        <v>114</v>
      </c>
      <c r="J372" s="32" t="s">
        <v>897</v>
      </c>
      <c r="K372" s="32" t="s">
        <v>92</v>
      </c>
      <c r="L372" s="32" t="s">
        <v>615</v>
      </c>
      <c r="N372" s="58" t="s">
        <v>56</v>
      </c>
      <c r="Q372" s="32" t="s">
        <v>5</v>
      </c>
      <c r="R372" s="32" t="s">
        <v>386</v>
      </c>
      <c r="S372" s="32" t="str">
        <f>+VLOOKUP(Tabla12[[#This Row],[Programa]],Objetivos_Programas!$B$2:$C$16,2,FALSE)</f>
        <v>2. Programa descarbonizar la movilidad e infraestructura sostenible</v>
      </c>
      <c r="T372" s="32" t="s">
        <v>406</v>
      </c>
      <c r="U372" s="32" t="s">
        <v>406</v>
      </c>
      <c r="V372" s="33" t="str">
        <f>+VLOOKUP(Tabla12[[#This Row],[Subprograma (reclasificación)]],OB_Prop_Estru_Prog_SubPr_meta!$K$2:$N$59,4,FALSE)</f>
        <v>7 cables construidos</v>
      </c>
      <c r="W372" s="32" t="s">
        <v>900</v>
      </c>
      <c r="X372" s="32" t="s">
        <v>195</v>
      </c>
      <c r="Y372" s="32" t="s">
        <v>195</v>
      </c>
      <c r="AA372" s="32" t="s">
        <v>1404</v>
      </c>
      <c r="AB372" s="32" t="s">
        <v>195</v>
      </c>
      <c r="AC372" s="58">
        <v>0</v>
      </c>
      <c r="AD372" s="10">
        <v>434500</v>
      </c>
      <c r="AE372" s="158">
        <f>+Tabla12[[#This Row],[Costo estimado 
(millones de $)]]*0.5</f>
        <v>217250</v>
      </c>
      <c r="AF372" s="16">
        <v>0</v>
      </c>
      <c r="AG372" s="16">
        <v>0</v>
      </c>
      <c r="AH372" s="16">
        <v>217250</v>
      </c>
      <c r="AI372" s="32">
        <v>0</v>
      </c>
      <c r="AJ372" s="57"/>
      <c r="AK372" s="32" t="s">
        <v>57</v>
      </c>
      <c r="AM372" s="32" t="s">
        <v>982</v>
      </c>
      <c r="AN372" s="32">
        <v>1</v>
      </c>
      <c r="AO372" s="56" t="s">
        <v>902</v>
      </c>
      <c r="AP372" s="32">
        <v>0</v>
      </c>
      <c r="AQ372" s="32">
        <v>0</v>
      </c>
      <c r="AR372" s="58">
        <v>3.34</v>
      </c>
      <c r="AS372" s="32"/>
      <c r="AT372" s="40"/>
      <c r="AU372" s="40">
        <v>0</v>
      </c>
      <c r="AV372" s="40">
        <v>3</v>
      </c>
      <c r="AW372" s="32"/>
      <c r="AX372" s="16"/>
      <c r="AY372" s="32"/>
      <c r="AZ372" s="40">
        <v>1</v>
      </c>
      <c r="BA372" s="40">
        <v>3</v>
      </c>
      <c r="BB372" s="40">
        <f>+(Tabla12[[#This Row],[Priorización 1 (60%)]]*60%)+(Tabla12[[#This Row],[Priorización 2 (40%)]]*40%)</f>
        <v>1.8000000000000003</v>
      </c>
      <c r="BC372" s="32"/>
      <c r="BD372" s="32"/>
    </row>
    <row r="373" spans="1:56" ht="169" hidden="1" customHeight="1" x14ac:dyDescent="0.2">
      <c r="A373" s="7">
        <v>382</v>
      </c>
      <c r="B373" s="7">
        <v>380</v>
      </c>
      <c r="C373" s="32" t="s">
        <v>900</v>
      </c>
      <c r="D373" s="32" t="s">
        <v>901</v>
      </c>
      <c r="E373" s="32" t="s">
        <v>72</v>
      </c>
      <c r="F373" s="1" t="s">
        <v>226</v>
      </c>
      <c r="G373" s="32" t="s">
        <v>2</v>
      </c>
      <c r="H373" s="6" t="s">
        <v>229</v>
      </c>
      <c r="I373" s="4" t="s">
        <v>114</v>
      </c>
      <c r="J373" s="32" t="s">
        <v>897</v>
      </c>
      <c r="K373" s="32" t="s">
        <v>92</v>
      </c>
      <c r="L373" s="32" t="s">
        <v>615</v>
      </c>
      <c r="N373" s="58" t="s">
        <v>56</v>
      </c>
      <c r="Q373" s="32" t="s">
        <v>5</v>
      </c>
      <c r="R373" s="32" t="s">
        <v>386</v>
      </c>
      <c r="S373" s="32" t="str">
        <f>+VLOOKUP(Tabla12[[#This Row],[Programa]],Objetivos_Programas!$B$2:$C$16,2,FALSE)</f>
        <v>2. Programa descarbonizar la movilidad e infraestructura sostenible</v>
      </c>
      <c r="T373" s="32" t="s">
        <v>406</v>
      </c>
      <c r="U373" s="32" t="s">
        <v>406</v>
      </c>
      <c r="V373" s="33" t="str">
        <f>+VLOOKUP(Tabla12[[#This Row],[Subprograma (reclasificación)]],OB_Prop_Estru_Prog_SubPr_meta!$K$2:$N$59,4,FALSE)</f>
        <v>7 cables construidos</v>
      </c>
      <c r="W373" s="32" t="s">
        <v>900</v>
      </c>
      <c r="X373" s="32" t="s">
        <v>195</v>
      </c>
      <c r="Y373" s="32" t="s">
        <v>195</v>
      </c>
      <c r="AA373" s="32" t="s">
        <v>1404</v>
      </c>
      <c r="AB373" s="32" t="s">
        <v>195</v>
      </c>
      <c r="AC373" s="58">
        <v>0</v>
      </c>
      <c r="AD373" s="10">
        <v>253675.14970059899</v>
      </c>
      <c r="AE373" s="158">
        <f>+Tabla12[[#This Row],[Costo estimado 
(millones de $)]]*0.5</f>
        <v>126837.5748502995</v>
      </c>
      <c r="AF373" s="16">
        <v>0</v>
      </c>
      <c r="AG373" s="16">
        <v>0</v>
      </c>
      <c r="AH373" s="16">
        <v>126837.5748502995</v>
      </c>
      <c r="AI373" s="32">
        <v>0</v>
      </c>
      <c r="AJ373" s="57"/>
      <c r="AK373" s="32" t="s">
        <v>57</v>
      </c>
      <c r="AM373" s="32" t="s">
        <v>982</v>
      </c>
      <c r="AN373" s="32">
        <v>1</v>
      </c>
      <c r="AO373" s="56" t="s">
        <v>902</v>
      </c>
      <c r="AP373" s="32">
        <v>0</v>
      </c>
      <c r="AQ373" s="32">
        <v>0</v>
      </c>
      <c r="AR373" s="58">
        <v>1.95</v>
      </c>
      <c r="AS373" s="32"/>
      <c r="AT373" s="40"/>
      <c r="AU373" s="40">
        <v>0</v>
      </c>
      <c r="AV373" s="40">
        <v>3</v>
      </c>
      <c r="AW373" s="32"/>
      <c r="AX373" s="16"/>
      <c r="AY373" s="32"/>
      <c r="AZ373" s="40">
        <v>1</v>
      </c>
      <c r="BA373" s="40">
        <v>3</v>
      </c>
      <c r="BB373" s="40">
        <f>+(Tabla12[[#This Row],[Priorización 1 (60%)]]*60%)+(Tabla12[[#This Row],[Priorización 2 (40%)]]*40%)</f>
        <v>1.8000000000000003</v>
      </c>
      <c r="BC373" s="32"/>
      <c r="BD373" s="32"/>
    </row>
    <row r="374" spans="1:56" ht="169" hidden="1" customHeight="1" x14ac:dyDescent="0.2">
      <c r="A374" s="7">
        <v>383</v>
      </c>
      <c r="B374" s="7">
        <v>381</v>
      </c>
      <c r="C374" s="32" t="s">
        <v>900</v>
      </c>
      <c r="D374" s="32" t="s">
        <v>901</v>
      </c>
      <c r="E374" s="32" t="s">
        <v>72</v>
      </c>
      <c r="F374" s="1" t="s">
        <v>226</v>
      </c>
      <c r="G374" s="32" t="s">
        <v>2</v>
      </c>
      <c r="H374" s="6" t="s">
        <v>522</v>
      </c>
      <c r="I374" s="4" t="s">
        <v>114</v>
      </c>
      <c r="J374" s="32" t="s">
        <v>897</v>
      </c>
      <c r="K374" s="32" t="s">
        <v>92</v>
      </c>
      <c r="L374" s="32" t="s">
        <v>615</v>
      </c>
      <c r="N374" s="58" t="s">
        <v>56</v>
      </c>
      <c r="Q374" s="32" t="s">
        <v>5</v>
      </c>
      <c r="R374" s="32" t="s">
        <v>386</v>
      </c>
      <c r="S374" s="32" t="str">
        <f>+VLOOKUP(Tabla12[[#This Row],[Programa]],Objetivos_Programas!$B$2:$C$16,2,FALSE)</f>
        <v>2. Programa descarbonizar la movilidad e infraestructura sostenible</v>
      </c>
      <c r="T374" s="32" t="s">
        <v>406</v>
      </c>
      <c r="U374" s="32" t="s">
        <v>406</v>
      </c>
      <c r="V374" s="33" t="str">
        <f>+VLOOKUP(Tabla12[[#This Row],[Subprograma (reclasificación)]],OB_Prop_Estru_Prog_SubPr_meta!$K$2:$N$59,4,FALSE)</f>
        <v>7 cables construidos</v>
      </c>
      <c r="W374" s="32" t="s">
        <v>900</v>
      </c>
      <c r="Y374" s="153" t="s">
        <v>2216</v>
      </c>
      <c r="AA374" s="32" t="s">
        <v>908</v>
      </c>
      <c r="AB374" s="32" t="s">
        <v>122</v>
      </c>
      <c r="AC374" s="58">
        <v>0</v>
      </c>
      <c r="AD374" s="10">
        <v>700000</v>
      </c>
      <c r="AE374" s="158">
        <f>+Tabla12[[#This Row],[Costo estimado 
(millones de $)]]*0.5</f>
        <v>350000</v>
      </c>
      <c r="AF374" s="16">
        <v>0</v>
      </c>
      <c r="AG374" s="16">
        <v>0</v>
      </c>
      <c r="AH374" s="16">
        <v>350000</v>
      </c>
      <c r="AI374" s="32">
        <v>0</v>
      </c>
      <c r="AJ374" s="57"/>
      <c r="AK374" s="32" t="s">
        <v>57</v>
      </c>
      <c r="AM374" s="32" t="s">
        <v>982</v>
      </c>
      <c r="AN374" s="32">
        <v>1</v>
      </c>
      <c r="AO374" s="56" t="s">
        <v>902</v>
      </c>
      <c r="AP374" s="32">
        <v>0</v>
      </c>
      <c r="AQ374" s="32">
        <v>0</v>
      </c>
      <c r="AR374" s="58">
        <v>7.4</v>
      </c>
      <c r="AS374" s="32"/>
      <c r="AT374" s="40"/>
      <c r="AU374" s="40">
        <v>0</v>
      </c>
      <c r="AV374" s="40">
        <v>0</v>
      </c>
      <c r="AW374" s="32"/>
      <c r="AX374" s="16">
        <f>Tabla12[[#This Row],[Costo estimado 
(millones de $)]]-Tabla12[[#This Row],[Recursos PDD]]</f>
        <v>700000</v>
      </c>
      <c r="AY374" s="32"/>
      <c r="AZ374" s="40">
        <v>0</v>
      </c>
      <c r="BA374" s="40">
        <v>3</v>
      </c>
      <c r="BB374" s="40">
        <f>+(Tabla12[[#This Row],[Priorización 1 (60%)]]*60%)+(Tabla12[[#This Row],[Priorización 2 (40%)]]*40%)</f>
        <v>1.2000000000000002</v>
      </c>
      <c r="BC374" s="32"/>
      <c r="BD374" s="32"/>
    </row>
    <row r="375" spans="1:56" ht="169" hidden="1" customHeight="1" x14ac:dyDescent="0.2">
      <c r="A375" s="7">
        <v>385</v>
      </c>
      <c r="B375" s="7">
        <v>382</v>
      </c>
      <c r="C375" s="32" t="s">
        <v>900</v>
      </c>
      <c r="D375" s="32" t="s">
        <v>901</v>
      </c>
      <c r="E375" s="32" t="s">
        <v>72</v>
      </c>
      <c r="F375" s="1" t="s">
        <v>226</v>
      </c>
      <c r="G375" s="32" t="s">
        <v>2</v>
      </c>
      <c r="H375" s="6" t="s">
        <v>1681</v>
      </c>
      <c r="I375" s="4" t="s">
        <v>114</v>
      </c>
      <c r="J375" s="32" t="s">
        <v>897</v>
      </c>
      <c r="K375" s="32" t="s">
        <v>92</v>
      </c>
      <c r="L375" s="32" t="s">
        <v>615</v>
      </c>
      <c r="N375" s="58" t="s">
        <v>56</v>
      </c>
      <c r="Q375" s="32" t="s">
        <v>5</v>
      </c>
      <c r="R375" s="32" t="s">
        <v>386</v>
      </c>
      <c r="S375" s="32" t="str">
        <f>+VLOOKUP(Tabla12[[#This Row],[Programa]],Objetivos_Programas!$B$2:$C$16,2,FALSE)</f>
        <v>2. Programa descarbonizar la movilidad e infraestructura sostenible</v>
      </c>
      <c r="T375" s="32" t="s">
        <v>406</v>
      </c>
      <c r="U375" s="32" t="s">
        <v>406</v>
      </c>
      <c r="V375" s="33" t="str">
        <f>+VLOOKUP(Tabla12[[#This Row],[Subprograma (reclasificación)]],OB_Prop_Estru_Prog_SubPr_meta!$K$2:$N$59,4,FALSE)</f>
        <v>7 cables construidos</v>
      </c>
      <c r="W375" s="32" t="s">
        <v>900</v>
      </c>
      <c r="Y375" s="153" t="s">
        <v>2217</v>
      </c>
      <c r="AA375" s="32" t="s">
        <v>1439</v>
      </c>
      <c r="AB375" s="32" t="s">
        <v>961</v>
      </c>
      <c r="AC375" s="58">
        <v>0</v>
      </c>
      <c r="AD375" s="10">
        <v>525621.29464285704</v>
      </c>
      <c r="AE375" s="158">
        <f>+Tabla12[[#This Row],[Costo estimado 
(millones de $)]]*0.5</f>
        <v>262810.64732142852</v>
      </c>
      <c r="AF375" s="16">
        <v>0</v>
      </c>
      <c r="AG375" s="16">
        <v>0</v>
      </c>
      <c r="AH375" s="16">
        <v>262810.64732142852</v>
      </c>
      <c r="AI375" s="32">
        <v>0</v>
      </c>
      <c r="AJ375" s="57"/>
      <c r="AK375" s="32" t="s">
        <v>73</v>
      </c>
      <c r="AM375" s="32" t="s">
        <v>982</v>
      </c>
      <c r="AN375" s="32">
        <v>1</v>
      </c>
      <c r="AO375" s="56" t="s">
        <v>902</v>
      </c>
      <c r="AP375" s="32">
        <v>0</v>
      </c>
      <c r="AQ375" s="32">
        <v>0</v>
      </c>
      <c r="AR375" s="58">
        <v>6.6</v>
      </c>
      <c r="AS375" s="32"/>
      <c r="AT375" s="40"/>
      <c r="AU375" s="40">
        <v>0</v>
      </c>
      <c r="AV375" s="40">
        <v>2</v>
      </c>
      <c r="AW375" s="32"/>
      <c r="AX375" s="16"/>
      <c r="AY375" s="32"/>
      <c r="AZ375" s="40">
        <v>2</v>
      </c>
      <c r="BA375" s="40">
        <v>3</v>
      </c>
      <c r="BB375" s="40">
        <f>+(Tabla12[[#This Row],[Priorización 1 (60%)]]*60%)+(Tabla12[[#This Row],[Priorización 2 (40%)]]*40%)</f>
        <v>2.4000000000000004</v>
      </c>
      <c r="BC375" s="32"/>
      <c r="BD375" s="32"/>
    </row>
    <row r="376" spans="1:56" ht="169" customHeight="1" x14ac:dyDescent="0.2">
      <c r="A376" s="7">
        <v>386</v>
      </c>
      <c r="B376" s="7">
        <v>383</v>
      </c>
      <c r="C376" s="32" t="s">
        <v>900</v>
      </c>
      <c r="D376" s="32" t="s">
        <v>984</v>
      </c>
      <c r="E376" s="32" t="s">
        <v>72</v>
      </c>
      <c r="F376" s="1" t="s">
        <v>1920</v>
      </c>
      <c r="G376" s="32" t="s">
        <v>2</v>
      </c>
      <c r="H376" s="223" t="s">
        <v>985</v>
      </c>
      <c r="I376" s="4" t="s">
        <v>114</v>
      </c>
      <c r="J376" s="32" t="s">
        <v>897</v>
      </c>
      <c r="K376" s="32" t="s">
        <v>90</v>
      </c>
      <c r="L376" s="32" t="s">
        <v>615</v>
      </c>
      <c r="N376" s="58" t="s">
        <v>56</v>
      </c>
      <c r="Q376" s="32" t="s">
        <v>4</v>
      </c>
      <c r="R376" s="32" t="s">
        <v>386</v>
      </c>
      <c r="S376" s="32" t="str">
        <f>+VLOOKUP(Tabla12[[#This Row],[Programa]],Objetivos_Programas!$B$2:$C$16,2,FALSE)</f>
        <v>2. Programa descarbonizar la movilidad e infraestructura sostenible</v>
      </c>
      <c r="T376" s="32" t="s">
        <v>404</v>
      </c>
      <c r="U376" s="32" t="s">
        <v>2129</v>
      </c>
      <c r="V376" s="33" t="str">
        <f>+VLOOKUP(Tabla12[[#This Row],[Subprograma (reclasificación)]],OB_Prop_Estru_Prog_SubPr_meta!$K$2:$N$59,4,FALSE)</f>
        <v>5 Líneas de metro  (97 km), 3 regiotram (37,09), 17 corredores verdes de alta capacidad (101 km) y 4 corredores verdes de media capacidad (19 km)</v>
      </c>
      <c r="W376" s="32" t="s">
        <v>900</v>
      </c>
      <c r="X376" s="32">
        <v>0</v>
      </c>
      <c r="Y376" s="32" t="s">
        <v>986</v>
      </c>
      <c r="AA376" s="32" t="s">
        <v>1440</v>
      </c>
      <c r="AB376" s="32" t="s">
        <v>986</v>
      </c>
      <c r="AC376" s="58">
        <v>0</v>
      </c>
      <c r="AD376" s="10">
        <v>8303876</v>
      </c>
      <c r="AE376" s="10">
        <f>Tabla12[[#This Row],[Costo estimado 
(millones de $)]]*0.3</f>
        <v>2491162.7999999998</v>
      </c>
      <c r="AF376" s="16">
        <f>+Tabla12[[#This Row],[Fuente Distrital]]</f>
        <v>2491162.7999999998</v>
      </c>
      <c r="AG376" s="16">
        <v>0</v>
      </c>
      <c r="AH376" s="16">
        <f>Tabla12[[#This Row],[Costo estimado 
(millones de $)]]*0.7</f>
        <v>5812713.1999999993</v>
      </c>
      <c r="AI376" s="32">
        <v>0</v>
      </c>
      <c r="AJ376" s="190">
        <v>0.7</v>
      </c>
      <c r="AK376" s="32" t="s">
        <v>57</v>
      </c>
      <c r="AL376" s="32" t="s">
        <v>1642</v>
      </c>
      <c r="AM376" s="30" t="s">
        <v>987</v>
      </c>
      <c r="AN376" s="32">
        <v>1</v>
      </c>
      <c r="AO376" s="56" t="s">
        <v>902</v>
      </c>
      <c r="AP376" s="32">
        <v>0</v>
      </c>
      <c r="AQ376" s="32">
        <v>0</v>
      </c>
      <c r="AR376" s="58">
        <v>13</v>
      </c>
      <c r="AS376" s="32"/>
      <c r="AT376" s="40"/>
      <c r="AU376" s="7">
        <v>1</v>
      </c>
      <c r="AV376" s="40">
        <v>1</v>
      </c>
      <c r="AW376" s="32" t="s">
        <v>1642</v>
      </c>
      <c r="AX376" s="16">
        <f>Tabla12[[#This Row],[Costo estimado 
(millones de $)]]-Tabla12[[#This Row],[Recursos PDD]]</f>
        <v>5812713.2000000002</v>
      </c>
      <c r="AY376" s="32"/>
      <c r="AZ376" s="40">
        <v>3</v>
      </c>
      <c r="BA376" s="40">
        <v>4</v>
      </c>
      <c r="BB376" s="40">
        <f>+(Tabla12[[#This Row],[Priorización 1 (60%)]]*60%)+(Tabla12[[#This Row],[Priorización 2 (40%)]]*40%)</f>
        <v>3.4</v>
      </c>
      <c r="BC376" s="32"/>
      <c r="BD376" s="32"/>
    </row>
    <row r="377" spans="1:56" ht="169" customHeight="1" x14ac:dyDescent="0.2">
      <c r="A377" s="7">
        <v>387</v>
      </c>
      <c r="B377" s="7">
        <v>384</v>
      </c>
      <c r="C377" s="32" t="s">
        <v>900</v>
      </c>
      <c r="D377" s="32" t="s">
        <v>984</v>
      </c>
      <c r="E377" s="32" t="s">
        <v>72</v>
      </c>
      <c r="F377" s="1" t="s">
        <v>1920</v>
      </c>
      <c r="G377" s="32" t="s">
        <v>2</v>
      </c>
      <c r="H377" s="223" t="s">
        <v>1651</v>
      </c>
      <c r="I377" s="4" t="s">
        <v>114</v>
      </c>
      <c r="J377" s="32" t="s">
        <v>897</v>
      </c>
      <c r="K377" s="32" t="s">
        <v>90</v>
      </c>
      <c r="L377" s="32" t="s">
        <v>615</v>
      </c>
      <c r="N377" s="58" t="s">
        <v>56</v>
      </c>
      <c r="Q377" s="32" t="s">
        <v>4</v>
      </c>
      <c r="R377" s="32" t="s">
        <v>386</v>
      </c>
      <c r="S377" s="32" t="str">
        <f>+VLOOKUP(Tabla12[[#This Row],[Programa]],Objetivos_Programas!$B$2:$C$16,2,FALSE)</f>
        <v>2. Programa descarbonizar la movilidad e infraestructura sostenible</v>
      </c>
      <c r="T377" s="32" t="s">
        <v>404</v>
      </c>
      <c r="U377" s="32" t="s">
        <v>2129</v>
      </c>
      <c r="V377" s="33" t="str">
        <f>+VLOOKUP(Tabla12[[#This Row],[Subprograma (reclasificación)]],OB_Prop_Estru_Prog_SubPr_meta!$K$2:$N$59,4,FALSE)</f>
        <v>5 Líneas de metro  (97 km), 3 regiotram (37,09), 17 corredores verdes de alta capacidad (101 km) y 4 corredores verdes de media capacidad (19 km)</v>
      </c>
      <c r="W377" s="32" t="s">
        <v>900</v>
      </c>
      <c r="X377" s="32">
        <v>0</v>
      </c>
      <c r="Y377" s="32" t="s">
        <v>988</v>
      </c>
      <c r="AA377" s="32" t="s">
        <v>1441</v>
      </c>
      <c r="AB377" s="32" t="s">
        <v>988</v>
      </c>
      <c r="AC377" s="58">
        <v>0</v>
      </c>
      <c r="AD377" s="10">
        <v>13182000</v>
      </c>
      <c r="AE377" s="10">
        <f>Tabla12[[#This Row],[Costo estimado 
(millones de $)]]*0.3</f>
        <v>3954600</v>
      </c>
      <c r="AF377" s="16">
        <f>+Tabla12[[#This Row],[Fuente Distrital]]</f>
        <v>3954600</v>
      </c>
      <c r="AG377" s="16">
        <v>0</v>
      </c>
      <c r="AH377" s="16">
        <f>Tabla12[[#This Row],[Costo estimado 
(millones de $)]]*0.7</f>
        <v>9227400</v>
      </c>
      <c r="AI377" s="32">
        <v>0</v>
      </c>
      <c r="AJ377" s="190">
        <v>0.7</v>
      </c>
      <c r="AK377" s="32" t="s">
        <v>57</v>
      </c>
      <c r="AL377" s="32" t="s">
        <v>1642</v>
      </c>
      <c r="AM377" s="30" t="s">
        <v>990</v>
      </c>
      <c r="AN377" s="32">
        <v>1</v>
      </c>
      <c r="AO377" s="56" t="s">
        <v>902</v>
      </c>
      <c r="AP377" s="32">
        <v>0</v>
      </c>
      <c r="AQ377" s="32">
        <v>0</v>
      </c>
      <c r="AR377" s="58">
        <v>14.9</v>
      </c>
      <c r="AS377" s="32"/>
      <c r="AT377" s="40"/>
      <c r="AU377" s="7">
        <v>1</v>
      </c>
      <c r="AV377" s="40">
        <v>1</v>
      </c>
      <c r="AW377" s="32"/>
      <c r="AX377" s="16"/>
      <c r="AY377" s="32"/>
      <c r="AZ377" s="40">
        <v>3</v>
      </c>
      <c r="BA377" s="40">
        <v>4</v>
      </c>
      <c r="BB377" s="40">
        <f>+(Tabla12[[#This Row],[Priorización 1 (60%)]]*60%)+(Tabla12[[#This Row],[Priorización 2 (40%)]]*40%)</f>
        <v>3.4</v>
      </c>
      <c r="BC377" s="32"/>
      <c r="BD377" s="32"/>
    </row>
    <row r="378" spans="1:56" ht="169" customHeight="1" x14ac:dyDescent="0.2">
      <c r="A378" s="7">
        <v>388</v>
      </c>
      <c r="B378" s="7">
        <v>385</v>
      </c>
      <c r="C378" s="32" t="s">
        <v>900</v>
      </c>
      <c r="D378" s="32" t="s">
        <v>984</v>
      </c>
      <c r="E378" s="32" t="s">
        <v>72</v>
      </c>
      <c r="F378" s="1" t="s">
        <v>1920</v>
      </c>
      <c r="G378" s="32" t="s">
        <v>2</v>
      </c>
      <c r="H378" s="223" t="s">
        <v>1682</v>
      </c>
      <c r="I378" s="4" t="s">
        <v>114</v>
      </c>
      <c r="J378" s="32" t="s">
        <v>897</v>
      </c>
      <c r="K378" s="32" t="s">
        <v>90</v>
      </c>
      <c r="L378" s="32" t="s">
        <v>615</v>
      </c>
      <c r="N378" s="58" t="s">
        <v>56</v>
      </c>
      <c r="Q378" s="32" t="s">
        <v>4</v>
      </c>
      <c r="R378" s="32" t="s">
        <v>386</v>
      </c>
      <c r="S378" s="32" t="str">
        <f>+VLOOKUP(Tabla12[[#This Row],[Programa]],Objetivos_Programas!$B$2:$C$16,2,FALSE)</f>
        <v>2. Programa descarbonizar la movilidad e infraestructura sostenible</v>
      </c>
      <c r="T378" s="32" t="s">
        <v>404</v>
      </c>
      <c r="U378" s="32" t="s">
        <v>2129</v>
      </c>
      <c r="V378" s="33" t="str">
        <f>+VLOOKUP(Tabla12[[#This Row],[Subprograma (reclasificación)]],OB_Prop_Estru_Prog_SubPr_meta!$K$2:$N$59,4,FALSE)</f>
        <v>5 Líneas de metro  (97 km), 3 regiotram (37,09), 17 corredores verdes de alta capacidad (101 km) y 4 corredores verdes de media capacidad (19 km)</v>
      </c>
      <c r="W378" s="32" t="s">
        <v>900</v>
      </c>
      <c r="X378" s="32">
        <v>0</v>
      </c>
      <c r="Y378" s="32" t="s">
        <v>989</v>
      </c>
      <c r="AA378" s="32" t="s">
        <v>1442</v>
      </c>
      <c r="AB378" s="32" t="s">
        <v>989</v>
      </c>
      <c r="AC378" s="58">
        <v>0</v>
      </c>
      <c r="AD378" s="10">
        <v>16467486</v>
      </c>
      <c r="AE378" s="10">
        <f>Tabla12[[#This Row],[Costo estimado 
(millones de $)]]*0.3</f>
        <v>4940245.8</v>
      </c>
      <c r="AF378" s="16">
        <v>0</v>
      </c>
      <c r="AG378" s="16">
        <v>0</v>
      </c>
      <c r="AH378" s="16">
        <f>Tabla12[[#This Row],[Costo estimado 
(millones de $)]]*0.7</f>
        <v>11527240.199999999</v>
      </c>
      <c r="AI378" s="32">
        <v>0</v>
      </c>
      <c r="AJ378" s="190">
        <v>0.7</v>
      </c>
      <c r="AK378" s="32" t="s">
        <v>66</v>
      </c>
      <c r="AM378" s="30" t="s">
        <v>990</v>
      </c>
      <c r="AN378" s="32">
        <v>1</v>
      </c>
      <c r="AO378" s="56" t="s">
        <v>1586</v>
      </c>
      <c r="AP378" s="32">
        <v>0</v>
      </c>
      <c r="AQ378" s="32">
        <v>0</v>
      </c>
      <c r="AR378" s="58">
        <v>27.5</v>
      </c>
      <c r="AS378" s="32"/>
      <c r="AT378" s="40"/>
      <c r="AU378" s="7">
        <v>1</v>
      </c>
      <c r="AV378" s="40">
        <v>1</v>
      </c>
      <c r="AW378" s="32"/>
      <c r="AX378" s="16"/>
      <c r="AY378" s="32"/>
      <c r="AZ378" s="40">
        <v>3</v>
      </c>
      <c r="BA378" s="40">
        <v>4</v>
      </c>
      <c r="BB378" s="40">
        <f>+(Tabla12[[#This Row],[Priorización 1 (60%)]]*60%)+(Tabla12[[#This Row],[Priorización 2 (40%)]]*40%)</f>
        <v>3.4</v>
      </c>
      <c r="BC378" s="32"/>
      <c r="BD378" s="32"/>
    </row>
    <row r="379" spans="1:56" s="170" customFormat="1" ht="169" customHeight="1" x14ac:dyDescent="0.2">
      <c r="A379" s="170">
        <v>389</v>
      </c>
      <c r="B379" s="170">
        <v>386</v>
      </c>
      <c r="C379" s="153" t="s">
        <v>900</v>
      </c>
      <c r="D379" s="153" t="s">
        <v>901</v>
      </c>
      <c r="E379" s="153" t="s">
        <v>72</v>
      </c>
      <c r="F379" s="154" t="s">
        <v>1920</v>
      </c>
      <c r="G379" s="153" t="s">
        <v>2</v>
      </c>
      <c r="H379" s="223" t="s">
        <v>2188</v>
      </c>
      <c r="I379" s="156" t="s">
        <v>114</v>
      </c>
      <c r="J379" s="153" t="s">
        <v>897</v>
      </c>
      <c r="K379" s="153" t="s">
        <v>90</v>
      </c>
      <c r="L379" s="153" t="s">
        <v>615</v>
      </c>
      <c r="M379" s="157"/>
      <c r="N379" s="157" t="s">
        <v>56</v>
      </c>
      <c r="O379" s="157"/>
      <c r="P379" s="153"/>
      <c r="Q379" s="153" t="s">
        <v>4</v>
      </c>
      <c r="R379" s="153" t="s">
        <v>386</v>
      </c>
      <c r="S379" s="32" t="str">
        <f>+VLOOKUP(Tabla12[[#This Row],[Programa]],Objetivos_Programas!$B$2:$C$16,2,FALSE)</f>
        <v>2. Programa descarbonizar la movilidad e infraestructura sostenible</v>
      </c>
      <c r="T379" s="153" t="s">
        <v>404</v>
      </c>
      <c r="U379" s="153" t="s">
        <v>2129</v>
      </c>
      <c r="V379" s="33" t="str">
        <f>+VLOOKUP(Tabla12[[#This Row],[Subprograma (reclasificación)]],OB_Prop_Estru_Prog_SubPr_meta!$K$2:$N$59,4,FALSE)</f>
        <v>5 Líneas de metro  (97 km), 3 regiotram (37,09), 17 corredores verdes de alta capacidad (101 km) y 4 corredores verdes de media capacidad (19 km)</v>
      </c>
      <c r="W379" s="153" t="s">
        <v>900</v>
      </c>
      <c r="X379" s="153">
        <v>0</v>
      </c>
      <c r="Y379" s="153" t="s">
        <v>2139</v>
      </c>
      <c r="Z379" s="153"/>
      <c r="AA379" s="153" t="s">
        <v>908</v>
      </c>
      <c r="AB379" s="153" t="s">
        <v>2139</v>
      </c>
      <c r="AC379" s="157">
        <v>0</v>
      </c>
      <c r="AD379" s="158">
        <v>11532029</v>
      </c>
      <c r="AE379" s="158">
        <f>+Tabla12[[#This Row],[Costo estimado 
(millones de $)]]*0.3</f>
        <v>3459608.6999999997</v>
      </c>
      <c r="AF379" s="159">
        <v>0</v>
      </c>
      <c r="AG379" s="159">
        <v>0</v>
      </c>
      <c r="AH379" s="159">
        <f>+Tabla12[[#This Row],[Costo estimado 
(millones de $)]]*0.7</f>
        <v>8072420.2999999998</v>
      </c>
      <c r="AI379" s="153">
        <v>0</v>
      </c>
      <c r="AJ379" s="190"/>
      <c r="AK379" s="153" t="s">
        <v>66</v>
      </c>
      <c r="AL379" s="153"/>
      <c r="AM379" s="191" t="s">
        <v>2137</v>
      </c>
      <c r="AN379" s="153">
        <v>2</v>
      </c>
      <c r="AO379" s="171" t="s">
        <v>1585</v>
      </c>
      <c r="AP379" s="153">
        <v>0</v>
      </c>
      <c r="AQ379" s="153">
        <v>0</v>
      </c>
      <c r="AR379" s="157">
        <v>21</v>
      </c>
      <c r="AS379" s="153"/>
      <c r="AT379" s="160"/>
      <c r="AU379" s="160">
        <v>0</v>
      </c>
      <c r="AV379" s="160">
        <v>0</v>
      </c>
      <c r="AW379" s="153"/>
      <c r="AX379" s="159"/>
      <c r="AY379" s="153"/>
      <c r="AZ379" s="160">
        <v>0</v>
      </c>
      <c r="BA379" s="160">
        <v>3</v>
      </c>
      <c r="BB379" s="160">
        <f>+(Tabla12[[#This Row],[Priorización 1 (60%)]]*60%)+(Tabla12[[#This Row],[Priorización 2 (40%)]]*40%)</f>
        <v>1.2000000000000002</v>
      </c>
      <c r="BC379" s="153"/>
      <c r="BD379" s="153"/>
    </row>
    <row r="380" spans="1:56" ht="169" customHeight="1" x14ac:dyDescent="0.2">
      <c r="A380" s="7">
        <v>389</v>
      </c>
      <c r="B380" s="7">
        <v>386</v>
      </c>
      <c r="C380" s="32" t="s">
        <v>900</v>
      </c>
      <c r="D380" s="32" t="s">
        <v>901</v>
      </c>
      <c r="E380" s="32" t="s">
        <v>72</v>
      </c>
      <c r="F380" s="1" t="s">
        <v>1920</v>
      </c>
      <c r="G380" s="32" t="s">
        <v>2</v>
      </c>
      <c r="H380" s="223" t="s">
        <v>2302</v>
      </c>
      <c r="I380" s="167" t="s">
        <v>114</v>
      </c>
      <c r="J380" s="32" t="s">
        <v>897</v>
      </c>
      <c r="K380" s="32" t="s">
        <v>90</v>
      </c>
      <c r="L380" s="32" t="s">
        <v>615</v>
      </c>
      <c r="N380" s="58" t="s">
        <v>56</v>
      </c>
      <c r="Q380" s="32" t="s">
        <v>4</v>
      </c>
      <c r="R380" s="32" t="s">
        <v>386</v>
      </c>
      <c r="S380" s="32" t="str">
        <f>+VLOOKUP(Tabla12[[#This Row],[Programa]],Objetivos_Programas!$B$2:$C$16,2,FALSE)</f>
        <v>2. Programa descarbonizar la movilidad e infraestructura sostenible</v>
      </c>
      <c r="T380" s="32" t="s">
        <v>404</v>
      </c>
      <c r="U380" s="32" t="s">
        <v>2129</v>
      </c>
      <c r="V380" s="33" t="str">
        <f>+VLOOKUP(Tabla12[[#This Row],[Subprograma (reclasificación)]],OB_Prop_Estru_Prog_SubPr_meta!$K$2:$N$59,4,FALSE)</f>
        <v>5 Líneas de metro  (97 km), 3 regiotram (37,09), 17 corredores verdes de alta capacidad (101 km) y 4 corredores verdes de media capacidad (19 km)</v>
      </c>
      <c r="W380" s="32" t="s">
        <v>900</v>
      </c>
      <c r="X380" s="32">
        <v>0</v>
      </c>
      <c r="Y380" s="153" t="s">
        <v>2210</v>
      </c>
      <c r="AA380" s="32" t="s">
        <v>908</v>
      </c>
      <c r="AB380" s="32" t="s">
        <v>2138</v>
      </c>
      <c r="AC380" s="58">
        <v>0</v>
      </c>
      <c r="AD380" s="10">
        <v>11532029</v>
      </c>
      <c r="AE380" s="10">
        <f>+Tabla12[[#This Row],[Costo estimado 
(millones de $)]]*0.3</f>
        <v>3459608.6999999997</v>
      </c>
      <c r="AF380" s="16">
        <v>0</v>
      </c>
      <c r="AG380" s="16">
        <v>0</v>
      </c>
      <c r="AH380" s="16">
        <f>+Tabla12[[#This Row],[Costo estimado 
(millones de $)]]*0.7</f>
        <v>8072420.2999999998</v>
      </c>
      <c r="AI380" s="32">
        <v>0</v>
      </c>
      <c r="AJ380" s="190"/>
      <c r="AK380" s="32" t="s">
        <v>73</v>
      </c>
      <c r="AM380" s="30" t="s">
        <v>2137</v>
      </c>
      <c r="AN380" s="32">
        <v>2</v>
      </c>
      <c r="AO380" s="56" t="s">
        <v>1585</v>
      </c>
      <c r="AP380" s="32">
        <v>0</v>
      </c>
      <c r="AQ380" s="32">
        <v>0</v>
      </c>
      <c r="AR380" s="58">
        <v>21</v>
      </c>
      <c r="AS380" s="32"/>
      <c r="AT380" s="40"/>
      <c r="AU380" s="40">
        <v>0</v>
      </c>
      <c r="AV380" s="40">
        <v>0</v>
      </c>
      <c r="AW380" s="32"/>
      <c r="AX380" s="16"/>
      <c r="AY380" s="32"/>
      <c r="AZ380" s="40">
        <v>0</v>
      </c>
      <c r="BA380" s="40">
        <v>3</v>
      </c>
      <c r="BB380" s="40">
        <f>+(Tabla12[[#This Row],[Priorización 1 (60%)]]*60%)+(Tabla12[[#This Row],[Priorización 2 (40%)]]*40%)</f>
        <v>1.2000000000000002</v>
      </c>
      <c r="BC380" s="32"/>
      <c r="BD380" s="32"/>
    </row>
    <row r="381" spans="1:56" ht="169" customHeight="1" x14ac:dyDescent="0.2">
      <c r="A381" s="7">
        <v>390</v>
      </c>
      <c r="B381" s="7">
        <v>387</v>
      </c>
      <c r="C381" s="32" t="s">
        <v>900</v>
      </c>
      <c r="D381" s="32" t="s">
        <v>901</v>
      </c>
      <c r="E381" s="32" t="s">
        <v>72</v>
      </c>
      <c r="F381" s="1" t="s">
        <v>1920</v>
      </c>
      <c r="G381" s="32" t="s">
        <v>2</v>
      </c>
      <c r="H381" s="6" t="s">
        <v>234</v>
      </c>
      <c r="I381" s="4" t="s">
        <v>114</v>
      </c>
      <c r="J381" s="32" t="s">
        <v>897</v>
      </c>
      <c r="K381" s="32" t="s">
        <v>90</v>
      </c>
      <c r="L381" s="32" t="s">
        <v>615</v>
      </c>
      <c r="N381" s="58" t="s">
        <v>56</v>
      </c>
      <c r="Q381" s="32" t="s">
        <v>4</v>
      </c>
      <c r="R381" s="32" t="s">
        <v>386</v>
      </c>
      <c r="S381" s="32" t="str">
        <f>+VLOOKUP(Tabla12[[#This Row],[Programa]],Objetivos_Programas!$B$2:$C$16,2,FALSE)</f>
        <v>2. Programa descarbonizar la movilidad e infraestructura sostenible</v>
      </c>
      <c r="T381" s="32" t="s">
        <v>404</v>
      </c>
      <c r="U381" s="32" t="s">
        <v>2129</v>
      </c>
      <c r="V381" s="33" t="str">
        <f>+VLOOKUP(Tabla12[[#This Row],[Subprograma (reclasificación)]],OB_Prop_Estru_Prog_SubPr_meta!$K$2:$N$59,4,FALSE)</f>
        <v>5 Líneas de metro  (97 km), 3 regiotram (37,09), 17 corredores verdes de alta capacidad (101 km) y 4 corredores verdes de media capacidad (19 km)</v>
      </c>
      <c r="W381" s="32" t="s">
        <v>900</v>
      </c>
      <c r="X381" s="32" t="s">
        <v>1075</v>
      </c>
      <c r="Y381" s="32" t="s">
        <v>1075</v>
      </c>
      <c r="AA381" s="32" t="s">
        <v>908</v>
      </c>
      <c r="AB381" s="32" t="s">
        <v>1075</v>
      </c>
      <c r="AC381" s="58">
        <v>0</v>
      </c>
      <c r="AD381" s="10">
        <v>380429.33403375896</v>
      </c>
      <c r="AE381" s="158">
        <f>+Tabla12[[#This Row],[Costo estimado 
(millones de $)]]*0.5</f>
        <v>190214.66701687948</v>
      </c>
      <c r="AF381" s="16">
        <v>0</v>
      </c>
      <c r="AG381" s="16">
        <v>0</v>
      </c>
      <c r="AH381" s="16">
        <v>190214.66701687948</v>
      </c>
      <c r="AI381" s="32">
        <v>0</v>
      </c>
      <c r="AJ381" s="57"/>
      <c r="AK381" s="32" t="s">
        <v>57</v>
      </c>
      <c r="AM381" s="32" t="s">
        <v>982</v>
      </c>
      <c r="AN381" s="32">
        <v>1</v>
      </c>
      <c r="AO381" s="56" t="s">
        <v>1586</v>
      </c>
      <c r="AP381" s="32">
        <v>0</v>
      </c>
      <c r="AQ381" s="32">
        <v>0</v>
      </c>
      <c r="AR381" s="58">
        <v>2.8566383210499997</v>
      </c>
      <c r="AS381" s="32"/>
      <c r="AT381" s="40"/>
      <c r="AU381" s="40">
        <v>0</v>
      </c>
      <c r="AV381" s="40">
        <v>0</v>
      </c>
      <c r="AW381" s="32"/>
      <c r="AX381" s="16">
        <f>Tabla12[[#This Row],[Costo estimado 
(millones de $)]]-Tabla12[[#This Row],[Recursos PDD]]</f>
        <v>380429.33403375896</v>
      </c>
      <c r="AY381" s="32"/>
      <c r="AZ381" s="40">
        <v>0</v>
      </c>
      <c r="BA381" s="40">
        <v>3</v>
      </c>
      <c r="BB381" s="40">
        <f>+(Tabla12[[#This Row],[Priorización 1 (60%)]]*60%)+(Tabla12[[#This Row],[Priorización 2 (40%)]]*40%)</f>
        <v>1.2000000000000002</v>
      </c>
      <c r="BC381" s="32"/>
      <c r="BD381" s="32"/>
    </row>
    <row r="382" spans="1:56" ht="169" customHeight="1" x14ac:dyDescent="0.2">
      <c r="A382" s="7">
        <v>391</v>
      </c>
      <c r="B382" s="181">
        <v>388</v>
      </c>
      <c r="C382" s="179" t="s">
        <v>900</v>
      </c>
      <c r="D382" s="179" t="s">
        <v>901</v>
      </c>
      <c r="E382" s="179" t="s">
        <v>72</v>
      </c>
      <c r="F382" s="180" t="s">
        <v>1920</v>
      </c>
      <c r="G382" s="179" t="s">
        <v>2</v>
      </c>
      <c r="H382" s="177" t="s">
        <v>2189</v>
      </c>
      <c r="I382" s="4" t="s">
        <v>114</v>
      </c>
      <c r="J382" s="32" t="s">
        <v>897</v>
      </c>
      <c r="K382" s="32" t="s">
        <v>90</v>
      </c>
      <c r="L382" s="32" t="s">
        <v>615</v>
      </c>
      <c r="N382" s="58" t="s">
        <v>56</v>
      </c>
      <c r="Q382" s="32" t="s">
        <v>4</v>
      </c>
      <c r="R382" s="32" t="s">
        <v>386</v>
      </c>
      <c r="S382" s="32" t="str">
        <f>+VLOOKUP(Tabla12[[#This Row],[Programa]],Objetivos_Programas!$B$2:$C$16,2,FALSE)</f>
        <v>2. Programa descarbonizar la movilidad e infraestructura sostenible</v>
      </c>
      <c r="T382" s="32" t="s">
        <v>404</v>
      </c>
      <c r="U382" s="32" t="s">
        <v>2129</v>
      </c>
      <c r="V382" s="33" t="str">
        <f>+VLOOKUP(Tabla12[[#This Row],[Subprograma (reclasificación)]],OB_Prop_Estru_Prog_SubPr_meta!$K$2:$N$59,4,FALSE)</f>
        <v>5 Líneas de metro  (97 km), 3 regiotram (37,09), 17 corredores verdes de alta capacidad (101 km) y 4 corredores verdes de media capacidad (19 km)</v>
      </c>
      <c r="W382" s="32" t="s">
        <v>900</v>
      </c>
      <c r="X382" s="32">
        <v>0</v>
      </c>
      <c r="Y382" s="32" t="s">
        <v>2190</v>
      </c>
      <c r="AA382" s="32" t="s">
        <v>1443</v>
      </c>
      <c r="AB382" s="32" t="s">
        <v>991</v>
      </c>
      <c r="AC382" s="58">
        <v>0</v>
      </c>
      <c r="AD382" s="10">
        <v>795647.8404567769</v>
      </c>
      <c r="AE382" s="158">
        <f>Tabla12[[#This Row],[Costo estimado 
(millones de $)]]</f>
        <v>795647.8404567769</v>
      </c>
      <c r="AF382" s="16">
        <v>0</v>
      </c>
      <c r="AG382" s="16">
        <v>0</v>
      </c>
      <c r="AH382" s="16">
        <v>0</v>
      </c>
      <c r="AI382" s="32">
        <v>0</v>
      </c>
      <c r="AJ382" s="57"/>
      <c r="AK382" s="32" t="s">
        <v>73</v>
      </c>
      <c r="AM382" s="153" t="s">
        <v>2235</v>
      </c>
      <c r="AN382" s="32">
        <v>2</v>
      </c>
      <c r="AO382" s="56" t="s">
        <v>1585</v>
      </c>
      <c r="AP382" s="32">
        <v>0</v>
      </c>
      <c r="AQ382" s="32">
        <v>0</v>
      </c>
      <c r="AR382" s="58">
        <v>8</v>
      </c>
      <c r="AS382" s="32"/>
      <c r="AT382" s="40"/>
      <c r="AU382" s="40">
        <v>0</v>
      </c>
      <c r="AV382" s="40">
        <v>2</v>
      </c>
      <c r="AW382" s="32"/>
      <c r="AX382" s="16"/>
      <c r="AY382" s="32"/>
      <c r="AZ382" s="40">
        <v>2</v>
      </c>
      <c r="BA382" s="40">
        <v>3</v>
      </c>
      <c r="BB382" s="40">
        <f>+(Tabla12[[#This Row],[Priorización 1 (60%)]]*60%)+(Tabla12[[#This Row],[Priorización 2 (40%)]]*40%)</f>
        <v>2.4000000000000004</v>
      </c>
      <c r="BC382" s="32"/>
      <c r="BD382" s="32"/>
    </row>
    <row r="383" spans="1:56" ht="169" hidden="1" customHeight="1" x14ac:dyDescent="0.2">
      <c r="B383" s="181"/>
      <c r="C383" s="179" t="s">
        <v>900</v>
      </c>
      <c r="D383" s="179" t="s">
        <v>901</v>
      </c>
      <c r="E383" s="179" t="s">
        <v>72</v>
      </c>
      <c r="F383" s="180" t="s">
        <v>1941</v>
      </c>
      <c r="G383" s="179" t="s">
        <v>2</v>
      </c>
      <c r="H383" s="177" t="s">
        <v>2200</v>
      </c>
      <c r="I383" s="4" t="s">
        <v>114</v>
      </c>
      <c r="J383" s="32" t="s">
        <v>897</v>
      </c>
      <c r="K383" s="32" t="s">
        <v>90</v>
      </c>
      <c r="L383" s="32" t="s">
        <v>615</v>
      </c>
      <c r="N383" s="58" t="s">
        <v>56</v>
      </c>
      <c r="Q383" s="32" t="s">
        <v>4</v>
      </c>
      <c r="R383" s="32" t="s">
        <v>386</v>
      </c>
      <c r="S383" s="32" t="str">
        <f>+VLOOKUP(Tabla12[[#This Row],[Programa]],Objetivos_Programas!$B$2:$C$16,2,FALSE)</f>
        <v>2. Programa descarbonizar la movilidad e infraestructura sostenible</v>
      </c>
      <c r="T383" s="32" t="s">
        <v>404</v>
      </c>
      <c r="U383" s="32" t="s">
        <v>2129</v>
      </c>
      <c r="V383" s="33" t="str">
        <f>+VLOOKUP(Tabla12[[#This Row],[Subprograma (reclasificación)]],OB_Prop_Estru_Prog_SubPr_meta!$K$2:$N$59,4,FALSE)</f>
        <v>5 Líneas de metro  (97 km), 3 regiotram (37,09), 17 corredores verdes de alta capacidad (101 km) y 4 corredores verdes de media capacidad (19 km)</v>
      </c>
      <c r="W383" s="32" t="s">
        <v>900</v>
      </c>
      <c r="X383" s="32">
        <v>0</v>
      </c>
      <c r="Y383" s="153" t="s">
        <v>2213</v>
      </c>
      <c r="Z383" s="179"/>
      <c r="AA383" s="179" t="s">
        <v>1443</v>
      </c>
      <c r="AB383" s="179" t="s">
        <v>991</v>
      </c>
      <c r="AC383" s="58">
        <v>0</v>
      </c>
      <c r="AD383" s="10">
        <v>1273036.544730843</v>
      </c>
      <c r="AE383" s="158">
        <f>+Tabla12[[#This Row],[Costo estimado 
(millones de $)]]*0.5</f>
        <v>636518.27236542152</v>
      </c>
      <c r="AF383" s="16">
        <v>0</v>
      </c>
      <c r="AG383" s="16">
        <v>0</v>
      </c>
      <c r="AH383" s="16">
        <f>1034342.19259381*8/13</f>
        <v>636518.27236542152</v>
      </c>
      <c r="AI383" s="32">
        <v>0</v>
      </c>
      <c r="AJ383" s="57"/>
      <c r="AK383" s="32" t="s">
        <v>73</v>
      </c>
      <c r="AM383" s="32" t="s">
        <v>982</v>
      </c>
      <c r="AN383" s="32">
        <v>2</v>
      </c>
      <c r="AO383" s="56" t="s">
        <v>1585</v>
      </c>
      <c r="AP383" s="32">
        <v>0</v>
      </c>
      <c r="AQ383" s="32">
        <v>0</v>
      </c>
      <c r="AR383" s="58">
        <v>5</v>
      </c>
      <c r="AS383" s="32"/>
      <c r="AT383" s="40"/>
      <c r="AU383" s="40"/>
      <c r="AV383" s="40"/>
      <c r="AW383" s="32"/>
      <c r="AX383" s="16">
        <f>Tabla12[[#This Row],[Costo estimado 
(millones de $)]]-Tabla12[[#This Row],[Recursos PDD]]</f>
        <v>1273036.544730843</v>
      </c>
      <c r="AY383" s="32"/>
      <c r="AZ383" s="40"/>
      <c r="BA383" s="40"/>
      <c r="BB383" s="40">
        <f>+(Tabla12[[#This Row],[Priorización 1 (60%)]]*60%)+(Tabla12[[#This Row],[Priorización 2 (40%)]]*40%)</f>
        <v>0</v>
      </c>
      <c r="BC383" s="32"/>
      <c r="BD383" s="32"/>
    </row>
    <row r="384" spans="1:56" ht="169" customHeight="1" x14ac:dyDescent="0.2">
      <c r="A384" s="7">
        <v>392</v>
      </c>
      <c r="B384" s="7">
        <v>389</v>
      </c>
      <c r="C384" s="32" t="s">
        <v>900</v>
      </c>
      <c r="D384" s="32" t="s">
        <v>901</v>
      </c>
      <c r="E384" s="32" t="s">
        <v>72</v>
      </c>
      <c r="F384" s="1" t="s">
        <v>1920</v>
      </c>
      <c r="G384" s="32" t="s">
        <v>2</v>
      </c>
      <c r="H384" s="6" t="s">
        <v>525</v>
      </c>
      <c r="I384" s="4" t="s">
        <v>114</v>
      </c>
      <c r="J384" s="32" t="s">
        <v>897</v>
      </c>
      <c r="K384" s="32" t="s">
        <v>90</v>
      </c>
      <c r="L384" s="32" t="s">
        <v>615</v>
      </c>
      <c r="N384" s="58" t="s">
        <v>56</v>
      </c>
      <c r="Q384" s="32" t="s">
        <v>4</v>
      </c>
      <c r="R384" s="32" t="s">
        <v>386</v>
      </c>
      <c r="S384" s="32" t="str">
        <f>+VLOOKUP(Tabla12[[#This Row],[Programa]],Objetivos_Programas!$B$2:$C$16,2,FALSE)</f>
        <v>2. Programa descarbonizar la movilidad e infraestructura sostenible</v>
      </c>
      <c r="T384" s="32" t="s">
        <v>404</v>
      </c>
      <c r="U384" s="32" t="s">
        <v>2129</v>
      </c>
      <c r="V384" s="33" t="str">
        <f>+VLOOKUP(Tabla12[[#This Row],[Subprograma (reclasificación)]],OB_Prop_Estru_Prog_SubPr_meta!$K$2:$N$59,4,FALSE)</f>
        <v>5 Líneas de metro  (97 km), 3 regiotram (37,09), 17 corredores verdes de alta capacidad (101 km) y 4 corredores verdes de media capacidad (19 km)</v>
      </c>
      <c r="W384" s="32" t="s">
        <v>900</v>
      </c>
      <c r="X384" s="153" t="s">
        <v>134</v>
      </c>
      <c r="AA384" s="32" t="s">
        <v>1444</v>
      </c>
      <c r="AB384" s="32" t="s">
        <v>134</v>
      </c>
      <c r="AC384" s="58">
        <v>0</v>
      </c>
      <c r="AD384" s="10">
        <v>359898.47935357504</v>
      </c>
      <c r="AE384" s="158">
        <f>+Tabla12[[#This Row],[Costo estimado 
(millones de $)]]*0.5</f>
        <v>179949.23967678752</v>
      </c>
      <c r="AF384" s="16">
        <v>0</v>
      </c>
      <c r="AG384" s="16">
        <v>0</v>
      </c>
      <c r="AH384" s="16">
        <v>179949.23967678752</v>
      </c>
      <c r="AI384" s="32">
        <v>0</v>
      </c>
      <c r="AJ384" s="57"/>
      <c r="AK384" s="32" t="s">
        <v>57</v>
      </c>
      <c r="AM384" s="32" t="s">
        <v>982</v>
      </c>
      <c r="AN384" s="32">
        <v>1</v>
      </c>
      <c r="AO384" s="56" t="s">
        <v>1586</v>
      </c>
      <c r="AP384" s="32">
        <v>0</v>
      </c>
      <c r="AQ384" s="32">
        <v>0</v>
      </c>
      <c r="AR384" s="58">
        <v>1.8</v>
      </c>
      <c r="AS384" s="32"/>
      <c r="AT384" s="40"/>
      <c r="AU384" s="40">
        <v>0</v>
      </c>
      <c r="AV384" s="40">
        <v>2</v>
      </c>
      <c r="AW384" s="32"/>
      <c r="AX384" s="16">
        <f>Tabla12[[#This Row],[Costo estimado 
(millones de $)]]-Tabla12[[#This Row],[Recursos PDD]]</f>
        <v>359898.47935357504</v>
      </c>
      <c r="AY384" s="32"/>
      <c r="AZ384" s="40">
        <v>2</v>
      </c>
      <c r="BA384" s="40">
        <v>3</v>
      </c>
      <c r="BB384" s="40">
        <f>+(Tabla12[[#This Row],[Priorización 1 (60%)]]*60%)+(Tabla12[[#This Row],[Priorización 2 (40%)]]*40%)</f>
        <v>2.4000000000000004</v>
      </c>
      <c r="BC384" s="32"/>
      <c r="BD384" s="32"/>
    </row>
    <row r="385" spans="1:56" ht="169" customHeight="1" x14ac:dyDescent="0.2">
      <c r="A385" s="7">
        <v>393</v>
      </c>
      <c r="B385" s="7">
        <v>390</v>
      </c>
      <c r="C385" s="32" t="s">
        <v>900</v>
      </c>
      <c r="D385" s="32" t="s">
        <v>901</v>
      </c>
      <c r="E385" s="32" t="s">
        <v>72</v>
      </c>
      <c r="F385" s="1" t="s">
        <v>1920</v>
      </c>
      <c r="G385" s="32" t="s">
        <v>2</v>
      </c>
      <c r="H385" s="6" t="s">
        <v>498</v>
      </c>
      <c r="I385" s="4" t="s">
        <v>114</v>
      </c>
      <c r="J385" s="32" t="s">
        <v>897</v>
      </c>
      <c r="K385" s="32" t="s">
        <v>90</v>
      </c>
      <c r="L385" s="32" t="s">
        <v>615</v>
      </c>
      <c r="N385" s="58" t="s">
        <v>56</v>
      </c>
      <c r="Q385" s="32" t="s">
        <v>4</v>
      </c>
      <c r="R385" s="32" t="s">
        <v>386</v>
      </c>
      <c r="S385" s="32" t="str">
        <f>+VLOOKUP(Tabla12[[#This Row],[Programa]],Objetivos_Programas!$B$2:$C$16,2,FALSE)</f>
        <v>2. Programa descarbonizar la movilidad e infraestructura sostenible</v>
      </c>
      <c r="T385" s="32" t="s">
        <v>404</v>
      </c>
      <c r="U385" s="32" t="s">
        <v>2129</v>
      </c>
      <c r="V385" s="33" t="str">
        <f>+VLOOKUP(Tabla12[[#This Row],[Subprograma (reclasificación)]],OB_Prop_Estru_Prog_SubPr_meta!$K$2:$N$59,4,FALSE)</f>
        <v>5 Líneas de metro  (97 km), 3 regiotram (37,09), 17 corredores verdes de alta capacidad (101 km) y 4 corredores verdes de media capacidad (19 km)</v>
      </c>
      <c r="W385" s="32" t="s">
        <v>900</v>
      </c>
      <c r="X385" s="32">
        <v>0</v>
      </c>
      <c r="Y385" s="32" t="s">
        <v>992</v>
      </c>
      <c r="AA385" s="32" t="s">
        <v>1443</v>
      </c>
      <c r="AB385" s="32" t="s">
        <v>992</v>
      </c>
      <c r="AC385" s="58">
        <v>0</v>
      </c>
      <c r="AD385" s="10">
        <v>3200000</v>
      </c>
      <c r="AE385" s="158">
        <f>+Tabla12[[#This Row],[Costo estimado 
(millones de $)]]*0.5</f>
        <v>1600000</v>
      </c>
      <c r="AF385" s="16">
        <v>1186037</v>
      </c>
      <c r="AG385" s="16">
        <v>0</v>
      </c>
      <c r="AH385" s="16">
        <v>1600000</v>
      </c>
      <c r="AI385" s="32">
        <v>0</v>
      </c>
      <c r="AJ385" s="57"/>
      <c r="AK385" s="32" t="s">
        <v>57</v>
      </c>
      <c r="AL385" s="32" t="s">
        <v>1642</v>
      </c>
      <c r="AM385" s="32" t="s">
        <v>993</v>
      </c>
      <c r="AN385" s="32">
        <v>1</v>
      </c>
      <c r="AO385" s="56" t="s">
        <v>902</v>
      </c>
      <c r="AP385" s="32">
        <v>0</v>
      </c>
      <c r="AQ385" s="32">
        <v>0</v>
      </c>
      <c r="AR385" s="58">
        <v>10.8</v>
      </c>
      <c r="AS385" s="32"/>
      <c r="AT385" s="40"/>
      <c r="AU385" s="40">
        <v>0</v>
      </c>
      <c r="AV385" s="40">
        <v>2</v>
      </c>
      <c r="AW385" s="32"/>
      <c r="AX385" s="16"/>
      <c r="AY385" s="32"/>
      <c r="AZ385" s="40">
        <v>2</v>
      </c>
      <c r="BA385" s="40">
        <v>3</v>
      </c>
      <c r="BB385" s="40">
        <f>+(Tabla12[[#This Row],[Priorización 1 (60%)]]*60%)+(Tabla12[[#This Row],[Priorización 2 (40%)]]*40%)</f>
        <v>2.4000000000000004</v>
      </c>
      <c r="BC385" s="32"/>
      <c r="BD385" s="32"/>
    </row>
    <row r="386" spans="1:56" ht="169" customHeight="1" x14ac:dyDescent="0.2">
      <c r="A386" s="7">
        <v>394</v>
      </c>
      <c r="B386" s="7">
        <v>391</v>
      </c>
      <c r="C386" s="32" t="s">
        <v>900</v>
      </c>
      <c r="D386" s="32" t="s">
        <v>901</v>
      </c>
      <c r="E386" s="32" t="s">
        <v>72</v>
      </c>
      <c r="F386" s="1" t="s">
        <v>1920</v>
      </c>
      <c r="G386" s="32" t="s">
        <v>2</v>
      </c>
      <c r="H386" s="6" t="s">
        <v>235</v>
      </c>
      <c r="I386" s="4" t="s">
        <v>114</v>
      </c>
      <c r="J386" s="32" t="s">
        <v>897</v>
      </c>
      <c r="K386" s="32" t="s">
        <v>90</v>
      </c>
      <c r="L386" s="32" t="s">
        <v>615</v>
      </c>
      <c r="N386" s="58" t="s">
        <v>56</v>
      </c>
      <c r="Q386" s="32" t="s">
        <v>4</v>
      </c>
      <c r="R386" s="32" t="s">
        <v>386</v>
      </c>
      <c r="S386" s="32" t="str">
        <f>+VLOOKUP(Tabla12[[#This Row],[Programa]],Objetivos_Programas!$B$2:$C$16,2,FALSE)</f>
        <v>2. Programa descarbonizar la movilidad e infraestructura sostenible</v>
      </c>
      <c r="T386" s="32" t="s">
        <v>404</v>
      </c>
      <c r="U386" s="32" t="s">
        <v>2129</v>
      </c>
      <c r="V386" s="33" t="str">
        <f>+VLOOKUP(Tabla12[[#This Row],[Subprograma (reclasificación)]],OB_Prop_Estru_Prog_SubPr_meta!$K$2:$N$59,4,FALSE)</f>
        <v>5 Líneas de metro  (97 km), 3 regiotram (37,09), 17 corredores verdes de alta capacidad (101 km) y 4 corredores verdes de media capacidad (19 km)</v>
      </c>
      <c r="W386" s="32" t="s">
        <v>900</v>
      </c>
      <c r="X386" s="32">
        <v>0</v>
      </c>
      <c r="Y386" s="32" t="s">
        <v>994</v>
      </c>
      <c r="AA386" s="32" t="s">
        <v>908</v>
      </c>
      <c r="AB386" s="32" t="s">
        <v>994</v>
      </c>
      <c r="AC386" s="58">
        <v>0</v>
      </c>
      <c r="AD386" s="10">
        <v>349598.92532781203</v>
      </c>
      <c r="AE386" s="158">
        <f>+Tabla12[[#This Row],[Costo estimado 
(millones de $)]]*0.5</f>
        <v>174799.46266390602</v>
      </c>
      <c r="AF386" s="16">
        <v>0</v>
      </c>
      <c r="AG386" s="16">
        <v>0</v>
      </c>
      <c r="AH386" s="16">
        <v>174799.46266390602</v>
      </c>
      <c r="AI386" s="32">
        <v>0</v>
      </c>
      <c r="AJ386" s="57"/>
      <c r="AK386" s="32" t="s">
        <v>57</v>
      </c>
      <c r="AM386" s="32" t="s">
        <v>2233</v>
      </c>
      <c r="AN386" s="32">
        <v>1</v>
      </c>
      <c r="AO386" s="56" t="s">
        <v>1586</v>
      </c>
      <c r="AP386" s="32">
        <v>0</v>
      </c>
      <c r="AQ386" s="32">
        <v>0</v>
      </c>
      <c r="AR386" s="58">
        <v>2.62513323171</v>
      </c>
      <c r="AS386" s="32"/>
      <c r="AT386" s="40"/>
      <c r="AU386" s="40">
        <v>0</v>
      </c>
      <c r="AV386" s="40">
        <v>0</v>
      </c>
      <c r="AW386" s="32"/>
      <c r="AX386" s="16">
        <f>Tabla12[[#This Row],[Costo estimado 
(millones de $)]]-Tabla12[[#This Row],[Recursos PDD]]</f>
        <v>349598.92532781203</v>
      </c>
      <c r="AY386" s="32"/>
      <c r="AZ386" s="40">
        <v>0</v>
      </c>
      <c r="BA386" s="40">
        <v>3</v>
      </c>
      <c r="BB386" s="40">
        <f>+(Tabla12[[#This Row],[Priorización 1 (60%)]]*60%)+(Tabla12[[#This Row],[Priorización 2 (40%)]]*40%)</f>
        <v>1.2000000000000002</v>
      </c>
      <c r="BC386" s="32"/>
      <c r="BD386" s="32"/>
    </row>
    <row r="387" spans="1:56" ht="169" customHeight="1" x14ac:dyDescent="0.2">
      <c r="A387" s="7">
        <v>395</v>
      </c>
      <c r="B387" s="7">
        <v>392</v>
      </c>
      <c r="C387" s="32" t="s">
        <v>900</v>
      </c>
      <c r="D387" s="32" t="s">
        <v>901</v>
      </c>
      <c r="E387" s="32" t="s">
        <v>72</v>
      </c>
      <c r="F387" s="1" t="s">
        <v>1920</v>
      </c>
      <c r="G387" s="32" t="s">
        <v>2</v>
      </c>
      <c r="H387" s="6" t="s">
        <v>1921</v>
      </c>
      <c r="I387" s="4" t="s">
        <v>114</v>
      </c>
      <c r="J387" s="32" t="s">
        <v>897</v>
      </c>
      <c r="K387" s="32" t="s">
        <v>90</v>
      </c>
      <c r="L387" s="32" t="s">
        <v>615</v>
      </c>
      <c r="N387" s="58" t="s">
        <v>56</v>
      </c>
      <c r="Q387" s="32" t="s">
        <v>4</v>
      </c>
      <c r="R387" s="32" t="s">
        <v>386</v>
      </c>
      <c r="S387" s="32" t="str">
        <f>+VLOOKUP(Tabla12[[#This Row],[Programa]],Objetivos_Programas!$B$2:$C$16,2,FALSE)</f>
        <v>2. Programa descarbonizar la movilidad e infraestructura sostenible</v>
      </c>
      <c r="T387" s="32" t="s">
        <v>404</v>
      </c>
      <c r="U387" s="32" t="s">
        <v>2129</v>
      </c>
      <c r="V387" s="33" t="str">
        <f>+VLOOKUP(Tabla12[[#This Row],[Subprograma (reclasificación)]],OB_Prop_Estru_Prog_SubPr_meta!$K$2:$N$59,4,FALSE)</f>
        <v>5 Líneas de metro  (97 km), 3 regiotram (37,09), 17 corredores verdes de alta capacidad (101 km) y 4 corredores verdes de media capacidad (19 km)</v>
      </c>
      <c r="W387" s="32" t="s">
        <v>900</v>
      </c>
      <c r="X387" s="32">
        <v>0</v>
      </c>
      <c r="Y387" s="32" t="s">
        <v>995</v>
      </c>
      <c r="AA387" s="32" t="s">
        <v>1445</v>
      </c>
      <c r="AB387" s="32" t="s">
        <v>995</v>
      </c>
      <c r="AC387" s="58">
        <v>0</v>
      </c>
      <c r="AD387" s="10">
        <v>1700000</v>
      </c>
      <c r="AE387" s="158">
        <f>+Tabla12[[#This Row],[Costo estimado 
(millones de $)]]*0.5</f>
        <v>850000</v>
      </c>
      <c r="AF387" s="16">
        <v>0</v>
      </c>
      <c r="AG387" s="16">
        <v>0</v>
      </c>
      <c r="AH387" s="16">
        <v>850000</v>
      </c>
      <c r="AI387" s="32">
        <v>0</v>
      </c>
      <c r="AJ387" s="57"/>
      <c r="AK387" s="32" t="s">
        <v>66</v>
      </c>
      <c r="AN387" s="40">
        <v>2</v>
      </c>
      <c r="AO387" s="56" t="s">
        <v>902</v>
      </c>
      <c r="AP387" s="32">
        <v>0</v>
      </c>
      <c r="AQ387" s="32">
        <v>0</v>
      </c>
      <c r="AR387" s="58">
        <v>9.3000000000000007</v>
      </c>
      <c r="AS387" s="32"/>
      <c r="AT387" s="40"/>
      <c r="AU387" s="40">
        <v>0</v>
      </c>
      <c r="AV387" s="40">
        <v>1</v>
      </c>
      <c r="AW387" s="32"/>
      <c r="AX387" s="16"/>
      <c r="AY387" s="32"/>
      <c r="AZ387" s="40">
        <v>3</v>
      </c>
      <c r="BA387" s="40">
        <v>3</v>
      </c>
      <c r="BB387" s="40">
        <f>+(Tabla12[[#This Row],[Priorización 1 (60%)]]*60%)+(Tabla12[[#This Row],[Priorización 2 (40%)]]*40%)</f>
        <v>3</v>
      </c>
      <c r="BC387" s="32"/>
      <c r="BD387" s="32"/>
    </row>
    <row r="388" spans="1:56" ht="169" customHeight="1" x14ac:dyDescent="0.2">
      <c r="A388" s="7">
        <v>396</v>
      </c>
      <c r="B388" s="7">
        <v>393</v>
      </c>
      <c r="C388" s="32" t="s">
        <v>900</v>
      </c>
      <c r="D388" s="32" t="s">
        <v>901</v>
      </c>
      <c r="E388" s="32" t="s">
        <v>72</v>
      </c>
      <c r="F388" s="1" t="s">
        <v>1920</v>
      </c>
      <c r="G388" s="32" t="s">
        <v>2</v>
      </c>
      <c r="H388" s="6" t="s">
        <v>236</v>
      </c>
      <c r="I388" s="4" t="s">
        <v>114</v>
      </c>
      <c r="J388" s="32" t="s">
        <v>897</v>
      </c>
      <c r="K388" s="32" t="s">
        <v>90</v>
      </c>
      <c r="L388" s="32" t="s">
        <v>615</v>
      </c>
      <c r="N388" s="58" t="s">
        <v>56</v>
      </c>
      <c r="Q388" s="32" t="s">
        <v>4</v>
      </c>
      <c r="R388" s="32" t="s">
        <v>386</v>
      </c>
      <c r="S388" s="32" t="str">
        <f>+VLOOKUP(Tabla12[[#This Row],[Programa]],Objetivos_Programas!$B$2:$C$16,2,FALSE)</f>
        <v>2. Programa descarbonizar la movilidad e infraestructura sostenible</v>
      </c>
      <c r="T388" s="32" t="s">
        <v>404</v>
      </c>
      <c r="U388" s="32" t="s">
        <v>2129</v>
      </c>
      <c r="V388" s="33" t="str">
        <f>+VLOOKUP(Tabla12[[#This Row],[Subprograma (reclasificación)]],OB_Prop_Estru_Prog_SubPr_meta!$K$2:$N$59,4,FALSE)</f>
        <v>5 Líneas de metro  (97 km), 3 regiotram (37,09), 17 corredores verdes de alta capacidad (101 km) y 4 corredores verdes de media capacidad (19 km)</v>
      </c>
      <c r="W388" s="32" t="s">
        <v>900</v>
      </c>
      <c r="X388" s="32">
        <v>0</v>
      </c>
      <c r="Y388" s="32" t="s">
        <v>1566</v>
      </c>
      <c r="AA388" s="32" t="s">
        <v>1016</v>
      </c>
      <c r="AB388" s="32" t="s">
        <v>1566</v>
      </c>
      <c r="AC388" s="58">
        <v>0</v>
      </c>
      <c r="AD388" s="10">
        <v>615742.58447400597</v>
      </c>
      <c r="AE388" s="158">
        <f>+Tabla12[[#This Row],[Costo estimado 
(millones de $)]]*0.5</f>
        <v>307871.29223700298</v>
      </c>
      <c r="AF388" s="16">
        <v>0</v>
      </c>
      <c r="AG388" s="16">
        <v>0</v>
      </c>
      <c r="AH388" s="16">
        <v>307871.29223700298</v>
      </c>
      <c r="AI388" s="32">
        <v>0</v>
      </c>
      <c r="AJ388" s="57"/>
      <c r="AK388" s="32" t="s">
        <v>57</v>
      </c>
      <c r="AN388" s="40">
        <v>1</v>
      </c>
      <c r="AO388" s="56" t="s">
        <v>902</v>
      </c>
      <c r="AP388" s="32">
        <v>0</v>
      </c>
      <c r="AQ388" s="32">
        <v>0</v>
      </c>
      <c r="AR388" s="58">
        <v>4.6236020867800001</v>
      </c>
      <c r="AS388" s="32"/>
      <c r="AT388" s="40"/>
      <c r="AU388" s="40">
        <v>0</v>
      </c>
      <c r="AV388" s="40">
        <v>1</v>
      </c>
      <c r="AW388" s="32"/>
      <c r="AX388" s="16"/>
      <c r="AY388" s="32"/>
      <c r="AZ388" s="40">
        <v>3</v>
      </c>
      <c r="BA388" s="40">
        <v>3</v>
      </c>
      <c r="BB388" s="40">
        <f>+(Tabla12[[#This Row],[Priorización 1 (60%)]]*60%)+(Tabla12[[#This Row],[Priorización 2 (40%)]]*40%)</f>
        <v>3</v>
      </c>
      <c r="BC388" s="32"/>
      <c r="BD388" s="32"/>
    </row>
    <row r="389" spans="1:56" ht="169" customHeight="1" x14ac:dyDescent="0.2">
      <c r="A389" s="7">
        <v>397</v>
      </c>
      <c r="B389" s="7">
        <v>394</v>
      </c>
      <c r="C389" s="32" t="s">
        <v>900</v>
      </c>
      <c r="D389" s="32" t="s">
        <v>901</v>
      </c>
      <c r="E389" s="32" t="s">
        <v>72</v>
      </c>
      <c r="F389" s="1" t="s">
        <v>1920</v>
      </c>
      <c r="G389" s="32" t="s">
        <v>2</v>
      </c>
      <c r="H389" s="6" t="s">
        <v>527</v>
      </c>
      <c r="I389" s="4" t="s">
        <v>114</v>
      </c>
      <c r="J389" s="32" t="s">
        <v>897</v>
      </c>
      <c r="K389" s="32" t="s">
        <v>90</v>
      </c>
      <c r="L389" s="32" t="s">
        <v>615</v>
      </c>
      <c r="N389" s="58" t="s">
        <v>56</v>
      </c>
      <c r="Q389" s="32" t="s">
        <v>4</v>
      </c>
      <c r="R389" s="32" t="s">
        <v>386</v>
      </c>
      <c r="S389" s="32" t="str">
        <f>+VLOOKUP(Tabla12[[#This Row],[Programa]],Objetivos_Programas!$B$2:$C$16,2,FALSE)</f>
        <v>2. Programa descarbonizar la movilidad e infraestructura sostenible</v>
      </c>
      <c r="T389" s="32" t="s">
        <v>404</v>
      </c>
      <c r="U389" s="32" t="s">
        <v>2129</v>
      </c>
      <c r="V389" s="33" t="str">
        <f>+VLOOKUP(Tabla12[[#This Row],[Subprograma (reclasificación)]],OB_Prop_Estru_Prog_SubPr_meta!$K$2:$N$59,4,FALSE)</f>
        <v>5 Líneas de metro  (97 km), 3 regiotram (37,09), 17 corredores verdes de alta capacidad (101 km) y 4 corredores verdes de media capacidad (19 km)</v>
      </c>
      <c r="W389" s="32" t="s">
        <v>900</v>
      </c>
      <c r="X389" s="32">
        <v>0</v>
      </c>
      <c r="Y389" s="32" t="s">
        <v>1552</v>
      </c>
      <c r="AA389" s="32" t="s">
        <v>1446</v>
      </c>
      <c r="AB389" s="32" t="s">
        <v>1552</v>
      </c>
      <c r="AC389" s="58">
        <v>0</v>
      </c>
      <c r="AD389" s="10">
        <v>1241641.1441505</v>
      </c>
      <c r="AE389" s="10">
        <f>Tabla12[[#This Row],[Costo estimado 
(millones de $)]]*0.14</f>
        <v>173829.76018107001</v>
      </c>
      <c r="AF389" s="16">
        <v>0</v>
      </c>
      <c r="AG389" s="16">
        <v>0</v>
      </c>
      <c r="AH389" s="16">
        <f>Tabla12[[#This Row],[Costo estimado 
(millones de $)]]*0.86</f>
        <v>1067811.3839694299</v>
      </c>
      <c r="AI389" s="32">
        <v>0</v>
      </c>
      <c r="AJ389" s="190">
        <v>0.86</v>
      </c>
      <c r="AK389" s="32" t="s">
        <v>57</v>
      </c>
      <c r="AM389" s="32" t="s">
        <v>2234</v>
      </c>
      <c r="AN389" s="40">
        <v>1</v>
      </c>
      <c r="AO389" s="56" t="s">
        <v>902</v>
      </c>
      <c r="AP389" s="32">
        <v>0</v>
      </c>
      <c r="AQ389" s="32">
        <v>0</v>
      </c>
      <c r="AR389" s="58">
        <v>9.3234652432399994</v>
      </c>
      <c r="AS389" s="32"/>
      <c r="AT389" s="40"/>
      <c r="AU389" s="7">
        <v>1</v>
      </c>
      <c r="AV389" s="40">
        <v>1</v>
      </c>
      <c r="AW389" s="32"/>
      <c r="AX389" s="16">
        <f>Tabla12[[#This Row],[Costo estimado 
(millones de $)]]-Tabla12[[#This Row],[Recursos PDD]]</f>
        <v>1241641.1441505</v>
      </c>
      <c r="AY389" s="32"/>
      <c r="AZ389" s="40">
        <v>3</v>
      </c>
      <c r="BA389" s="40">
        <v>4</v>
      </c>
      <c r="BB389" s="40">
        <f>+(Tabla12[[#This Row],[Priorización 1 (60%)]]*60%)+(Tabla12[[#This Row],[Priorización 2 (40%)]]*40%)</f>
        <v>3.4</v>
      </c>
      <c r="BC389" s="32"/>
      <c r="BD389" s="32"/>
    </row>
    <row r="390" spans="1:56" ht="169" customHeight="1" x14ac:dyDescent="0.2">
      <c r="A390" s="7">
        <v>398</v>
      </c>
      <c r="B390" s="7">
        <v>395</v>
      </c>
      <c r="C390" s="32" t="s">
        <v>900</v>
      </c>
      <c r="D390" s="32" t="s">
        <v>901</v>
      </c>
      <c r="E390" s="32" t="s">
        <v>72</v>
      </c>
      <c r="F390" s="1" t="s">
        <v>1920</v>
      </c>
      <c r="G390" s="32" t="s">
        <v>2</v>
      </c>
      <c r="H390" s="6" t="s">
        <v>528</v>
      </c>
      <c r="I390" s="4" t="s">
        <v>312</v>
      </c>
      <c r="J390" s="32" t="s">
        <v>897</v>
      </c>
      <c r="K390" s="32" t="s">
        <v>90</v>
      </c>
      <c r="L390" s="32" t="s">
        <v>615</v>
      </c>
      <c r="N390" s="58" t="s">
        <v>56</v>
      </c>
      <c r="Q390" s="32" t="s">
        <v>4</v>
      </c>
      <c r="R390" s="32" t="s">
        <v>386</v>
      </c>
      <c r="S390" s="32" t="str">
        <f>+VLOOKUP(Tabla12[[#This Row],[Programa]],Objetivos_Programas!$B$2:$C$16,2,FALSE)</f>
        <v>2. Programa descarbonizar la movilidad e infraestructura sostenible</v>
      </c>
      <c r="T390" s="32" t="s">
        <v>404</v>
      </c>
      <c r="U390" s="32" t="s">
        <v>2129</v>
      </c>
      <c r="V390" s="33" t="str">
        <f>+VLOOKUP(Tabla12[[#This Row],[Subprograma (reclasificación)]],OB_Prop_Estru_Prog_SubPr_meta!$K$2:$N$59,4,FALSE)</f>
        <v>5 Líneas de metro  (97 km), 3 regiotram (37,09), 17 corredores verdes de alta capacidad (101 km) y 4 corredores verdes de media capacidad (19 km)</v>
      </c>
      <c r="W390" s="32" t="s">
        <v>900</v>
      </c>
      <c r="X390" s="32">
        <v>0</v>
      </c>
      <c r="Y390" s="32" t="s">
        <v>1557</v>
      </c>
      <c r="AA390" s="32" t="s">
        <v>1403</v>
      </c>
      <c r="AB390" s="32" t="s">
        <v>1557</v>
      </c>
      <c r="AC390" s="58">
        <v>0</v>
      </c>
      <c r="AD390" s="158">
        <v>1276060</v>
      </c>
      <c r="AE390" s="158">
        <f>+Tabla12[[#This Row],[Costo estimado 
(millones de $)]]*0.5</f>
        <v>638030</v>
      </c>
      <c r="AF390" s="159"/>
      <c r="AG390" s="16">
        <v>0</v>
      </c>
      <c r="AH390" s="159">
        <f>Tabla12[[#This Row],[Costo estimado 
(millones de $)]]*0.5</f>
        <v>638030</v>
      </c>
      <c r="AJ390" s="57"/>
      <c r="AK390" s="32" t="s">
        <v>73</v>
      </c>
      <c r="AL390" s="32" t="s">
        <v>1642</v>
      </c>
      <c r="AM390" s="153" t="s">
        <v>2241</v>
      </c>
      <c r="AN390" s="32">
        <v>1</v>
      </c>
      <c r="AO390" s="56" t="s">
        <v>902</v>
      </c>
      <c r="AP390" s="32">
        <v>0</v>
      </c>
      <c r="AQ390" s="32">
        <v>0</v>
      </c>
      <c r="AR390" s="58">
        <v>9.4</v>
      </c>
      <c r="AS390" s="32"/>
      <c r="AT390" s="40"/>
      <c r="AU390" s="40">
        <v>0</v>
      </c>
      <c r="AV390" s="40">
        <v>1</v>
      </c>
      <c r="AW390" s="32"/>
      <c r="AX390" s="16">
        <f>Tabla12[[#This Row],[Costo estimado 
(millones de $)]]-Tabla12[[#This Row],[Recursos PDD]]</f>
        <v>1276060</v>
      </c>
      <c r="AY390" s="32"/>
      <c r="AZ390" s="40">
        <v>3</v>
      </c>
      <c r="BA390" s="40">
        <v>2</v>
      </c>
      <c r="BB390" s="40">
        <f>+(Tabla12[[#This Row],[Priorización 1 (60%)]]*60%)+(Tabla12[[#This Row],[Priorización 2 (40%)]]*40%)</f>
        <v>2.5999999999999996</v>
      </c>
      <c r="BC390" s="32"/>
      <c r="BD390" s="32"/>
    </row>
    <row r="391" spans="1:56" ht="169" customHeight="1" x14ac:dyDescent="0.2">
      <c r="A391" s="7">
        <v>399</v>
      </c>
      <c r="B391" s="7">
        <v>396</v>
      </c>
      <c r="C391" s="32" t="s">
        <v>900</v>
      </c>
      <c r="D391" s="32" t="s">
        <v>901</v>
      </c>
      <c r="E391" s="32" t="s">
        <v>72</v>
      </c>
      <c r="F391" s="1" t="s">
        <v>1920</v>
      </c>
      <c r="G391" s="32" t="s">
        <v>2</v>
      </c>
      <c r="H391" s="6" t="s">
        <v>529</v>
      </c>
      <c r="I391" s="4" t="s">
        <v>114</v>
      </c>
      <c r="J391" s="32" t="s">
        <v>897</v>
      </c>
      <c r="K391" s="32" t="s">
        <v>90</v>
      </c>
      <c r="L391" s="32" t="s">
        <v>615</v>
      </c>
      <c r="N391" s="58" t="s">
        <v>56</v>
      </c>
      <c r="Q391" s="32" t="s">
        <v>4</v>
      </c>
      <c r="R391" s="32" t="s">
        <v>386</v>
      </c>
      <c r="S391" s="32" t="str">
        <f>+VLOOKUP(Tabla12[[#This Row],[Programa]],Objetivos_Programas!$B$2:$C$16,2,FALSE)</f>
        <v>2. Programa descarbonizar la movilidad e infraestructura sostenible</v>
      </c>
      <c r="T391" s="32" t="s">
        <v>404</v>
      </c>
      <c r="U391" s="32" t="s">
        <v>2129</v>
      </c>
      <c r="V391" s="33" t="str">
        <f>+VLOOKUP(Tabla12[[#This Row],[Subprograma (reclasificación)]],OB_Prop_Estru_Prog_SubPr_meta!$K$2:$N$59,4,FALSE)</f>
        <v>5 Líneas de metro  (97 km), 3 regiotram (37,09), 17 corredores verdes de alta capacidad (101 km) y 4 corredores verdes de media capacidad (19 km)</v>
      </c>
      <c r="W391" s="32" t="s">
        <v>900</v>
      </c>
      <c r="X391" s="32">
        <v>0</v>
      </c>
      <c r="Y391" s="32" t="s">
        <v>1552</v>
      </c>
      <c r="AA391" s="32" t="s">
        <v>1447</v>
      </c>
      <c r="AB391" s="32" t="s">
        <v>1552</v>
      </c>
      <c r="AC391" s="58">
        <v>0</v>
      </c>
      <c r="AD391" s="158">
        <v>792100</v>
      </c>
      <c r="AE391" s="158">
        <f>Tabla12[[#This Row],[Costo estimado 
(millones de $)]]*0.5</f>
        <v>396050</v>
      </c>
      <c r="AF391" s="16">
        <v>0</v>
      </c>
      <c r="AG391" s="16">
        <v>0</v>
      </c>
      <c r="AH391" s="159">
        <f>Tabla12[[#This Row],[Costo estimado 
(millones de $)]]*0.5</f>
        <v>396050</v>
      </c>
      <c r="AI391" s="32">
        <v>0</v>
      </c>
      <c r="AJ391" s="57"/>
      <c r="AK391" s="32" t="s">
        <v>66</v>
      </c>
      <c r="AM391" s="153" t="s">
        <v>2241</v>
      </c>
      <c r="AN391" s="32">
        <v>1</v>
      </c>
      <c r="AO391" s="56" t="s">
        <v>902</v>
      </c>
      <c r="AP391" s="32">
        <v>0</v>
      </c>
      <c r="AQ391" s="32">
        <v>0</v>
      </c>
      <c r="AR391" s="58">
        <v>5.94786824986</v>
      </c>
      <c r="AS391" s="32"/>
      <c r="AT391" s="40"/>
      <c r="AU391" s="40">
        <v>0</v>
      </c>
      <c r="AV391" s="40">
        <v>1</v>
      </c>
      <c r="AW391" s="32"/>
      <c r="AX391" s="16"/>
      <c r="AY391" s="32"/>
      <c r="AZ391" s="40">
        <v>3</v>
      </c>
      <c r="BA391" s="40">
        <v>3</v>
      </c>
      <c r="BB391" s="40">
        <f>+(Tabla12[[#This Row],[Priorización 1 (60%)]]*60%)+(Tabla12[[#This Row],[Priorización 2 (40%)]]*40%)</f>
        <v>3</v>
      </c>
      <c r="BC391" s="32"/>
      <c r="BD391" s="32"/>
    </row>
    <row r="392" spans="1:56" ht="169" customHeight="1" x14ac:dyDescent="0.2">
      <c r="A392" s="7">
        <v>400</v>
      </c>
      <c r="B392" s="7">
        <v>397</v>
      </c>
      <c r="C392" s="32" t="s">
        <v>900</v>
      </c>
      <c r="D392" s="32" t="s">
        <v>901</v>
      </c>
      <c r="E392" s="32" t="s">
        <v>72</v>
      </c>
      <c r="F392" s="1" t="s">
        <v>1920</v>
      </c>
      <c r="G392" s="32" t="s">
        <v>2</v>
      </c>
      <c r="H392" s="6" t="s">
        <v>530</v>
      </c>
      <c r="I392" s="4" t="s">
        <v>312</v>
      </c>
      <c r="J392" s="32" t="s">
        <v>897</v>
      </c>
      <c r="K392" s="32" t="s">
        <v>90</v>
      </c>
      <c r="L392" s="32" t="s">
        <v>615</v>
      </c>
      <c r="N392" s="58" t="s">
        <v>56</v>
      </c>
      <c r="Q392" s="32" t="s">
        <v>531</v>
      </c>
      <c r="R392" s="32" t="s">
        <v>386</v>
      </c>
      <c r="S392" s="32" t="str">
        <f>+VLOOKUP(Tabla12[[#This Row],[Programa]],Objetivos_Programas!$B$2:$C$16,2,FALSE)</f>
        <v>2. Programa descarbonizar la movilidad e infraestructura sostenible</v>
      </c>
      <c r="T392" s="32" t="s">
        <v>404</v>
      </c>
      <c r="U392" s="32" t="s">
        <v>2129</v>
      </c>
      <c r="V392" s="33" t="str">
        <f>+VLOOKUP(Tabla12[[#This Row],[Subprograma (reclasificación)]],OB_Prop_Estru_Prog_SubPr_meta!$K$2:$N$59,4,FALSE)</f>
        <v>5 Líneas de metro  (97 km), 3 regiotram (37,09), 17 corredores verdes de alta capacidad (101 km) y 4 corredores verdes de media capacidad (19 km)</v>
      </c>
      <c r="W392" s="32" t="s">
        <v>900</v>
      </c>
      <c r="X392" s="32">
        <v>0</v>
      </c>
      <c r="Y392" s="32" t="s">
        <v>1548</v>
      </c>
      <c r="AA392" s="32" t="s">
        <v>1448</v>
      </c>
      <c r="AB392" s="32" t="s">
        <v>1548</v>
      </c>
      <c r="AC392" s="58">
        <v>0</v>
      </c>
      <c r="AD392" s="10">
        <v>2489661.3553742203</v>
      </c>
      <c r="AE392" s="10">
        <f>+Tabla12[[#This Row],[Costo estimado 
(millones de $)]]</f>
        <v>2489661.3553742203</v>
      </c>
      <c r="AF392" s="16">
        <f>+Tabla12[[#This Row],[Fuente Distrital]]</f>
        <v>2489661.3553742203</v>
      </c>
      <c r="AG392" s="16">
        <v>0</v>
      </c>
      <c r="AH392" s="16">
        <v>0</v>
      </c>
      <c r="AI392" s="32" t="s">
        <v>1644</v>
      </c>
      <c r="AJ392" s="57"/>
      <c r="AK392" s="32" t="s">
        <v>57</v>
      </c>
      <c r="AL392" s="32" t="s">
        <v>1642</v>
      </c>
      <c r="AM392" s="32" t="s">
        <v>1593</v>
      </c>
      <c r="AN392" s="32">
        <v>1</v>
      </c>
      <c r="AO392" s="56" t="s">
        <v>902</v>
      </c>
      <c r="AP392" s="32">
        <v>0</v>
      </c>
      <c r="AQ392" s="32">
        <v>0</v>
      </c>
      <c r="AR392" s="58">
        <v>18.690000000000001</v>
      </c>
      <c r="AS392" s="32"/>
      <c r="AT392" s="40"/>
      <c r="AU392" s="40">
        <v>0</v>
      </c>
      <c r="AV392" s="40">
        <v>1</v>
      </c>
      <c r="AW392" s="32"/>
      <c r="AX392" s="16">
        <f>Tabla12[[#This Row],[Costo estimado 
(millones de $)]]-Tabla12[[#This Row],[Recursos PDD]]</f>
        <v>0</v>
      </c>
      <c r="AY392" s="32"/>
      <c r="AZ392" s="40">
        <v>3</v>
      </c>
      <c r="BA392" s="40">
        <v>2</v>
      </c>
      <c r="BB392" s="40">
        <f>+(Tabla12[[#This Row],[Priorización 1 (60%)]]*60%)+(Tabla12[[#This Row],[Priorización 2 (40%)]]*40%)</f>
        <v>2.5999999999999996</v>
      </c>
      <c r="BC392" s="32"/>
      <c r="BD392" s="32"/>
    </row>
    <row r="393" spans="1:56" ht="169" customHeight="1" x14ac:dyDescent="0.2">
      <c r="A393" s="7">
        <v>401</v>
      </c>
      <c r="B393" s="7">
        <v>398</v>
      </c>
      <c r="C393" s="32" t="s">
        <v>900</v>
      </c>
      <c r="D393" s="32" t="s">
        <v>901</v>
      </c>
      <c r="E393" s="32" t="s">
        <v>72</v>
      </c>
      <c r="F393" s="1" t="s">
        <v>1920</v>
      </c>
      <c r="G393" s="32" t="s">
        <v>2</v>
      </c>
      <c r="H393" s="6" t="s">
        <v>1564</v>
      </c>
      <c r="I393" s="4" t="s">
        <v>114</v>
      </c>
      <c r="J393" s="32" t="s">
        <v>897</v>
      </c>
      <c r="K393" s="32" t="s">
        <v>90</v>
      </c>
      <c r="L393" s="32" t="s">
        <v>615</v>
      </c>
      <c r="N393" s="58" t="s">
        <v>56</v>
      </c>
      <c r="Q393" s="32" t="s">
        <v>4</v>
      </c>
      <c r="R393" s="32" t="s">
        <v>386</v>
      </c>
      <c r="S393" s="32" t="str">
        <f>+VLOOKUP(Tabla12[[#This Row],[Programa]],Objetivos_Programas!$B$2:$C$16,2,FALSE)</f>
        <v>2. Programa descarbonizar la movilidad e infraestructura sostenible</v>
      </c>
      <c r="T393" s="32" t="s">
        <v>404</v>
      </c>
      <c r="U393" s="32" t="s">
        <v>2129</v>
      </c>
      <c r="V393" s="33" t="str">
        <f>+VLOOKUP(Tabla12[[#This Row],[Subprograma (reclasificación)]],OB_Prop_Estru_Prog_SubPr_meta!$K$2:$N$59,4,FALSE)</f>
        <v>5 Líneas de metro  (97 km), 3 regiotram (37,09), 17 corredores verdes de alta capacidad (101 km) y 4 corredores verdes de media capacidad (19 km)</v>
      </c>
      <c r="W393" s="32" t="s">
        <v>900</v>
      </c>
      <c r="X393" s="32">
        <v>0</v>
      </c>
      <c r="Y393" s="32" t="s">
        <v>996</v>
      </c>
      <c r="AA393" s="32" t="s">
        <v>908</v>
      </c>
      <c r="AB393" s="32" t="s">
        <v>996</v>
      </c>
      <c r="AC393" s="58">
        <v>0</v>
      </c>
      <c r="AD393" s="10">
        <v>228257.6004198</v>
      </c>
      <c r="AE393" s="158">
        <f>+Tabla12[[#This Row],[Costo estimado 
(millones de $)]]*0.5</f>
        <v>114128.8002099</v>
      </c>
      <c r="AF393" s="16">
        <v>0</v>
      </c>
      <c r="AG393" s="16">
        <v>0</v>
      </c>
      <c r="AH393" s="16">
        <v>114128.8002099</v>
      </c>
      <c r="AI393" s="32">
        <v>0</v>
      </c>
      <c r="AJ393" s="57"/>
      <c r="AK393" s="32" t="s">
        <v>66</v>
      </c>
      <c r="AN393" s="40">
        <v>2</v>
      </c>
      <c r="AO393" s="56" t="s">
        <v>1585</v>
      </c>
      <c r="AP393" s="32">
        <v>0</v>
      </c>
      <c r="AQ393" s="32">
        <v>0</v>
      </c>
      <c r="AR393" s="58">
        <v>1.8</v>
      </c>
      <c r="AS393" s="32"/>
      <c r="AT393" s="40"/>
      <c r="AU393" s="40">
        <v>0</v>
      </c>
      <c r="AV393" s="40">
        <v>0</v>
      </c>
      <c r="AW393" s="32"/>
      <c r="AX393" s="16"/>
      <c r="AY393" s="32"/>
      <c r="AZ393" s="40">
        <v>0</v>
      </c>
      <c r="BA393" s="40">
        <v>3</v>
      </c>
      <c r="BB393" s="40">
        <f>+(Tabla12[[#This Row],[Priorización 1 (60%)]]*60%)+(Tabla12[[#This Row],[Priorización 2 (40%)]]*40%)</f>
        <v>1.2000000000000002</v>
      </c>
      <c r="BC393" s="32"/>
      <c r="BD393" s="32"/>
    </row>
    <row r="394" spans="1:56" ht="169" hidden="1" customHeight="1" x14ac:dyDescent="0.2">
      <c r="A394" s="7">
        <v>402</v>
      </c>
      <c r="B394" s="7">
        <v>399</v>
      </c>
      <c r="C394" s="32" t="s">
        <v>900</v>
      </c>
      <c r="D394" s="32" t="s">
        <v>901</v>
      </c>
      <c r="E394" s="32" t="s">
        <v>72</v>
      </c>
      <c r="F394" s="1" t="s">
        <v>1941</v>
      </c>
      <c r="G394" s="32" t="s">
        <v>2</v>
      </c>
      <c r="H394" s="6" t="s">
        <v>533</v>
      </c>
      <c r="I394" s="4" t="s">
        <v>114</v>
      </c>
      <c r="J394" s="32" t="s">
        <v>897</v>
      </c>
      <c r="K394" s="32" t="s">
        <v>90</v>
      </c>
      <c r="L394" s="32" t="s">
        <v>615</v>
      </c>
      <c r="N394" s="58" t="s">
        <v>56</v>
      </c>
      <c r="Q394" s="32" t="s">
        <v>4</v>
      </c>
      <c r="R394" s="32" t="s">
        <v>386</v>
      </c>
      <c r="S394" s="32" t="str">
        <f>+VLOOKUP(Tabla12[[#This Row],[Programa]],Objetivos_Programas!$B$2:$C$16,2,FALSE)</f>
        <v>2. Programa descarbonizar la movilidad e infraestructura sostenible</v>
      </c>
      <c r="T394" s="32" t="s">
        <v>404</v>
      </c>
      <c r="U394" s="32" t="s">
        <v>2129</v>
      </c>
      <c r="V394" s="33" t="str">
        <f>+VLOOKUP(Tabla12[[#This Row],[Subprograma (reclasificación)]],OB_Prop_Estru_Prog_SubPr_meta!$K$2:$N$59,4,FALSE)</f>
        <v>5 Líneas de metro  (97 km), 3 regiotram (37,09), 17 corredores verdes de alta capacidad (101 km) y 4 corredores verdes de media capacidad (19 km)</v>
      </c>
      <c r="W394" s="32" t="s">
        <v>900</v>
      </c>
      <c r="X394" s="32">
        <v>0</v>
      </c>
      <c r="Y394" s="32" t="s">
        <v>997</v>
      </c>
      <c r="AA394" s="32" t="s">
        <v>1449</v>
      </c>
      <c r="AB394" s="32" t="s">
        <v>997</v>
      </c>
      <c r="AC394" s="58">
        <v>0</v>
      </c>
      <c r="AD394" s="10">
        <v>788108.23170443997</v>
      </c>
      <c r="AE394" s="10">
        <f>+Tabla12[[#This Row],[Costo estimado 
(millones de $)]]</f>
        <v>788108.23170443997</v>
      </c>
      <c r="AF394" s="16">
        <v>0</v>
      </c>
      <c r="AG394" s="16">
        <v>0</v>
      </c>
      <c r="AH394" s="159">
        <v>0</v>
      </c>
      <c r="AI394" s="32">
        <v>0</v>
      </c>
      <c r="AJ394" s="57"/>
      <c r="AK394" s="32" t="s">
        <v>66</v>
      </c>
      <c r="AM394" s="153" t="s">
        <v>2235</v>
      </c>
      <c r="AN394" s="40">
        <v>2</v>
      </c>
      <c r="AO394" s="56" t="s">
        <v>902</v>
      </c>
      <c r="AP394" s="32">
        <v>0</v>
      </c>
      <c r="AQ394" s="32">
        <v>0</v>
      </c>
      <c r="AR394" s="186">
        <v>5.9178932180399997</v>
      </c>
      <c r="AS394" s="32"/>
      <c r="AT394" s="40"/>
      <c r="AU394" s="40">
        <v>0</v>
      </c>
      <c r="AV394" s="40">
        <v>2</v>
      </c>
      <c r="AW394" s="32"/>
      <c r="AX394" s="16"/>
      <c r="AY394" s="32"/>
      <c r="AZ394" s="40">
        <v>2</v>
      </c>
      <c r="BA394" s="40">
        <v>3</v>
      </c>
      <c r="BB394" s="40">
        <f>+(Tabla12[[#This Row],[Priorización 1 (60%)]]*60%)+(Tabla12[[#This Row],[Priorización 2 (40%)]]*40%)</f>
        <v>2.4000000000000004</v>
      </c>
      <c r="BC394" s="32"/>
      <c r="BD394" s="32"/>
    </row>
    <row r="395" spans="1:56" ht="169" customHeight="1" x14ac:dyDescent="0.2">
      <c r="A395" s="7">
        <v>403</v>
      </c>
      <c r="B395" s="7">
        <v>400</v>
      </c>
      <c r="C395" s="32" t="s">
        <v>900</v>
      </c>
      <c r="D395" s="32" t="s">
        <v>901</v>
      </c>
      <c r="E395" s="32" t="s">
        <v>72</v>
      </c>
      <c r="F395" s="1" t="s">
        <v>1920</v>
      </c>
      <c r="G395" s="32" t="s">
        <v>2</v>
      </c>
      <c r="H395" s="6" t="s">
        <v>534</v>
      </c>
      <c r="I395" s="4" t="s">
        <v>114</v>
      </c>
      <c r="J395" s="32" t="s">
        <v>897</v>
      </c>
      <c r="K395" s="32" t="s">
        <v>90</v>
      </c>
      <c r="L395" s="32" t="s">
        <v>615</v>
      </c>
      <c r="N395" s="58" t="s">
        <v>56</v>
      </c>
      <c r="Q395" s="32" t="s">
        <v>4</v>
      </c>
      <c r="R395" s="32" t="s">
        <v>386</v>
      </c>
      <c r="S395" s="32" t="str">
        <f>+VLOOKUP(Tabla12[[#This Row],[Programa]],Objetivos_Programas!$B$2:$C$16,2,FALSE)</f>
        <v>2. Programa descarbonizar la movilidad e infraestructura sostenible</v>
      </c>
      <c r="T395" s="32" t="s">
        <v>404</v>
      </c>
      <c r="U395" s="32" t="s">
        <v>2129</v>
      </c>
      <c r="V395" s="33" t="str">
        <f>+VLOOKUP(Tabla12[[#This Row],[Subprograma (reclasificación)]],OB_Prop_Estru_Prog_SubPr_meta!$K$2:$N$59,4,FALSE)</f>
        <v>5 Líneas de metro  (97 km), 3 regiotram (37,09), 17 corredores verdes de alta capacidad (101 km) y 4 corredores verdes de media capacidad (19 km)</v>
      </c>
      <c r="W395" s="32" t="s">
        <v>900</v>
      </c>
      <c r="X395" s="32" t="s">
        <v>122</v>
      </c>
      <c r="Y395" s="32" t="s">
        <v>122</v>
      </c>
      <c r="AA395" s="32" t="s">
        <v>908</v>
      </c>
      <c r="AB395" s="32" t="s">
        <v>122</v>
      </c>
      <c r="AC395" s="58">
        <v>0</v>
      </c>
      <c r="AD395" s="10">
        <v>93221.648628499999</v>
      </c>
      <c r="AE395" s="10">
        <f>+Tabla12[[#This Row],[Costo estimado 
(millones de $)]]</f>
        <v>93221.648628499999</v>
      </c>
      <c r="AF395" s="16">
        <v>0</v>
      </c>
      <c r="AG395" s="16">
        <v>0</v>
      </c>
      <c r="AH395" s="159">
        <v>0</v>
      </c>
      <c r="AI395" s="32">
        <v>0</v>
      </c>
      <c r="AJ395" s="57"/>
      <c r="AK395" s="32" t="s">
        <v>73</v>
      </c>
      <c r="AM395" s="153" t="s">
        <v>2235</v>
      </c>
      <c r="AN395" s="40">
        <v>2</v>
      </c>
      <c r="AO395" s="56" t="s">
        <v>902</v>
      </c>
      <c r="AP395" s="32">
        <v>0</v>
      </c>
      <c r="AQ395" s="32">
        <v>0</v>
      </c>
      <c r="AR395" s="58">
        <v>0.9</v>
      </c>
      <c r="AS395" s="32"/>
      <c r="AT395" s="40"/>
      <c r="AU395" s="40">
        <v>0</v>
      </c>
      <c r="AV395" s="40">
        <v>0</v>
      </c>
      <c r="AW395" s="32"/>
      <c r="AX395" s="16"/>
      <c r="AY395" s="32"/>
      <c r="AZ395" s="40">
        <v>0</v>
      </c>
      <c r="BA395" s="40">
        <v>3</v>
      </c>
      <c r="BB395" s="40">
        <f>+(Tabla12[[#This Row],[Priorización 1 (60%)]]*60%)+(Tabla12[[#This Row],[Priorización 2 (40%)]]*40%)</f>
        <v>1.2000000000000002</v>
      </c>
      <c r="BC395" s="32"/>
      <c r="BD395" s="32"/>
    </row>
    <row r="396" spans="1:56" ht="169" hidden="1" customHeight="1" x14ac:dyDescent="0.2">
      <c r="A396" s="7">
        <v>404</v>
      </c>
      <c r="B396" s="7">
        <v>401</v>
      </c>
      <c r="C396" s="32" t="s">
        <v>900</v>
      </c>
      <c r="D396" s="32" t="s">
        <v>901</v>
      </c>
      <c r="E396" s="32" t="s">
        <v>72</v>
      </c>
      <c r="F396" s="1" t="s">
        <v>1941</v>
      </c>
      <c r="G396" s="32" t="s">
        <v>2</v>
      </c>
      <c r="H396" s="6" t="s">
        <v>535</v>
      </c>
      <c r="I396" s="4" t="s">
        <v>114</v>
      </c>
      <c r="J396" s="32" t="s">
        <v>897</v>
      </c>
      <c r="K396" s="32" t="s">
        <v>90</v>
      </c>
      <c r="L396" s="32" t="s">
        <v>615</v>
      </c>
      <c r="N396" s="58" t="s">
        <v>56</v>
      </c>
      <c r="Q396" s="32" t="s">
        <v>4</v>
      </c>
      <c r="R396" s="32" t="s">
        <v>386</v>
      </c>
      <c r="S396" s="32" t="str">
        <f>+VLOOKUP(Tabla12[[#This Row],[Programa]],Objetivos_Programas!$B$2:$C$16,2,FALSE)</f>
        <v>2. Programa descarbonizar la movilidad e infraestructura sostenible</v>
      </c>
      <c r="T396" s="32" t="s">
        <v>404</v>
      </c>
      <c r="U396" s="32" t="s">
        <v>2129</v>
      </c>
      <c r="V396" s="33" t="str">
        <f>+VLOOKUP(Tabla12[[#This Row],[Subprograma (reclasificación)]],OB_Prop_Estru_Prog_SubPr_meta!$K$2:$N$59,4,FALSE)</f>
        <v>5 Líneas de metro  (97 km), 3 regiotram (37,09), 17 corredores verdes de alta capacidad (101 km) y 4 corredores verdes de media capacidad (19 km)</v>
      </c>
      <c r="W396" s="32" t="s">
        <v>900</v>
      </c>
      <c r="X396" s="32" t="s">
        <v>115</v>
      </c>
      <c r="Y396" s="32" t="s">
        <v>115</v>
      </c>
      <c r="AA396" s="32" t="s">
        <v>957</v>
      </c>
      <c r="AB396" s="32" t="s">
        <v>115</v>
      </c>
      <c r="AC396" s="58">
        <v>0</v>
      </c>
      <c r="AD396" s="10">
        <v>456515.2008396</v>
      </c>
      <c r="AE396" s="10">
        <f>+Tabla12[[#This Row],[Costo estimado 
(millones de $)]]</f>
        <v>456515.2008396</v>
      </c>
      <c r="AF396" s="16">
        <v>0</v>
      </c>
      <c r="AG396" s="16">
        <v>0</v>
      </c>
      <c r="AH396" s="159">
        <v>0</v>
      </c>
      <c r="AI396" s="32">
        <v>0</v>
      </c>
      <c r="AJ396" s="57"/>
      <c r="AK396" s="32" t="s">
        <v>66</v>
      </c>
      <c r="AM396" s="153" t="s">
        <v>2235</v>
      </c>
      <c r="AN396" s="40">
        <v>2</v>
      </c>
      <c r="AO396" s="56" t="s">
        <v>902</v>
      </c>
      <c r="AP396" s="32">
        <v>0</v>
      </c>
      <c r="AQ396" s="32">
        <v>0</v>
      </c>
      <c r="AR396" s="58">
        <v>3.6</v>
      </c>
      <c r="AS396" s="32"/>
      <c r="AT396" s="40"/>
      <c r="AU396" s="40">
        <v>0</v>
      </c>
      <c r="AV396" s="40">
        <v>1</v>
      </c>
      <c r="AW396" s="32"/>
      <c r="AX396" s="16"/>
      <c r="AY396" s="32"/>
      <c r="AZ396" s="40">
        <v>3</v>
      </c>
      <c r="BA396" s="40">
        <v>3</v>
      </c>
      <c r="BB396" s="40">
        <f>+(Tabla12[[#This Row],[Priorización 1 (60%)]]*60%)+(Tabla12[[#This Row],[Priorización 2 (40%)]]*40%)</f>
        <v>3</v>
      </c>
      <c r="BC396" s="32"/>
      <c r="BD396" s="32"/>
    </row>
    <row r="397" spans="1:56" ht="169" hidden="1" customHeight="1" x14ac:dyDescent="0.2">
      <c r="A397" s="7">
        <v>405</v>
      </c>
      <c r="B397" s="7">
        <v>402</v>
      </c>
      <c r="C397" s="32" t="s">
        <v>900</v>
      </c>
      <c r="D397" s="32" t="s">
        <v>998</v>
      </c>
      <c r="E397" s="32" t="s">
        <v>112</v>
      </c>
      <c r="F397" s="1" t="s">
        <v>237</v>
      </c>
      <c r="G397" s="56" t="s">
        <v>999</v>
      </c>
      <c r="H397" s="6" t="s">
        <v>238</v>
      </c>
      <c r="I397" s="4" t="s">
        <v>78</v>
      </c>
      <c r="J397" s="32" t="s">
        <v>729</v>
      </c>
      <c r="K397" s="32" t="s">
        <v>239</v>
      </c>
      <c r="L397" s="32" t="s">
        <v>615</v>
      </c>
      <c r="N397" s="58" t="s">
        <v>56</v>
      </c>
      <c r="Q397" s="32" t="s">
        <v>4</v>
      </c>
      <c r="R397" s="32" t="s">
        <v>391</v>
      </c>
      <c r="S397" s="32" t="str">
        <f>+VLOOKUP(Tabla12[[#This Row],[Programa]],Objetivos_Programas!$B$2:$C$16,2,FALSE)</f>
        <v>3. Programa Vitalidad y cuidado</v>
      </c>
      <c r="T397" s="32" t="s">
        <v>413</v>
      </c>
      <c r="U397" s="32" t="s">
        <v>1887</v>
      </c>
      <c r="V397"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397" s="32" t="s">
        <v>900</v>
      </c>
      <c r="X397" s="32" t="s">
        <v>115</v>
      </c>
      <c r="Y397" s="32" t="s">
        <v>115</v>
      </c>
      <c r="AA397" s="32" t="s">
        <v>957</v>
      </c>
      <c r="AB397" s="32" t="s">
        <v>115</v>
      </c>
      <c r="AC397" s="58">
        <v>0</v>
      </c>
      <c r="AD397" s="10">
        <v>228573</v>
      </c>
      <c r="AE397" s="158">
        <f>+Tabla12[[#This Row],[Costo estimado 
(millones de $)]]*0.3</f>
        <v>68571.899999999994</v>
      </c>
      <c r="AF397" s="159">
        <v>0</v>
      </c>
      <c r="AH397" s="16">
        <v>0</v>
      </c>
      <c r="AI397" s="32" t="s">
        <v>892</v>
      </c>
      <c r="AJ397" s="32"/>
      <c r="AK397" s="32" t="s">
        <v>57</v>
      </c>
      <c r="AL397" s="32" t="s">
        <v>1642</v>
      </c>
      <c r="AM397" s="32" t="s">
        <v>1980</v>
      </c>
      <c r="AN397" s="32">
        <v>1</v>
      </c>
      <c r="AO397" s="56" t="s">
        <v>1585</v>
      </c>
      <c r="AP397" s="32">
        <v>0</v>
      </c>
      <c r="AQ397" s="32">
        <v>0</v>
      </c>
      <c r="AR397" s="58">
        <v>0</v>
      </c>
      <c r="AS397" s="32"/>
      <c r="AT397" s="32"/>
      <c r="AU397" s="40">
        <v>0</v>
      </c>
      <c r="AV397" s="40">
        <v>1</v>
      </c>
      <c r="AW397" s="32"/>
      <c r="AX397" s="16">
        <f>Tabla12[[#This Row],[Costo estimado 
(millones de $)]]-Tabla12[[#This Row],[Recursos PDD]]</f>
        <v>228573</v>
      </c>
      <c r="AY397" s="32"/>
      <c r="AZ397" s="40">
        <v>3</v>
      </c>
      <c r="BA397" s="40">
        <v>2</v>
      </c>
      <c r="BB397" s="40">
        <f>+(Tabla12[[#This Row],[Priorización 1 (60%)]]*60%)+(Tabla12[[#This Row],[Priorización 2 (40%)]]*40%)</f>
        <v>2.5999999999999996</v>
      </c>
      <c r="BC397" s="32"/>
      <c r="BD397" s="32"/>
    </row>
    <row r="398" spans="1:56" ht="169" hidden="1" customHeight="1" x14ac:dyDescent="0.2">
      <c r="A398" s="7">
        <v>406</v>
      </c>
      <c r="B398" s="7">
        <v>403</v>
      </c>
      <c r="C398" s="32" t="s">
        <v>900</v>
      </c>
      <c r="D398" s="32" t="s">
        <v>998</v>
      </c>
      <c r="E398" s="32" t="s">
        <v>112</v>
      </c>
      <c r="F398" s="1" t="s">
        <v>237</v>
      </c>
      <c r="G398" s="56" t="s">
        <v>999</v>
      </c>
      <c r="H398" s="6" t="s">
        <v>241</v>
      </c>
      <c r="I398" s="4" t="s">
        <v>78</v>
      </c>
      <c r="J398" s="32" t="s">
        <v>729</v>
      </c>
      <c r="K398" s="32" t="s">
        <v>239</v>
      </c>
      <c r="L398" s="32" t="s">
        <v>615</v>
      </c>
      <c r="N398" s="58" t="s">
        <v>56</v>
      </c>
      <c r="Q398" s="32" t="s">
        <v>4</v>
      </c>
      <c r="R398" s="32" t="s">
        <v>391</v>
      </c>
      <c r="S398" s="32" t="str">
        <f>+VLOOKUP(Tabla12[[#This Row],[Programa]],Objetivos_Programas!$B$2:$C$16,2,FALSE)</f>
        <v>3. Programa Vitalidad y cuidado</v>
      </c>
      <c r="T398" s="32" t="s">
        <v>413</v>
      </c>
      <c r="U398" s="32" t="s">
        <v>1887</v>
      </c>
      <c r="V398"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398" s="32" t="s">
        <v>900</v>
      </c>
      <c r="X398" s="32" t="s">
        <v>1075</v>
      </c>
      <c r="Y398" s="32" t="s">
        <v>1075</v>
      </c>
      <c r="AA398" s="32" t="s">
        <v>908</v>
      </c>
      <c r="AB398" s="32" t="s">
        <v>1075</v>
      </c>
      <c r="AC398" s="58">
        <v>0</v>
      </c>
      <c r="AD398" s="10">
        <v>219052</v>
      </c>
      <c r="AE398" s="158">
        <f>+Tabla12[[#This Row],[Costo estimado 
(millones de $)]]*0.3</f>
        <v>65715.599999999991</v>
      </c>
      <c r="AF398" s="16">
        <v>0</v>
      </c>
      <c r="AG398" s="16">
        <v>0</v>
      </c>
      <c r="AH398" s="16">
        <v>0</v>
      </c>
      <c r="AI398" s="32" t="s">
        <v>892</v>
      </c>
      <c r="AJ398" s="32"/>
      <c r="AK398" s="32" t="s">
        <v>57</v>
      </c>
      <c r="AL398" s="32" t="s">
        <v>1642</v>
      </c>
      <c r="AM398" s="32" t="s">
        <v>1981</v>
      </c>
      <c r="AN398" s="40">
        <v>1</v>
      </c>
      <c r="AO398" s="56" t="s">
        <v>902</v>
      </c>
      <c r="AP398" s="32">
        <v>0</v>
      </c>
      <c r="AQ398" s="32">
        <v>0</v>
      </c>
      <c r="AR398" s="58">
        <v>0</v>
      </c>
      <c r="AS398" s="32"/>
      <c r="AT398" s="32"/>
      <c r="AU398" s="40">
        <v>0</v>
      </c>
      <c r="AV398" s="40">
        <v>0</v>
      </c>
      <c r="AW398" s="32"/>
      <c r="AX398" s="16"/>
      <c r="AY398" s="32"/>
      <c r="AZ398" s="40">
        <v>0</v>
      </c>
      <c r="BA398" s="40">
        <v>2</v>
      </c>
      <c r="BB398" s="40">
        <f>+(Tabla12[[#This Row],[Priorización 1 (60%)]]*60%)+(Tabla12[[#This Row],[Priorización 2 (40%)]]*40%)</f>
        <v>0.8</v>
      </c>
      <c r="BC398" s="32"/>
      <c r="BD398" s="32"/>
    </row>
    <row r="399" spans="1:56" ht="169" hidden="1" customHeight="1" x14ac:dyDescent="0.2">
      <c r="A399" s="7">
        <v>407</v>
      </c>
      <c r="B399" s="7">
        <v>404</v>
      </c>
      <c r="C399" s="32" t="s">
        <v>900</v>
      </c>
      <c r="D399" s="32" t="s">
        <v>998</v>
      </c>
      <c r="E399" s="32" t="s">
        <v>112</v>
      </c>
      <c r="F399" s="1" t="s">
        <v>237</v>
      </c>
      <c r="G399" s="56" t="s">
        <v>999</v>
      </c>
      <c r="H399" s="6" t="s">
        <v>242</v>
      </c>
      <c r="I399" s="4" t="s">
        <v>78</v>
      </c>
      <c r="J399" s="32" t="s">
        <v>729</v>
      </c>
      <c r="K399" s="32" t="s">
        <v>239</v>
      </c>
      <c r="L399" s="32" t="s">
        <v>615</v>
      </c>
      <c r="N399" s="58" t="s">
        <v>56</v>
      </c>
      <c r="Q399" s="32" t="s">
        <v>4</v>
      </c>
      <c r="R399" s="32" t="s">
        <v>391</v>
      </c>
      <c r="S399" s="32" t="str">
        <f>+VLOOKUP(Tabla12[[#This Row],[Programa]],Objetivos_Programas!$B$2:$C$16,2,FALSE)</f>
        <v>3. Programa Vitalidad y cuidado</v>
      </c>
      <c r="T399" s="32" t="s">
        <v>413</v>
      </c>
      <c r="U399" s="32" t="s">
        <v>1887</v>
      </c>
      <c r="V399"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399" s="32" t="s">
        <v>900</v>
      </c>
      <c r="X399" s="32" t="s">
        <v>134</v>
      </c>
      <c r="Y399" s="32" t="s">
        <v>134</v>
      </c>
      <c r="AA399" s="32" t="s">
        <v>1450</v>
      </c>
      <c r="AB399" s="32" t="s">
        <v>134</v>
      </c>
      <c r="AC399" s="58">
        <v>0</v>
      </c>
      <c r="AD399" s="10">
        <v>235725</v>
      </c>
      <c r="AE399" s="158">
        <f>+Tabla12[[#This Row],[Costo estimado 
(millones de $)]]*0.3</f>
        <v>70717.5</v>
      </c>
      <c r="AF399" s="16">
        <v>0</v>
      </c>
      <c r="AH399" s="16">
        <v>0</v>
      </c>
      <c r="AI399" s="32" t="s">
        <v>892</v>
      </c>
      <c r="AJ399" s="32"/>
      <c r="AK399" s="32" t="s">
        <v>57</v>
      </c>
      <c r="AM399" s="32" t="s">
        <v>1980</v>
      </c>
      <c r="AN399" s="40">
        <v>1</v>
      </c>
      <c r="AO399" s="56" t="s">
        <v>1585</v>
      </c>
      <c r="AP399" s="32">
        <v>0</v>
      </c>
      <c r="AQ399" s="32">
        <v>0</v>
      </c>
      <c r="AR399" s="58">
        <v>0</v>
      </c>
      <c r="AS399" s="32"/>
      <c r="AT399" s="32"/>
      <c r="AU399" s="40">
        <v>0</v>
      </c>
      <c r="AV399" s="40">
        <v>1</v>
      </c>
      <c r="AW399" s="32"/>
      <c r="AX399" s="16">
        <f>Tabla12[[#This Row],[Costo estimado 
(millones de $)]]-Tabla12[[#This Row],[Recursos PDD]]</f>
        <v>235725</v>
      </c>
      <c r="AY399" s="32"/>
      <c r="AZ399" s="40">
        <v>3</v>
      </c>
      <c r="BA399" s="40">
        <v>2</v>
      </c>
      <c r="BB399" s="40">
        <f>+(Tabla12[[#This Row],[Priorización 1 (60%)]]*60%)+(Tabla12[[#This Row],[Priorización 2 (40%)]]*40%)</f>
        <v>2.5999999999999996</v>
      </c>
      <c r="BC399" s="32"/>
      <c r="BD399" s="32"/>
    </row>
    <row r="400" spans="1:56" ht="169" hidden="1" customHeight="1" x14ac:dyDescent="0.2">
      <c r="A400" s="7">
        <v>408</v>
      </c>
      <c r="B400" s="7">
        <v>405</v>
      </c>
      <c r="C400" s="32" t="s">
        <v>900</v>
      </c>
      <c r="D400" s="32" t="s">
        <v>998</v>
      </c>
      <c r="E400" s="32" t="s">
        <v>112</v>
      </c>
      <c r="F400" s="1" t="s">
        <v>237</v>
      </c>
      <c r="G400" s="56" t="s">
        <v>999</v>
      </c>
      <c r="H400" s="6" t="s">
        <v>1542</v>
      </c>
      <c r="I400" s="4" t="s">
        <v>78</v>
      </c>
      <c r="J400" s="32" t="s">
        <v>729</v>
      </c>
      <c r="K400" s="32" t="s">
        <v>239</v>
      </c>
      <c r="L400" s="32" t="s">
        <v>615</v>
      </c>
      <c r="N400" s="58" t="s">
        <v>56</v>
      </c>
      <c r="Q400" s="32" t="s">
        <v>4</v>
      </c>
      <c r="R400" s="32" t="s">
        <v>391</v>
      </c>
      <c r="S400" s="32" t="str">
        <f>+VLOOKUP(Tabla12[[#This Row],[Programa]],Objetivos_Programas!$B$2:$C$16,2,FALSE)</f>
        <v>3. Programa Vitalidad y cuidado</v>
      </c>
      <c r="T400" s="32" t="s">
        <v>413</v>
      </c>
      <c r="U400" s="32" t="s">
        <v>1887</v>
      </c>
      <c r="V400"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0" s="32" t="s">
        <v>900</v>
      </c>
      <c r="X400" s="153" t="s">
        <v>2221</v>
      </c>
      <c r="AA400" s="32" t="s">
        <v>133</v>
      </c>
      <c r="AB400" s="32" t="s">
        <v>133</v>
      </c>
      <c r="AC400" s="58">
        <v>0</v>
      </c>
      <c r="AD400" s="10">
        <v>68964</v>
      </c>
      <c r="AE400" s="158">
        <f>+Tabla12[[#This Row],[Costo estimado 
(millones de $)]]*0.3</f>
        <v>20689.2</v>
      </c>
      <c r="AF400" s="16">
        <v>0</v>
      </c>
      <c r="AH400" s="16">
        <v>0</v>
      </c>
      <c r="AI400" s="32" t="s">
        <v>892</v>
      </c>
      <c r="AJ400" s="32"/>
      <c r="AK400" s="32" t="s">
        <v>66</v>
      </c>
      <c r="AM400" s="32" t="s">
        <v>1980</v>
      </c>
      <c r="AN400" s="40">
        <v>2</v>
      </c>
      <c r="AO400" s="56" t="s">
        <v>1585</v>
      </c>
      <c r="AP400" s="32">
        <v>0</v>
      </c>
      <c r="AQ400" s="32">
        <v>0</v>
      </c>
      <c r="AR400" s="58">
        <v>0</v>
      </c>
      <c r="AS400" s="32"/>
      <c r="AT400" s="32"/>
      <c r="AU400" s="40">
        <v>0</v>
      </c>
      <c r="AV400" s="40">
        <v>1</v>
      </c>
      <c r="AW400" s="32"/>
      <c r="AX400" s="16"/>
      <c r="AY400" s="32"/>
      <c r="AZ400" s="40">
        <v>3</v>
      </c>
      <c r="BA400" s="40">
        <v>1</v>
      </c>
      <c r="BB400" s="40">
        <f>+(Tabla12[[#This Row],[Priorización 1 (60%)]]*60%)+(Tabla12[[#This Row],[Priorización 2 (40%)]]*40%)</f>
        <v>2.1999999999999997</v>
      </c>
      <c r="BC400" s="32"/>
      <c r="BD400" s="32"/>
    </row>
    <row r="401" spans="1:56" ht="169" hidden="1" customHeight="1" x14ac:dyDescent="0.2">
      <c r="A401" s="7">
        <v>408</v>
      </c>
      <c r="B401" s="7">
        <v>406</v>
      </c>
      <c r="C401" s="32" t="s">
        <v>900</v>
      </c>
      <c r="D401" s="32" t="s">
        <v>998</v>
      </c>
      <c r="E401" s="32" t="s">
        <v>112</v>
      </c>
      <c r="F401" s="1" t="s">
        <v>237</v>
      </c>
      <c r="G401" s="56" t="s">
        <v>999</v>
      </c>
      <c r="H401" s="107" t="s">
        <v>1972</v>
      </c>
      <c r="I401" s="4" t="s">
        <v>78</v>
      </c>
      <c r="J401" s="32" t="s">
        <v>729</v>
      </c>
      <c r="K401" s="32" t="s">
        <v>239</v>
      </c>
      <c r="L401" s="32" t="s">
        <v>615</v>
      </c>
      <c r="N401" s="58" t="s">
        <v>56</v>
      </c>
      <c r="Q401" s="32" t="s">
        <v>4</v>
      </c>
      <c r="R401" s="32" t="s">
        <v>391</v>
      </c>
      <c r="S401" s="32" t="str">
        <f>+VLOOKUP(Tabla12[[#This Row],[Programa]],Objetivos_Programas!$B$2:$C$16,2,FALSE)</f>
        <v>3. Programa Vitalidad y cuidado</v>
      </c>
      <c r="T401" s="32" t="s">
        <v>413</v>
      </c>
      <c r="U401" s="32" t="s">
        <v>1887</v>
      </c>
      <c r="V401"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1" s="32" t="s">
        <v>900</v>
      </c>
      <c r="X401" s="32" t="s">
        <v>134</v>
      </c>
      <c r="Y401" s="32" t="s">
        <v>134</v>
      </c>
      <c r="AB401" s="32" t="s">
        <v>134</v>
      </c>
      <c r="AC401" s="58">
        <v>0</v>
      </c>
      <c r="AD401" s="10">
        <v>200000</v>
      </c>
      <c r="AE401" s="108">
        <f>AD401*0.3</f>
        <v>60000</v>
      </c>
      <c r="AF401" s="16">
        <v>0</v>
      </c>
      <c r="AG401" s="16">
        <v>0</v>
      </c>
      <c r="AH401" s="16">
        <v>0</v>
      </c>
      <c r="AI401" s="32" t="s">
        <v>892</v>
      </c>
      <c r="AJ401" s="32"/>
      <c r="AK401" s="49" t="s">
        <v>73</v>
      </c>
      <c r="AM401" s="49" t="s">
        <v>1973</v>
      </c>
      <c r="AN401" s="40">
        <v>2</v>
      </c>
      <c r="AO401" s="56" t="s">
        <v>1585</v>
      </c>
      <c r="AP401" s="32">
        <v>0</v>
      </c>
      <c r="AQ401" s="32">
        <v>0</v>
      </c>
      <c r="AR401" s="58">
        <v>0</v>
      </c>
      <c r="AS401" s="32"/>
      <c r="AT401" s="32"/>
      <c r="AU401" s="40">
        <v>0</v>
      </c>
      <c r="AV401" s="40">
        <v>1</v>
      </c>
      <c r="AW401" s="32"/>
      <c r="AX401" s="16"/>
      <c r="AY401" s="32"/>
      <c r="AZ401" s="40">
        <v>3</v>
      </c>
      <c r="BA401" s="40">
        <v>1</v>
      </c>
      <c r="BB401" s="40">
        <f>+(Tabla12[[#This Row],[Priorización 1 (60%)]]*60%)+(Tabla12[[#This Row],[Priorización 2 (40%)]]*40%)</f>
        <v>2.1999999999999997</v>
      </c>
      <c r="BC401" s="32"/>
      <c r="BD401" s="32"/>
    </row>
    <row r="402" spans="1:56" ht="169" hidden="1" customHeight="1" x14ac:dyDescent="0.2">
      <c r="A402" s="7">
        <v>409</v>
      </c>
      <c r="B402" s="7">
        <v>407</v>
      </c>
      <c r="C402" s="32" t="s">
        <v>900</v>
      </c>
      <c r="D402" s="32" t="s">
        <v>1000</v>
      </c>
      <c r="E402" s="32" t="s">
        <v>112</v>
      </c>
      <c r="F402" s="1" t="s">
        <v>243</v>
      </c>
      <c r="G402" s="56" t="s">
        <v>999</v>
      </c>
      <c r="H402" s="6" t="s">
        <v>1943</v>
      </c>
      <c r="I402" s="4" t="s">
        <v>78</v>
      </c>
      <c r="J402" s="32" t="s">
        <v>729</v>
      </c>
      <c r="K402" s="32" t="s">
        <v>239</v>
      </c>
      <c r="L402" s="32" t="s">
        <v>615</v>
      </c>
      <c r="N402" s="58" t="s">
        <v>56</v>
      </c>
      <c r="Q402" s="32" t="s">
        <v>4</v>
      </c>
      <c r="R402" s="32" t="s">
        <v>391</v>
      </c>
      <c r="S402" s="32" t="str">
        <f>+VLOOKUP(Tabla12[[#This Row],[Programa]],Objetivos_Programas!$B$2:$C$16,2,FALSE)</f>
        <v>3. Programa Vitalidad y cuidado</v>
      </c>
      <c r="T402" s="32" t="s">
        <v>413</v>
      </c>
      <c r="U402" s="32" t="s">
        <v>1887</v>
      </c>
      <c r="V402"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2" s="32" t="s">
        <v>900</v>
      </c>
      <c r="X402" s="32" t="s">
        <v>1001</v>
      </c>
      <c r="Y402" s="32" t="s">
        <v>1001</v>
      </c>
      <c r="AA402" s="32" t="s">
        <v>908</v>
      </c>
      <c r="AB402" s="32" t="s">
        <v>1001</v>
      </c>
      <c r="AC402" s="58">
        <v>0</v>
      </c>
      <c r="AD402" s="10" t="s">
        <v>908</v>
      </c>
      <c r="AE402" s="10" t="str">
        <f>+Tabla12[[#This Row],[Costo estimado 
(millones de $)]]</f>
        <v>N.A.</v>
      </c>
      <c r="AI402" s="32" t="s">
        <v>240</v>
      </c>
      <c r="AJ402" s="32"/>
      <c r="AK402" s="32" t="s">
        <v>73</v>
      </c>
      <c r="AL402" s="40"/>
      <c r="AM402" s="32" t="s">
        <v>1002</v>
      </c>
      <c r="AN402" s="32">
        <v>2</v>
      </c>
      <c r="AO402" s="56" t="s">
        <v>902</v>
      </c>
      <c r="AP402" s="32">
        <v>0</v>
      </c>
      <c r="AQ402" s="32">
        <v>0</v>
      </c>
      <c r="AR402" s="58">
        <v>0</v>
      </c>
      <c r="AS402" s="32"/>
      <c r="AT402" s="32"/>
      <c r="AU402" s="40">
        <v>0</v>
      </c>
      <c r="AV402" s="40">
        <v>0</v>
      </c>
      <c r="AW402" s="32"/>
      <c r="AX402" s="16"/>
      <c r="AY402" s="32"/>
      <c r="AZ402" s="40">
        <v>0</v>
      </c>
      <c r="BA402" s="40">
        <v>1</v>
      </c>
      <c r="BB402" s="40">
        <f>+(Tabla12[[#This Row],[Priorización 1 (60%)]]*60%)+(Tabla12[[#This Row],[Priorización 2 (40%)]]*40%)</f>
        <v>0.4</v>
      </c>
      <c r="BC402" s="32"/>
      <c r="BD402" s="32"/>
    </row>
    <row r="403" spans="1:56" ht="169" hidden="1" customHeight="1" x14ac:dyDescent="0.2">
      <c r="A403" s="7">
        <v>410</v>
      </c>
      <c r="B403" s="7">
        <v>408</v>
      </c>
      <c r="C403" s="32" t="s">
        <v>900</v>
      </c>
      <c r="D403" s="32" t="s">
        <v>1000</v>
      </c>
      <c r="E403" s="32" t="s">
        <v>112</v>
      </c>
      <c r="F403" s="1" t="s">
        <v>243</v>
      </c>
      <c r="G403" s="56" t="s">
        <v>999</v>
      </c>
      <c r="H403" s="6" t="s">
        <v>1944</v>
      </c>
      <c r="I403" s="4" t="s">
        <v>78</v>
      </c>
      <c r="J403" s="32" t="s">
        <v>729</v>
      </c>
      <c r="K403" s="32" t="s">
        <v>239</v>
      </c>
      <c r="L403" s="32" t="s">
        <v>615</v>
      </c>
      <c r="N403" s="58" t="s">
        <v>56</v>
      </c>
      <c r="Q403" s="32" t="s">
        <v>4</v>
      </c>
      <c r="R403" s="32" t="s">
        <v>391</v>
      </c>
      <c r="S403" s="32" t="str">
        <f>+VLOOKUP(Tabla12[[#This Row],[Programa]],Objetivos_Programas!$B$2:$C$16,2,FALSE)</f>
        <v>3. Programa Vitalidad y cuidado</v>
      </c>
      <c r="T403" s="32" t="s">
        <v>413</v>
      </c>
      <c r="U403" s="32" t="s">
        <v>1887</v>
      </c>
      <c r="V403"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3" s="32" t="s">
        <v>900</v>
      </c>
      <c r="X403" s="32" t="s">
        <v>943</v>
      </c>
      <c r="Y403" s="32" t="s">
        <v>943</v>
      </c>
      <c r="AA403" s="32" t="s">
        <v>943</v>
      </c>
      <c r="AB403" s="32" t="s">
        <v>943</v>
      </c>
      <c r="AC403" s="58">
        <v>0</v>
      </c>
      <c r="AD403" s="10" t="s">
        <v>908</v>
      </c>
      <c r="AE403" s="10" t="str">
        <f>+Tabla12[[#This Row],[Costo estimado 
(millones de $)]]</f>
        <v>N.A.</v>
      </c>
      <c r="AI403" s="32" t="s">
        <v>240</v>
      </c>
      <c r="AJ403" s="32"/>
      <c r="AK403" s="32" t="s">
        <v>73</v>
      </c>
      <c r="AL403" s="40"/>
      <c r="AM403" s="32" t="s">
        <v>1002</v>
      </c>
      <c r="AN403" s="32">
        <v>2</v>
      </c>
      <c r="AO403" s="56" t="s">
        <v>1585</v>
      </c>
      <c r="AP403" s="32">
        <v>0</v>
      </c>
      <c r="AQ403" s="32">
        <v>0</v>
      </c>
      <c r="AR403" s="58">
        <v>0</v>
      </c>
      <c r="AS403" s="32"/>
      <c r="AT403" s="32"/>
      <c r="AU403" s="40">
        <v>0</v>
      </c>
      <c r="AV403" s="40">
        <v>2</v>
      </c>
      <c r="AW403" s="32"/>
      <c r="AX403" s="16"/>
      <c r="AY403" s="32"/>
      <c r="AZ403" s="40">
        <v>2</v>
      </c>
      <c r="BA403" s="40">
        <v>1</v>
      </c>
      <c r="BB403" s="40">
        <f>+(Tabla12[[#This Row],[Priorización 1 (60%)]]*60%)+(Tabla12[[#This Row],[Priorización 2 (40%)]]*40%)</f>
        <v>1.6</v>
      </c>
      <c r="BC403" s="32"/>
      <c r="BD403" s="32"/>
    </row>
    <row r="404" spans="1:56" ht="169" hidden="1" customHeight="1" x14ac:dyDescent="0.2">
      <c r="A404" s="7">
        <v>411</v>
      </c>
      <c r="B404" s="7">
        <v>409</v>
      </c>
      <c r="C404" s="32" t="s">
        <v>900</v>
      </c>
      <c r="D404" s="32" t="s">
        <v>1000</v>
      </c>
      <c r="E404" s="32" t="s">
        <v>112</v>
      </c>
      <c r="F404" s="1" t="s">
        <v>243</v>
      </c>
      <c r="G404" s="56" t="s">
        <v>999</v>
      </c>
      <c r="H404" s="6" t="s">
        <v>1945</v>
      </c>
      <c r="I404" s="4" t="s">
        <v>78</v>
      </c>
      <c r="J404" s="32" t="s">
        <v>729</v>
      </c>
      <c r="K404" s="32" t="s">
        <v>239</v>
      </c>
      <c r="L404" s="32" t="s">
        <v>615</v>
      </c>
      <c r="N404" s="58" t="s">
        <v>56</v>
      </c>
      <c r="Q404" s="32" t="s">
        <v>4</v>
      </c>
      <c r="R404" s="32" t="s">
        <v>391</v>
      </c>
      <c r="S404" s="32" t="str">
        <f>+VLOOKUP(Tabla12[[#This Row],[Programa]],Objetivos_Programas!$B$2:$C$16,2,FALSE)</f>
        <v>3. Programa Vitalidad y cuidado</v>
      </c>
      <c r="T404" s="32" t="s">
        <v>413</v>
      </c>
      <c r="U404" s="32" t="s">
        <v>1887</v>
      </c>
      <c r="V404"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4" s="32" t="s">
        <v>900</v>
      </c>
      <c r="X404" s="32">
        <v>0</v>
      </c>
      <c r="Y404" s="32" t="s">
        <v>1553</v>
      </c>
      <c r="AA404" s="32" t="s">
        <v>908</v>
      </c>
      <c r="AB404" s="32" t="s">
        <v>1553</v>
      </c>
      <c r="AC404" s="58">
        <v>0</v>
      </c>
      <c r="AD404" s="10" t="s">
        <v>908</v>
      </c>
      <c r="AE404" s="10" t="str">
        <f>+Tabla12[[#This Row],[Costo estimado 
(millones de $)]]</f>
        <v>N.A.</v>
      </c>
      <c r="AI404" s="32" t="s">
        <v>240</v>
      </c>
      <c r="AJ404" s="32"/>
      <c r="AK404" s="32" t="s">
        <v>73</v>
      </c>
      <c r="AL404" s="40"/>
      <c r="AM404" s="32" t="s">
        <v>1002</v>
      </c>
      <c r="AN404" s="32">
        <v>2</v>
      </c>
      <c r="AO404" s="56" t="s">
        <v>1585</v>
      </c>
      <c r="AP404" s="32">
        <v>0</v>
      </c>
      <c r="AQ404" s="32">
        <v>0</v>
      </c>
      <c r="AR404" s="58">
        <v>0</v>
      </c>
      <c r="AS404" s="32"/>
      <c r="AT404" s="32"/>
      <c r="AU404" s="40">
        <v>0</v>
      </c>
      <c r="AV404" s="40">
        <v>1</v>
      </c>
      <c r="AW404" s="32"/>
      <c r="AX404" s="16"/>
      <c r="AY404" s="32"/>
      <c r="AZ404" s="40">
        <v>3</v>
      </c>
      <c r="BA404" s="40">
        <v>1</v>
      </c>
      <c r="BB404" s="40">
        <f>+(Tabla12[[#This Row],[Priorización 1 (60%)]]*60%)+(Tabla12[[#This Row],[Priorización 2 (40%)]]*40%)</f>
        <v>2.1999999999999997</v>
      </c>
      <c r="BC404" s="32"/>
      <c r="BD404" s="32"/>
    </row>
    <row r="405" spans="1:56" ht="169" hidden="1" customHeight="1" x14ac:dyDescent="0.2">
      <c r="A405" s="7">
        <v>412</v>
      </c>
      <c r="B405" s="7">
        <v>410</v>
      </c>
      <c r="C405" s="32" t="s">
        <v>900</v>
      </c>
      <c r="D405" s="32" t="s">
        <v>1000</v>
      </c>
      <c r="E405" s="32" t="s">
        <v>112</v>
      </c>
      <c r="F405" s="1" t="s">
        <v>243</v>
      </c>
      <c r="G405" s="56" t="s">
        <v>999</v>
      </c>
      <c r="H405" s="6" t="s">
        <v>1946</v>
      </c>
      <c r="I405" s="4" t="s">
        <v>78</v>
      </c>
      <c r="J405" s="32" t="s">
        <v>729</v>
      </c>
      <c r="K405" s="32" t="s">
        <v>239</v>
      </c>
      <c r="L405" s="32" t="s">
        <v>615</v>
      </c>
      <c r="N405" s="58" t="s">
        <v>56</v>
      </c>
      <c r="Q405" s="32" t="s">
        <v>4</v>
      </c>
      <c r="R405" s="32" t="s">
        <v>391</v>
      </c>
      <c r="S405" s="32" t="str">
        <f>+VLOOKUP(Tabla12[[#This Row],[Programa]],Objetivos_Programas!$B$2:$C$16,2,FALSE)</f>
        <v>3. Programa Vitalidad y cuidado</v>
      </c>
      <c r="T405" s="32" t="s">
        <v>413</v>
      </c>
      <c r="U405" s="32" t="s">
        <v>1887</v>
      </c>
      <c r="V40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5" s="32" t="s">
        <v>900</v>
      </c>
      <c r="X405" s="32" t="s">
        <v>145</v>
      </c>
      <c r="Y405" s="32" t="s">
        <v>145</v>
      </c>
      <c r="AA405" s="32" t="s">
        <v>1407</v>
      </c>
      <c r="AB405" s="32" t="s">
        <v>145</v>
      </c>
      <c r="AC405" s="58">
        <v>0</v>
      </c>
      <c r="AD405" s="10" t="s">
        <v>908</v>
      </c>
      <c r="AE405" s="10" t="str">
        <f>+Tabla12[[#This Row],[Costo estimado 
(millones de $)]]</f>
        <v>N.A.</v>
      </c>
      <c r="AI405" s="32" t="s">
        <v>240</v>
      </c>
      <c r="AJ405" s="32"/>
      <c r="AK405" s="32" t="s">
        <v>73</v>
      </c>
      <c r="AL405" s="40"/>
      <c r="AM405" s="32" t="s">
        <v>1002</v>
      </c>
      <c r="AN405" s="32">
        <v>2</v>
      </c>
      <c r="AO405" s="56" t="s">
        <v>902</v>
      </c>
      <c r="AP405" s="32">
        <v>0</v>
      </c>
      <c r="AQ405" s="32">
        <v>0</v>
      </c>
      <c r="AR405" s="58">
        <v>0</v>
      </c>
      <c r="AS405" s="32"/>
      <c r="AT405" s="32"/>
      <c r="AU405" s="40">
        <v>0</v>
      </c>
      <c r="AV405" s="40">
        <v>1</v>
      </c>
      <c r="AW405" s="32"/>
      <c r="AX405" s="16"/>
      <c r="AY405" s="32"/>
      <c r="AZ405" s="40">
        <v>3</v>
      </c>
      <c r="BA405" s="40">
        <v>1</v>
      </c>
      <c r="BB405" s="40">
        <f>+(Tabla12[[#This Row],[Priorización 1 (60%)]]*60%)+(Tabla12[[#This Row],[Priorización 2 (40%)]]*40%)</f>
        <v>2.1999999999999997</v>
      </c>
      <c r="BC405" s="32"/>
      <c r="BD405" s="32"/>
    </row>
    <row r="406" spans="1:56" ht="169" hidden="1" customHeight="1" x14ac:dyDescent="0.2">
      <c r="A406" s="7">
        <v>413</v>
      </c>
      <c r="B406" s="7">
        <v>411</v>
      </c>
      <c r="C406" s="32" t="s">
        <v>900</v>
      </c>
      <c r="D406" s="32" t="s">
        <v>1000</v>
      </c>
      <c r="E406" s="32" t="s">
        <v>112</v>
      </c>
      <c r="F406" s="1" t="s">
        <v>243</v>
      </c>
      <c r="G406" s="56" t="s">
        <v>999</v>
      </c>
      <c r="H406" s="6" t="s">
        <v>1947</v>
      </c>
      <c r="I406" s="4" t="s">
        <v>78</v>
      </c>
      <c r="J406" s="32" t="s">
        <v>729</v>
      </c>
      <c r="K406" s="32" t="s">
        <v>239</v>
      </c>
      <c r="L406" s="32" t="s">
        <v>615</v>
      </c>
      <c r="N406" s="58" t="s">
        <v>56</v>
      </c>
      <c r="Q406" s="32" t="s">
        <v>4</v>
      </c>
      <c r="R406" s="32" t="s">
        <v>391</v>
      </c>
      <c r="S406" s="32" t="str">
        <f>+VLOOKUP(Tabla12[[#This Row],[Programa]],Objetivos_Programas!$B$2:$C$16,2,FALSE)</f>
        <v>3. Programa Vitalidad y cuidado</v>
      </c>
      <c r="T406" s="32" t="s">
        <v>413</v>
      </c>
      <c r="U406" s="32" t="s">
        <v>1887</v>
      </c>
      <c r="V406"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6" s="32" t="s">
        <v>900</v>
      </c>
      <c r="X406" s="32" t="s">
        <v>1016</v>
      </c>
      <c r="Y406" s="32" t="s">
        <v>1016</v>
      </c>
      <c r="AA406" s="32" t="s">
        <v>1451</v>
      </c>
      <c r="AB406" s="32" t="s">
        <v>1016</v>
      </c>
      <c r="AC406" s="58">
        <v>0</v>
      </c>
      <c r="AD406" s="10" t="s">
        <v>908</v>
      </c>
      <c r="AE406" s="10" t="str">
        <f>+Tabla12[[#This Row],[Costo estimado 
(millones de $)]]</f>
        <v>N.A.</v>
      </c>
      <c r="AI406" s="32" t="s">
        <v>240</v>
      </c>
      <c r="AJ406" s="32"/>
      <c r="AK406" s="32" t="s">
        <v>73</v>
      </c>
      <c r="AL406" s="40"/>
      <c r="AM406" s="32" t="s">
        <v>1002</v>
      </c>
      <c r="AN406" s="32">
        <v>2</v>
      </c>
      <c r="AO406" s="56" t="s">
        <v>902</v>
      </c>
      <c r="AP406" s="32">
        <v>0</v>
      </c>
      <c r="AQ406" s="32">
        <v>0</v>
      </c>
      <c r="AR406" s="58">
        <v>0</v>
      </c>
      <c r="AS406" s="32"/>
      <c r="AT406" s="32"/>
      <c r="AU406" s="40">
        <v>0</v>
      </c>
      <c r="AV406" s="40">
        <v>0</v>
      </c>
      <c r="AW406" s="32"/>
      <c r="AX406" s="16"/>
      <c r="AY406" s="32"/>
      <c r="AZ406" s="40">
        <v>0</v>
      </c>
      <c r="BA406" s="40">
        <v>1</v>
      </c>
      <c r="BB406" s="40">
        <f>+(Tabla12[[#This Row],[Priorización 1 (60%)]]*60%)+(Tabla12[[#This Row],[Priorización 2 (40%)]]*40%)</f>
        <v>0.4</v>
      </c>
      <c r="BC406" s="32"/>
      <c r="BD406" s="32"/>
    </row>
    <row r="407" spans="1:56" ht="169" hidden="1" customHeight="1" x14ac:dyDescent="0.2">
      <c r="A407" s="7">
        <v>414</v>
      </c>
      <c r="B407" s="7">
        <v>412</v>
      </c>
      <c r="C407" s="32" t="s">
        <v>900</v>
      </c>
      <c r="D407" s="32" t="s">
        <v>1000</v>
      </c>
      <c r="E407" s="32" t="s">
        <v>112</v>
      </c>
      <c r="F407" s="1" t="s">
        <v>243</v>
      </c>
      <c r="G407" s="56" t="s">
        <v>999</v>
      </c>
      <c r="H407" s="6" t="s">
        <v>1948</v>
      </c>
      <c r="I407" s="4" t="s">
        <v>78</v>
      </c>
      <c r="J407" s="32" t="s">
        <v>729</v>
      </c>
      <c r="K407" s="32" t="s">
        <v>239</v>
      </c>
      <c r="L407" s="32" t="s">
        <v>615</v>
      </c>
      <c r="N407" s="58" t="s">
        <v>56</v>
      </c>
      <c r="Q407" s="32" t="s">
        <v>4</v>
      </c>
      <c r="R407" s="32" t="s">
        <v>391</v>
      </c>
      <c r="S407" s="32" t="str">
        <f>+VLOOKUP(Tabla12[[#This Row],[Programa]],Objetivos_Programas!$B$2:$C$16,2,FALSE)</f>
        <v>3. Programa Vitalidad y cuidado</v>
      </c>
      <c r="T407" s="32" t="s">
        <v>413</v>
      </c>
      <c r="U407" s="32" t="s">
        <v>1887</v>
      </c>
      <c r="V407"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7" s="32" t="s">
        <v>900</v>
      </c>
      <c r="X407" s="32">
        <v>0</v>
      </c>
      <c r="Y407" s="32" t="s">
        <v>1570</v>
      </c>
      <c r="AA407" s="32" t="s">
        <v>1452</v>
      </c>
      <c r="AB407" s="32" t="s">
        <v>1570</v>
      </c>
      <c r="AC407" s="58">
        <v>0</v>
      </c>
      <c r="AD407" s="10" t="s">
        <v>908</v>
      </c>
      <c r="AE407" s="10" t="str">
        <f>+Tabla12[[#This Row],[Costo estimado 
(millones de $)]]</f>
        <v>N.A.</v>
      </c>
      <c r="AI407" s="32" t="s">
        <v>240</v>
      </c>
      <c r="AJ407" s="32"/>
      <c r="AK407" s="32" t="s">
        <v>73</v>
      </c>
      <c r="AL407" s="40"/>
      <c r="AM407" s="32" t="s">
        <v>1002</v>
      </c>
      <c r="AN407" s="32">
        <v>2</v>
      </c>
      <c r="AO407" s="56" t="s">
        <v>902</v>
      </c>
      <c r="AP407" s="32">
        <v>0</v>
      </c>
      <c r="AQ407" s="32">
        <v>0</v>
      </c>
      <c r="AR407" s="58">
        <v>0</v>
      </c>
      <c r="AS407" s="32"/>
      <c r="AT407" s="32"/>
      <c r="AU407" s="40">
        <v>0</v>
      </c>
      <c r="AV407" s="40">
        <v>3</v>
      </c>
      <c r="AW407" s="32"/>
      <c r="AX407" s="16"/>
      <c r="AY407" s="32"/>
      <c r="AZ407" s="40">
        <v>1</v>
      </c>
      <c r="BA407" s="40">
        <v>1</v>
      </c>
      <c r="BB407" s="40">
        <f>+(Tabla12[[#This Row],[Priorización 1 (60%)]]*60%)+(Tabla12[[#This Row],[Priorización 2 (40%)]]*40%)</f>
        <v>1</v>
      </c>
      <c r="BC407" s="32"/>
      <c r="BD407" s="32"/>
    </row>
    <row r="408" spans="1:56" ht="169" hidden="1" customHeight="1" x14ac:dyDescent="0.2">
      <c r="A408" s="7">
        <v>415</v>
      </c>
      <c r="B408" s="7">
        <v>413</v>
      </c>
      <c r="C408" s="32" t="s">
        <v>900</v>
      </c>
      <c r="D408" s="32" t="s">
        <v>1000</v>
      </c>
      <c r="E408" s="32" t="s">
        <v>112</v>
      </c>
      <c r="F408" s="1" t="s">
        <v>243</v>
      </c>
      <c r="G408" s="56" t="s">
        <v>999</v>
      </c>
      <c r="H408" s="6" t="s">
        <v>1949</v>
      </c>
      <c r="I408" s="4" t="s">
        <v>78</v>
      </c>
      <c r="J408" s="32" t="s">
        <v>729</v>
      </c>
      <c r="K408" s="32" t="s">
        <v>239</v>
      </c>
      <c r="L408" s="32" t="s">
        <v>615</v>
      </c>
      <c r="N408" s="58" t="s">
        <v>56</v>
      </c>
      <c r="Q408" s="32" t="s">
        <v>4</v>
      </c>
      <c r="R408" s="32" t="s">
        <v>391</v>
      </c>
      <c r="S408" s="32" t="str">
        <f>+VLOOKUP(Tabla12[[#This Row],[Programa]],Objetivos_Programas!$B$2:$C$16,2,FALSE)</f>
        <v>3. Programa Vitalidad y cuidado</v>
      </c>
      <c r="T408" s="32" t="s">
        <v>413</v>
      </c>
      <c r="U408" s="32" t="s">
        <v>1887</v>
      </c>
      <c r="V408"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8" s="32" t="s">
        <v>900</v>
      </c>
      <c r="X408" s="32" t="s">
        <v>940</v>
      </c>
      <c r="Y408" s="32" t="s">
        <v>940</v>
      </c>
      <c r="AA408" s="32" t="s">
        <v>1405</v>
      </c>
      <c r="AB408" s="32" t="s">
        <v>940</v>
      </c>
      <c r="AC408" s="58">
        <v>0</v>
      </c>
      <c r="AD408" s="10" t="s">
        <v>908</v>
      </c>
      <c r="AE408" s="10" t="str">
        <f>+Tabla12[[#This Row],[Costo estimado 
(millones de $)]]</f>
        <v>N.A.</v>
      </c>
      <c r="AI408" s="32" t="s">
        <v>240</v>
      </c>
      <c r="AJ408" s="32"/>
      <c r="AK408" s="32" t="s">
        <v>73</v>
      </c>
      <c r="AL408" s="40"/>
      <c r="AM408" s="32" t="s">
        <v>1002</v>
      </c>
      <c r="AN408" s="32">
        <v>2</v>
      </c>
      <c r="AO408" s="56" t="s">
        <v>1586</v>
      </c>
      <c r="AP408" s="32">
        <v>0</v>
      </c>
      <c r="AQ408" s="32">
        <v>0</v>
      </c>
      <c r="AR408" s="58">
        <v>0</v>
      </c>
      <c r="AS408" s="32"/>
      <c r="AT408" s="32"/>
      <c r="AU408" s="40">
        <v>0</v>
      </c>
      <c r="AV408" s="40">
        <v>1</v>
      </c>
      <c r="AW408" s="32"/>
      <c r="AX408" s="16"/>
      <c r="AY408" s="32"/>
      <c r="AZ408" s="40">
        <v>3</v>
      </c>
      <c r="BA408" s="40">
        <v>1</v>
      </c>
      <c r="BB408" s="40">
        <f>+(Tabla12[[#This Row],[Priorización 1 (60%)]]*60%)+(Tabla12[[#This Row],[Priorización 2 (40%)]]*40%)</f>
        <v>2.1999999999999997</v>
      </c>
      <c r="BC408" s="32"/>
      <c r="BD408" s="32"/>
    </row>
    <row r="409" spans="1:56" ht="169" hidden="1" customHeight="1" x14ac:dyDescent="0.2">
      <c r="A409" s="7">
        <v>416</v>
      </c>
      <c r="B409" s="7">
        <v>414</v>
      </c>
      <c r="C409" s="32" t="s">
        <v>900</v>
      </c>
      <c r="D409" s="32" t="s">
        <v>1000</v>
      </c>
      <c r="E409" s="32" t="s">
        <v>112</v>
      </c>
      <c r="F409" s="1" t="s">
        <v>243</v>
      </c>
      <c r="G409" s="56" t="s">
        <v>999</v>
      </c>
      <c r="H409" s="6" t="s">
        <v>1950</v>
      </c>
      <c r="I409" s="4" t="s">
        <v>78</v>
      </c>
      <c r="J409" s="32" t="s">
        <v>729</v>
      </c>
      <c r="K409" s="32" t="s">
        <v>239</v>
      </c>
      <c r="L409" s="32" t="s">
        <v>615</v>
      </c>
      <c r="N409" s="58" t="s">
        <v>56</v>
      </c>
      <c r="Q409" s="32" t="s">
        <v>4</v>
      </c>
      <c r="R409" s="32" t="s">
        <v>391</v>
      </c>
      <c r="S409" s="32" t="str">
        <f>+VLOOKUP(Tabla12[[#This Row],[Programa]],Objetivos_Programas!$B$2:$C$16,2,FALSE)</f>
        <v>3. Programa Vitalidad y cuidado</v>
      </c>
      <c r="T409" s="32" t="s">
        <v>413</v>
      </c>
      <c r="U409" s="32" t="s">
        <v>1887</v>
      </c>
      <c r="V409"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09" s="32" t="s">
        <v>900</v>
      </c>
      <c r="X409" s="32" t="s">
        <v>940</v>
      </c>
      <c r="Y409" s="32" t="s">
        <v>940</v>
      </c>
      <c r="AA409" s="32" t="s">
        <v>1432</v>
      </c>
      <c r="AB409" s="32" t="s">
        <v>940</v>
      </c>
      <c r="AC409" s="58">
        <v>0</v>
      </c>
      <c r="AD409" s="10" t="s">
        <v>908</v>
      </c>
      <c r="AE409" s="10" t="str">
        <f>+Tabla12[[#This Row],[Costo estimado 
(millones de $)]]</f>
        <v>N.A.</v>
      </c>
      <c r="AI409" s="32" t="s">
        <v>240</v>
      </c>
      <c r="AJ409" s="32"/>
      <c r="AK409" s="32" t="s">
        <v>73</v>
      </c>
      <c r="AL409" s="40"/>
      <c r="AM409" s="32" t="s">
        <v>1002</v>
      </c>
      <c r="AN409" s="32">
        <v>2</v>
      </c>
      <c r="AO409" s="56" t="s">
        <v>1585</v>
      </c>
      <c r="AP409" s="32">
        <v>0</v>
      </c>
      <c r="AQ409" s="32">
        <v>0</v>
      </c>
      <c r="AR409" s="58">
        <v>0</v>
      </c>
      <c r="AS409" s="32"/>
      <c r="AT409" s="32"/>
      <c r="AU409" s="40">
        <v>0</v>
      </c>
      <c r="AV409" s="40">
        <v>3</v>
      </c>
      <c r="AW409" s="32"/>
      <c r="AX409" s="16"/>
      <c r="AY409" s="32"/>
      <c r="AZ409" s="40">
        <v>1</v>
      </c>
      <c r="BA409" s="40">
        <v>1</v>
      </c>
      <c r="BB409" s="40">
        <f>+(Tabla12[[#This Row],[Priorización 1 (60%)]]*60%)+(Tabla12[[#This Row],[Priorización 2 (40%)]]*40%)</f>
        <v>1</v>
      </c>
      <c r="BC409" s="32"/>
      <c r="BD409" s="32"/>
    </row>
    <row r="410" spans="1:56" ht="169" hidden="1" customHeight="1" x14ac:dyDescent="0.2">
      <c r="A410" s="7">
        <v>417</v>
      </c>
      <c r="B410" s="7">
        <v>415</v>
      </c>
      <c r="C410" s="32" t="s">
        <v>900</v>
      </c>
      <c r="D410" s="32" t="s">
        <v>1000</v>
      </c>
      <c r="E410" s="32" t="s">
        <v>112</v>
      </c>
      <c r="F410" s="1" t="s">
        <v>243</v>
      </c>
      <c r="G410" s="56" t="s">
        <v>999</v>
      </c>
      <c r="H410" s="6" t="s">
        <v>1951</v>
      </c>
      <c r="I410" s="4" t="s">
        <v>78</v>
      </c>
      <c r="J410" s="32" t="s">
        <v>729</v>
      </c>
      <c r="K410" s="32" t="s">
        <v>239</v>
      </c>
      <c r="L410" s="32" t="s">
        <v>615</v>
      </c>
      <c r="N410" s="58" t="s">
        <v>56</v>
      </c>
      <c r="Q410" s="32" t="s">
        <v>4</v>
      </c>
      <c r="R410" s="32" t="s">
        <v>391</v>
      </c>
      <c r="S410" s="32" t="str">
        <f>+VLOOKUP(Tabla12[[#This Row],[Programa]],Objetivos_Programas!$B$2:$C$16,2,FALSE)</f>
        <v>3. Programa Vitalidad y cuidado</v>
      </c>
      <c r="T410" s="32" t="s">
        <v>413</v>
      </c>
      <c r="U410" s="32" t="s">
        <v>1887</v>
      </c>
      <c r="V410"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0" s="32" t="s">
        <v>900</v>
      </c>
      <c r="X410" s="32" t="s">
        <v>940</v>
      </c>
      <c r="Y410" s="32" t="s">
        <v>940</v>
      </c>
      <c r="AA410" s="32" t="s">
        <v>1453</v>
      </c>
      <c r="AB410" s="32" t="s">
        <v>940</v>
      </c>
      <c r="AC410" s="58">
        <v>0</v>
      </c>
      <c r="AD410" s="10" t="s">
        <v>908</v>
      </c>
      <c r="AE410" s="10" t="str">
        <f>+Tabla12[[#This Row],[Costo estimado 
(millones de $)]]</f>
        <v>N.A.</v>
      </c>
      <c r="AI410" s="32" t="s">
        <v>240</v>
      </c>
      <c r="AJ410" s="32"/>
      <c r="AK410" s="32" t="s">
        <v>73</v>
      </c>
      <c r="AL410" s="40"/>
      <c r="AM410" s="32" t="s">
        <v>1002</v>
      </c>
      <c r="AN410" s="32">
        <v>2</v>
      </c>
      <c r="AO410" s="56" t="s">
        <v>902</v>
      </c>
      <c r="AP410" s="32">
        <v>0</v>
      </c>
      <c r="AQ410" s="32">
        <v>0</v>
      </c>
      <c r="AR410" s="58">
        <v>0</v>
      </c>
      <c r="AS410" s="32"/>
      <c r="AT410" s="32"/>
      <c r="AU410" s="40">
        <v>0</v>
      </c>
      <c r="AV410" s="40">
        <v>1</v>
      </c>
      <c r="AW410" s="32"/>
      <c r="AX410" s="16"/>
      <c r="AY410" s="32"/>
      <c r="AZ410" s="40">
        <v>3</v>
      </c>
      <c r="BA410" s="40">
        <v>1</v>
      </c>
      <c r="BB410" s="40">
        <f>+(Tabla12[[#This Row],[Priorización 1 (60%)]]*60%)+(Tabla12[[#This Row],[Priorización 2 (40%)]]*40%)</f>
        <v>2.1999999999999997</v>
      </c>
      <c r="BC410" s="32"/>
      <c r="BD410" s="32"/>
    </row>
    <row r="411" spans="1:56" ht="169" hidden="1" customHeight="1" x14ac:dyDescent="0.2">
      <c r="A411" s="7">
        <v>418</v>
      </c>
      <c r="B411" s="7">
        <v>416</v>
      </c>
      <c r="C411" s="32" t="s">
        <v>900</v>
      </c>
      <c r="D411" s="32" t="s">
        <v>1000</v>
      </c>
      <c r="E411" s="32" t="s">
        <v>112</v>
      </c>
      <c r="F411" s="1" t="s">
        <v>243</v>
      </c>
      <c r="G411" s="56" t="s">
        <v>999</v>
      </c>
      <c r="H411" s="6" t="s">
        <v>1922</v>
      </c>
      <c r="I411" s="4" t="s">
        <v>78</v>
      </c>
      <c r="J411" s="32" t="s">
        <v>729</v>
      </c>
      <c r="K411" s="32" t="s">
        <v>239</v>
      </c>
      <c r="L411" s="32" t="s">
        <v>615</v>
      </c>
      <c r="N411" s="58" t="s">
        <v>56</v>
      </c>
      <c r="Q411" s="32" t="s">
        <v>4</v>
      </c>
      <c r="R411" s="32" t="s">
        <v>391</v>
      </c>
      <c r="S411" s="32" t="str">
        <f>+VLOOKUP(Tabla12[[#This Row],[Programa]],Objetivos_Programas!$B$2:$C$16,2,FALSE)</f>
        <v>3. Programa Vitalidad y cuidado</v>
      </c>
      <c r="T411" s="32" t="s">
        <v>413</v>
      </c>
      <c r="U411" s="32" t="s">
        <v>1887</v>
      </c>
      <c r="V411"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1" s="32" t="s">
        <v>900</v>
      </c>
      <c r="X411" s="32">
        <v>0</v>
      </c>
      <c r="Y411" s="32" t="s">
        <v>1569</v>
      </c>
      <c r="AA411" s="32" t="s">
        <v>1453</v>
      </c>
      <c r="AB411" s="32" t="s">
        <v>1569</v>
      </c>
      <c r="AC411" s="58">
        <v>0</v>
      </c>
      <c r="AD411" s="10" t="s">
        <v>908</v>
      </c>
      <c r="AE411" s="10" t="str">
        <f>+Tabla12[[#This Row],[Costo estimado 
(millones de $)]]</f>
        <v>N.A.</v>
      </c>
      <c r="AI411" s="32" t="s">
        <v>240</v>
      </c>
      <c r="AJ411" s="32"/>
      <c r="AK411" s="32" t="s">
        <v>73</v>
      </c>
      <c r="AL411" s="40"/>
      <c r="AM411" s="32" t="s">
        <v>1002</v>
      </c>
      <c r="AN411" s="32">
        <v>2</v>
      </c>
      <c r="AO411" s="56" t="s">
        <v>1586</v>
      </c>
      <c r="AP411" s="32">
        <v>0</v>
      </c>
      <c r="AQ411" s="32">
        <v>0</v>
      </c>
      <c r="AR411" s="58">
        <v>0</v>
      </c>
      <c r="AS411" s="32"/>
      <c r="AT411" s="32"/>
      <c r="AU411" s="40">
        <v>0</v>
      </c>
      <c r="AV411" s="40">
        <v>3</v>
      </c>
      <c r="AW411" s="32"/>
      <c r="AX411" s="16"/>
      <c r="AY411" s="32"/>
      <c r="AZ411" s="40">
        <v>1</v>
      </c>
      <c r="BA411" s="40">
        <v>1</v>
      </c>
      <c r="BB411" s="40">
        <f>+(Tabla12[[#This Row],[Priorización 1 (60%)]]*60%)+(Tabla12[[#This Row],[Priorización 2 (40%)]]*40%)</f>
        <v>1</v>
      </c>
      <c r="BC411" s="32"/>
      <c r="BD411" s="32"/>
    </row>
    <row r="412" spans="1:56" ht="169" hidden="1" customHeight="1" x14ac:dyDescent="0.2">
      <c r="A412" s="7">
        <v>419</v>
      </c>
      <c r="B412" s="7">
        <v>417</v>
      </c>
      <c r="C412" s="32" t="s">
        <v>900</v>
      </c>
      <c r="D412" s="32" t="s">
        <v>1000</v>
      </c>
      <c r="E412" s="32" t="s">
        <v>112</v>
      </c>
      <c r="F412" s="1" t="s">
        <v>243</v>
      </c>
      <c r="G412" s="56" t="s">
        <v>999</v>
      </c>
      <c r="H412" s="6" t="s">
        <v>1923</v>
      </c>
      <c r="I412" s="4" t="s">
        <v>78</v>
      </c>
      <c r="J412" s="32" t="s">
        <v>729</v>
      </c>
      <c r="K412" s="32" t="s">
        <v>239</v>
      </c>
      <c r="L412" s="32" t="s">
        <v>615</v>
      </c>
      <c r="N412" s="58" t="s">
        <v>56</v>
      </c>
      <c r="Q412" s="32" t="s">
        <v>4</v>
      </c>
      <c r="R412" s="32" t="s">
        <v>391</v>
      </c>
      <c r="S412" s="32" t="str">
        <f>+VLOOKUP(Tabla12[[#This Row],[Programa]],Objetivos_Programas!$B$2:$C$16,2,FALSE)</f>
        <v>3. Programa Vitalidad y cuidado</v>
      </c>
      <c r="T412" s="32" t="s">
        <v>413</v>
      </c>
      <c r="U412" s="32" t="s">
        <v>1887</v>
      </c>
      <c r="V412"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2" s="32" t="s">
        <v>900</v>
      </c>
      <c r="X412" s="32">
        <v>0</v>
      </c>
      <c r="Y412" s="32" t="s">
        <v>1547</v>
      </c>
      <c r="AA412" s="32" t="s">
        <v>1454</v>
      </c>
      <c r="AB412" s="32" t="s">
        <v>1547</v>
      </c>
      <c r="AC412" s="58">
        <v>0</v>
      </c>
      <c r="AD412" s="10" t="s">
        <v>908</v>
      </c>
      <c r="AE412" s="10" t="str">
        <f>+Tabla12[[#This Row],[Costo estimado 
(millones de $)]]</f>
        <v>N.A.</v>
      </c>
      <c r="AI412" s="32" t="s">
        <v>240</v>
      </c>
      <c r="AJ412" s="32"/>
      <c r="AK412" s="32" t="s">
        <v>73</v>
      </c>
      <c r="AL412" s="40"/>
      <c r="AM412" s="32" t="s">
        <v>1002</v>
      </c>
      <c r="AN412" s="32">
        <v>2</v>
      </c>
      <c r="AO412" s="56" t="s">
        <v>1585</v>
      </c>
      <c r="AP412" s="32">
        <v>0</v>
      </c>
      <c r="AQ412" s="32">
        <v>0</v>
      </c>
      <c r="AR412" s="58">
        <v>0</v>
      </c>
      <c r="AS412" s="32"/>
      <c r="AT412" s="32"/>
      <c r="AU412" s="40">
        <v>0</v>
      </c>
      <c r="AV412" s="40">
        <v>3</v>
      </c>
      <c r="AW412" s="32"/>
      <c r="AX412" s="16"/>
      <c r="AY412" s="32"/>
      <c r="AZ412" s="40">
        <v>1</v>
      </c>
      <c r="BA412" s="40">
        <v>1</v>
      </c>
      <c r="BB412" s="40">
        <f>+(Tabla12[[#This Row],[Priorización 1 (60%)]]*60%)+(Tabla12[[#This Row],[Priorización 2 (40%)]]*40%)</f>
        <v>1</v>
      </c>
      <c r="BC412" s="32"/>
      <c r="BD412" s="32"/>
    </row>
    <row r="413" spans="1:56" ht="169" hidden="1" customHeight="1" x14ac:dyDescent="0.2">
      <c r="A413" s="7">
        <v>420</v>
      </c>
      <c r="B413" s="7">
        <v>418</v>
      </c>
      <c r="C413" s="32" t="s">
        <v>900</v>
      </c>
      <c r="D413" s="32" t="s">
        <v>1000</v>
      </c>
      <c r="E413" s="32" t="s">
        <v>112</v>
      </c>
      <c r="F413" s="1" t="s">
        <v>243</v>
      </c>
      <c r="G413" s="56" t="s">
        <v>999</v>
      </c>
      <c r="H413" s="6" t="s">
        <v>1924</v>
      </c>
      <c r="I413" s="4" t="s">
        <v>78</v>
      </c>
      <c r="J413" s="32" t="s">
        <v>729</v>
      </c>
      <c r="K413" s="32" t="s">
        <v>239</v>
      </c>
      <c r="L413" s="32" t="s">
        <v>615</v>
      </c>
      <c r="N413" s="58" t="s">
        <v>56</v>
      </c>
      <c r="Q413" s="32" t="s">
        <v>4</v>
      </c>
      <c r="R413" s="32" t="s">
        <v>391</v>
      </c>
      <c r="S413" s="32" t="str">
        <f>+VLOOKUP(Tabla12[[#This Row],[Programa]],Objetivos_Programas!$B$2:$C$16,2,FALSE)</f>
        <v>3. Programa Vitalidad y cuidado</v>
      </c>
      <c r="T413" s="32" t="s">
        <v>413</v>
      </c>
      <c r="U413" s="32" t="s">
        <v>1887</v>
      </c>
      <c r="V413"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3" s="32" t="s">
        <v>900</v>
      </c>
      <c r="X413" s="32">
        <v>0</v>
      </c>
      <c r="Y413" s="32" t="s">
        <v>279</v>
      </c>
      <c r="AA413" s="32" t="s">
        <v>908</v>
      </c>
      <c r="AB413" s="32" t="s">
        <v>279</v>
      </c>
      <c r="AC413" s="58">
        <v>0</v>
      </c>
      <c r="AD413" s="10" t="s">
        <v>908</v>
      </c>
      <c r="AE413" s="10" t="str">
        <f>+Tabla12[[#This Row],[Costo estimado 
(millones de $)]]</f>
        <v>N.A.</v>
      </c>
      <c r="AI413" s="32" t="s">
        <v>240</v>
      </c>
      <c r="AJ413" s="32"/>
      <c r="AK413" s="32" t="s">
        <v>73</v>
      </c>
      <c r="AL413" s="40"/>
      <c r="AM413" s="32" t="s">
        <v>1002</v>
      </c>
      <c r="AN413" s="32">
        <v>2</v>
      </c>
      <c r="AO413" s="56" t="s">
        <v>1586</v>
      </c>
      <c r="AP413" s="32">
        <v>0</v>
      </c>
      <c r="AQ413" s="32">
        <v>0</v>
      </c>
      <c r="AR413" s="58">
        <v>0</v>
      </c>
      <c r="AS413" s="32"/>
      <c r="AT413" s="32"/>
      <c r="AU413" s="40">
        <v>0</v>
      </c>
      <c r="AV413" s="40">
        <v>3</v>
      </c>
      <c r="AW413" s="32"/>
      <c r="AX413" s="16"/>
      <c r="AY413" s="32"/>
      <c r="AZ413" s="40">
        <v>1</v>
      </c>
      <c r="BA413" s="40">
        <v>1</v>
      </c>
      <c r="BB413" s="40">
        <f>+(Tabla12[[#This Row],[Priorización 1 (60%)]]*60%)+(Tabla12[[#This Row],[Priorización 2 (40%)]]*40%)</f>
        <v>1</v>
      </c>
      <c r="BC413" s="32"/>
      <c r="BD413" s="32"/>
    </row>
    <row r="414" spans="1:56" ht="169" hidden="1" customHeight="1" x14ac:dyDescent="0.2">
      <c r="A414" s="7">
        <v>421</v>
      </c>
      <c r="B414" s="7">
        <v>419</v>
      </c>
      <c r="C414" s="32" t="s">
        <v>900</v>
      </c>
      <c r="D414" s="32" t="s">
        <v>1000</v>
      </c>
      <c r="E414" s="32" t="s">
        <v>112</v>
      </c>
      <c r="F414" s="1" t="s">
        <v>243</v>
      </c>
      <c r="G414" s="56" t="s">
        <v>999</v>
      </c>
      <c r="H414" s="6" t="s">
        <v>1925</v>
      </c>
      <c r="I414" s="4" t="s">
        <v>78</v>
      </c>
      <c r="J414" s="32" t="s">
        <v>729</v>
      </c>
      <c r="K414" s="32" t="s">
        <v>239</v>
      </c>
      <c r="L414" s="32" t="s">
        <v>615</v>
      </c>
      <c r="N414" s="58" t="s">
        <v>56</v>
      </c>
      <c r="Q414" s="32" t="s">
        <v>4</v>
      </c>
      <c r="R414" s="32" t="s">
        <v>391</v>
      </c>
      <c r="S414" s="32" t="str">
        <f>+VLOOKUP(Tabla12[[#This Row],[Programa]],Objetivos_Programas!$B$2:$C$16,2,FALSE)</f>
        <v>3. Programa Vitalidad y cuidado</v>
      </c>
      <c r="T414" s="32" t="s">
        <v>413</v>
      </c>
      <c r="U414" s="32" t="s">
        <v>1887</v>
      </c>
      <c r="V414"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4" s="32" t="s">
        <v>900</v>
      </c>
      <c r="X414" s="32">
        <v>0</v>
      </c>
      <c r="Y414" s="32" t="s">
        <v>920</v>
      </c>
      <c r="AA414" s="32" t="s">
        <v>1450</v>
      </c>
      <c r="AB414" s="32" t="s">
        <v>920</v>
      </c>
      <c r="AC414" s="58">
        <v>0</v>
      </c>
      <c r="AD414" s="10">
        <v>200000</v>
      </c>
      <c r="AE414" s="10">
        <f>+Tabla12[[#This Row],[Costo estimado 
(millones de $)]]</f>
        <v>200000</v>
      </c>
      <c r="AI414" s="32" t="s">
        <v>240</v>
      </c>
      <c r="AJ414" s="32"/>
      <c r="AK414" s="32" t="s">
        <v>73</v>
      </c>
      <c r="AL414" s="40"/>
      <c r="AM414" s="32" t="s">
        <v>1002</v>
      </c>
      <c r="AN414" s="32">
        <v>2</v>
      </c>
      <c r="AO414" s="56" t="s">
        <v>1585</v>
      </c>
      <c r="AP414" s="32">
        <v>0</v>
      </c>
      <c r="AQ414" s="32">
        <v>0</v>
      </c>
      <c r="AR414" s="58">
        <v>0</v>
      </c>
      <c r="AS414" s="32"/>
      <c r="AT414" s="32"/>
      <c r="AU414" s="40">
        <v>0</v>
      </c>
      <c r="AV414" s="40">
        <v>1</v>
      </c>
      <c r="AW414" s="32"/>
      <c r="AX414" s="16"/>
      <c r="AY414" s="32"/>
      <c r="AZ414" s="40">
        <v>3</v>
      </c>
      <c r="BA414" s="40">
        <v>1</v>
      </c>
      <c r="BB414" s="40">
        <f>+(Tabla12[[#This Row],[Priorización 1 (60%)]]*60%)+(Tabla12[[#This Row],[Priorización 2 (40%)]]*40%)</f>
        <v>2.1999999999999997</v>
      </c>
      <c r="BC414" s="32"/>
      <c r="BD414" s="32"/>
    </row>
    <row r="415" spans="1:56" ht="169" hidden="1" customHeight="1" x14ac:dyDescent="0.2">
      <c r="A415" s="7">
        <v>422</v>
      </c>
      <c r="B415" s="7">
        <v>420</v>
      </c>
      <c r="C415" s="32" t="s">
        <v>900</v>
      </c>
      <c r="D415" s="32" t="s">
        <v>1000</v>
      </c>
      <c r="E415" s="32" t="s">
        <v>112</v>
      </c>
      <c r="F415" s="1" t="s">
        <v>243</v>
      </c>
      <c r="G415" s="56" t="s">
        <v>999</v>
      </c>
      <c r="H415" s="6" t="s">
        <v>1926</v>
      </c>
      <c r="I415" s="4" t="s">
        <v>78</v>
      </c>
      <c r="J415" s="32" t="s">
        <v>729</v>
      </c>
      <c r="K415" s="32" t="s">
        <v>239</v>
      </c>
      <c r="L415" s="32" t="s">
        <v>615</v>
      </c>
      <c r="N415" s="58" t="s">
        <v>56</v>
      </c>
      <c r="Q415" s="32" t="s">
        <v>4</v>
      </c>
      <c r="R415" s="32" t="s">
        <v>391</v>
      </c>
      <c r="S415" s="32" t="str">
        <f>+VLOOKUP(Tabla12[[#This Row],[Programa]],Objetivos_Programas!$B$2:$C$16,2,FALSE)</f>
        <v>3. Programa Vitalidad y cuidado</v>
      </c>
      <c r="T415" s="32" t="s">
        <v>413</v>
      </c>
      <c r="U415" s="32" t="s">
        <v>1887</v>
      </c>
      <c r="V41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5" s="32" t="s">
        <v>900</v>
      </c>
      <c r="X415" s="32">
        <v>0</v>
      </c>
      <c r="Y415" s="32" t="s">
        <v>1568</v>
      </c>
      <c r="AA415" s="32" t="s">
        <v>1438</v>
      </c>
      <c r="AB415" s="32" t="s">
        <v>1568</v>
      </c>
      <c r="AC415" s="58">
        <v>0</v>
      </c>
      <c r="AD415" s="10" t="s">
        <v>908</v>
      </c>
      <c r="AE415" s="10" t="str">
        <f>+Tabla12[[#This Row],[Costo estimado 
(millones de $)]]</f>
        <v>N.A.</v>
      </c>
      <c r="AI415" s="32" t="s">
        <v>240</v>
      </c>
      <c r="AJ415" s="32"/>
      <c r="AK415" s="32" t="s">
        <v>66</v>
      </c>
      <c r="AL415" s="40"/>
      <c r="AM415" s="32" t="s">
        <v>1002</v>
      </c>
      <c r="AN415" s="32">
        <v>2</v>
      </c>
      <c r="AO415" s="56" t="s">
        <v>1585</v>
      </c>
      <c r="AP415" s="32">
        <v>0</v>
      </c>
      <c r="AQ415" s="32">
        <v>0</v>
      </c>
      <c r="AR415" s="58">
        <v>0</v>
      </c>
      <c r="AS415" s="32"/>
      <c r="AT415" s="32"/>
      <c r="AU415" s="40">
        <v>0</v>
      </c>
      <c r="AV415" s="40">
        <v>0</v>
      </c>
      <c r="AW415" s="32"/>
      <c r="AX415" s="16"/>
      <c r="AY415" s="32"/>
      <c r="AZ415" s="40">
        <v>0</v>
      </c>
      <c r="BA415" s="40">
        <v>1</v>
      </c>
      <c r="BB415" s="40">
        <f>+(Tabla12[[#This Row],[Priorización 1 (60%)]]*60%)+(Tabla12[[#This Row],[Priorización 2 (40%)]]*40%)</f>
        <v>0.4</v>
      </c>
      <c r="BC415" s="32"/>
      <c r="BD415" s="32"/>
    </row>
    <row r="416" spans="1:56" ht="169" hidden="1" customHeight="1" x14ac:dyDescent="0.2">
      <c r="A416" s="7">
        <v>423</v>
      </c>
      <c r="B416" s="7">
        <v>421</v>
      </c>
      <c r="C416" s="32" t="s">
        <v>900</v>
      </c>
      <c r="D416" s="32" t="s">
        <v>1000</v>
      </c>
      <c r="E416" s="32" t="s">
        <v>112</v>
      </c>
      <c r="F416" s="1" t="s">
        <v>243</v>
      </c>
      <c r="G416" s="56" t="s">
        <v>999</v>
      </c>
      <c r="H416" s="6" t="s">
        <v>1927</v>
      </c>
      <c r="I416" s="4" t="s">
        <v>78</v>
      </c>
      <c r="J416" s="32" t="s">
        <v>729</v>
      </c>
      <c r="K416" s="32" t="s">
        <v>239</v>
      </c>
      <c r="L416" s="32" t="s">
        <v>615</v>
      </c>
      <c r="N416" s="58" t="s">
        <v>56</v>
      </c>
      <c r="Q416" s="32" t="s">
        <v>4</v>
      </c>
      <c r="R416" s="32" t="s">
        <v>391</v>
      </c>
      <c r="S416" s="32" t="str">
        <f>+VLOOKUP(Tabla12[[#This Row],[Programa]],Objetivos_Programas!$B$2:$C$16,2,FALSE)</f>
        <v>3. Programa Vitalidad y cuidado</v>
      </c>
      <c r="T416" s="32" t="s">
        <v>413</v>
      </c>
      <c r="U416" s="32" t="s">
        <v>1887</v>
      </c>
      <c r="V416"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6" s="32" t="s">
        <v>900</v>
      </c>
      <c r="X416" s="32" t="s">
        <v>939</v>
      </c>
      <c r="Y416" s="32" t="s">
        <v>939</v>
      </c>
      <c r="AA416" s="32" t="s">
        <v>908</v>
      </c>
      <c r="AB416" s="32" t="s">
        <v>939</v>
      </c>
      <c r="AC416" s="58">
        <v>0</v>
      </c>
      <c r="AD416" s="10" t="s">
        <v>908</v>
      </c>
      <c r="AE416" s="10" t="s">
        <v>1037</v>
      </c>
      <c r="AF416" s="16">
        <v>0</v>
      </c>
      <c r="AH416" s="16">
        <v>0</v>
      </c>
      <c r="AI416" s="32" t="s">
        <v>892</v>
      </c>
      <c r="AJ416" s="32"/>
      <c r="AK416" s="32" t="s">
        <v>73</v>
      </c>
      <c r="AM416" s="32" t="s">
        <v>1002</v>
      </c>
      <c r="AN416" s="32">
        <v>1</v>
      </c>
      <c r="AO416" s="56" t="s">
        <v>1585</v>
      </c>
      <c r="AP416" s="32">
        <v>0</v>
      </c>
      <c r="AQ416" s="32">
        <v>0</v>
      </c>
      <c r="AR416" s="58">
        <v>0</v>
      </c>
      <c r="AS416" s="32"/>
      <c r="AT416" s="32"/>
      <c r="AU416" s="40">
        <v>0</v>
      </c>
      <c r="AV416" s="40">
        <v>1</v>
      </c>
      <c r="AW416" s="32"/>
      <c r="AX416" s="16"/>
      <c r="AY416" s="32"/>
      <c r="AZ416" s="40">
        <v>3</v>
      </c>
      <c r="BA416" s="40">
        <v>2</v>
      </c>
      <c r="BB416" s="40">
        <f>+(Tabla12[[#This Row],[Priorización 1 (60%)]]*60%)+(Tabla12[[#This Row],[Priorización 2 (40%)]]*40%)</f>
        <v>2.5999999999999996</v>
      </c>
      <c r="BC416" s="32"/>
      <c r="BD416" s="32"/>
    </row>
    <row r="417" spans="1:56" ht="169" hidden="1" customHeight="1" x14ac:dyDescent="0.2">
      <c r="A417" s="7">
        <v>424</v>
      </c>
      <c r="B417" s="7">
        <v>422</v>
      </c>
      <c r="C417" s="32" t="s">
        <v>900</v>
      </c>
      <c r="D417" s="32" t="s">
        <v>1000</v>
      </c>
      <c r="E417" s="32" t="s">
        <v>112</v>
      </c>
      <c r="F417" s="1" t="s">
        <v>243</v>
      </c>
      <c r="G417" s="56" t="s">
        <v>999</v>
      </c>
      <c r="H417" s="6" t="s">
        <v>1928</v>
      </c>
      <c r="I417" s="4" t="s">
        <v>78</v>
      </c>
      <c r="J417" s="32" t="s">
        <v>729</v>
      </c>
      <c r="K417" s="32" t="s">
        <v>239</v>
      </c>
      <c r="L417" s="32" t="s">
        <v>615</v>
      </c>
      <c r="N417" s="58" t="s">
        <v>56</v>
      </c>
      <c r="Q417" s="32" t="s">
        <v>4</v>
      </c>
      <c r="R417" s="32" t="s">
        <v>391</v>
      </c>
      <c r="S417" s="32" t="str">
        <f>+VLOOKUP(Tabla12[[#This Row],[Programa]],Objetivos_Programas!$B$2:$C$16,2,FALSE)</f>
        <v>3. Programa Vitalidad y cuidado</v>
      </c>
      <c r="T417" s="32" t="s">
        <v>413</v>
      </c>
      <c r="U417" s="32" t="s">
        <v>1887</v>
      </c>
      <c r="V417"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7" s="32" t="s">
        <v>900</v>
      </c>
      <c r="X417" s="32">
        <v>0</v>
      </c>
      <c r="Y417" s="32" t="s">
        <v>994</v>
      </c>
      <c r="AA417" s="32" t="s">
        <v>1455</v>
      </c>
      <c r="AB417" s="32" t="s">
        <v>994</v>
      </c>
      <c r="AC417" s="58">
        <v>0</v>
      </c>
      <c r="AD417" s="10" t="s">
        <v>908</v>
      </c>
      <c r="AE417" s="10" t="str">
        <f>+Tabla12[[#This Row],[Costo estimado 
(millones de $)]]</f>
        <v>N.A.</v>
      </c>
      <c r="AI417" s="32" t="s">
        <v>240</v>
      </c>
      <c r="AJ417" s="32"/>
      <c r="AK417" s="32" t="s">
        <v>73</v>
      </c>
      <c r="AL417" s="40"/>
      <c r="AM417" s="32" t="s">
        <v>1002</v>
      </c>
      <c r="AN417" s="32">
        <v>1</v>
      </c>
      <c r="AO417" s="56" t="s">
        <v>1585</v>
      </c>
      <c r="AP417" s="32">
        <v>0</v>
      </c>
      <c r="AQ417" s="32">
        <v>0</v>
      </c>
      <c r="AR417" s="58">
        <v>0</v>
      </c>
      <c r="AS417" s="32"/>
      <c r="AT417" s="32"/>
      <c r="AU417" s="40">
        <v>0</v>
      </c>
      <c r="AV417" s="40">
        <v>1</v>
      </c>
      <c r="AW417" s="32"/>
      <c r="AX417" s="16"/>
      <c r="AY417" s="32"/>
      <c r="AZ417" s="40">
        <v>3</v>
      </c>
      <c r="BA417" s="40">
        <v>2</v>
      </c>
      <c r="BB417" s="40">
        <f>+(Tabla12[[#This Row],[Priorización 1 (60%)]]*60%)+(Tabla12[[#This Row],[Priorización 2 (40%)]]*40%)</f>
        <v>2.5999999999999996</v>
      </c>
      <c r="BC417" s="32"/>
      <c r="BD417" s="32"/>
    </row>
    <row r="418" spans="1:56" ht="169" hidden="1" customHeight="1" x14ac:dyDescent="0.2">
      <c r="A418" s="7">
        <v>425</v>
      </c>
      <c r="B418" s="7">
        <v>423</v>
      </c>
      <c r="C418" s="32" t="s">
        <v>900</v>
      </c>
      <c r="D418" s="32" t="s">
        <v>1000</v>
      </c>
      <c r="E418" s="32" t="s">
        <v>112</v>
      </c>
      <c r="F418" s="1" t="s">
        <v>243</v>
      </c>
      <c r="G418" s="56" t="s">
        <v>999</v>
      </c>
      <c r="H418" s="6" t="s">
        <v>1929</v>
      </c>
      <c r="I418" s="4" t="s">
        <v>78</v>
      </c>
      <c r="J418" s="32" t="s">
        <v>729</v>
      </c>
      <c r="K418" s="32" t="s">
        <v>239</v>
      </c>
      <c r="L418" s="32" t="s">
        <v>615</v>
      </c>
      <c r="N418" s="58" t="s">
        <v>56</v>
      </c>
      <c r="Q418" s="32" t="s">
        <v>4</v>
      </c>
      <c r="R418" s="32" t="s">
        <v>391</v>
      </c>
      <c r="S418" s="32" t="str">
        <f>+VLOOKUP(Tabla12[[#This Row],[Programa]],Objetivos_Programas!$B$2:$C$16,2,FALSE)</f>
        <v>3. Programa Vitalidad y cuidado</v>
      </c>
      <c r="T418" s="32" t="s">
        <v>413</v>
      </c>
      <c r="U418" s="32" t="s">
        <v>1887</v>
      </c>
      <c r="V418"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8" s="32" t="s">
        <v>900</v>
      </c>
      <c r="X418" s="32" t="s">
        <v>122</v>
      </c>
      <c r="Y418" s="32" t="s">
        <v>122</v>
      </c>
      <c r="AA418" s="32" t="s">
        <v>1403</v>
      </c>
      <c r="AB418" s="32" t="s">
        <v>122</v>
      </c>
      <c r="AC418" s="58">
        <v>0</v>
      </c>
      <c r="AD418" s="10" t="s">
        <v>908</v>
      </c>
      <c r="AE418" s="10" t="str">
        <f>+Tabla12[[#This Row],[Costo estimado 
(millones de $)]]</f>
        <v>N.A.</v>
      </c>
      <c r="AI418" s="32" t="s">
        <v>240</v>
      </c>
      <c r="AJ418" s="32"/>
      <c r="AK418" s="32" t="s">
        <v>73</v>
      </c>
      <c r="AL418" s="40"/>
      <c r="AM418" s="32" t="s">
        <v>1002</v>
      </c>
      <c r="AN418" s="32">
        <v>1</v>
      </c>
      <c r="AO418" s="56" t="s">
        <v>902</v>
      </c>
      <c r="AP418" s="32">
        <v>0</v>
      </c>
      <c r="AQ418" s="32">
        <v>0</v>
      </c>
      <c r="AR418" s="58">
        <v>0</v>
      </c>
      <c r="AS418" s="32"/>
      <c r="AT418" s="32"/>
      <c r="AU418" s="40">
        <v>0</v>
      </c>
      <c r="AV418" s="40">
        <v>0</v>
      </c>
      <c r="AW418" s="32"/>
      <c r="AX418" s="16"/>
      <c r="AY418" s="32"/>
      <c r="AZ418" s="40">
        <v>0</v>
      </c>
      <c r="BA418" s="40">
        <v>2</v>
      </c>
      <c r="BB418" s="40">
        <f>+(Tabla12[[#This Row],[Priorización 1 (60%)]]*60%)+(Tabla12[[#This Row],[Priorización 2 (40%)]]*40%)</f>
        <v>0.8</v>
      </c>
      <c r="BC418" s="32"/>
      <c r="BD418" s="32"/>
    </row>
    <row r="419" spans="1:56" ht="169" hidden="1" customHeight="1" x14ac:dyDescent="0.2">
      <c r="A419" s="7">
        <v>426</v>
      </c>
      <c r="B419" s="7">
        <v>424</v>
      </c>
      <c r="C419" s="32" t="s">
        <v>900</v>
      </c>
      <c r="D419" s="32" t="s">
        <v>1000</v>
      </c>
      <c r="E419" s="32" t="s">
        <v>112</v>
      </c>
      <c r="F419" s="1" t="s">
        <v>243</v>
      </c>
      <c r="G419" s="56" t="s">
        <v>999</v>
      </c>
      <c r="H419" s="6" t="s">
        <v>1930</v>
      </c>
      <c r="I419" s="4" t="s">
        <v>78</v>
      </c>
      <c r="J419" s="32" t="s">
        <v>729</v>
      </c>
      <c r="K419" s="32" t="s">
        <v>239</v>
      </c>
      <c r="L419" s="32" t="s">
        <v>615</v>
      </c>
      <c r="N419" s="58" t="s">
        <v>56</v>
      </c>
      <c r="Q419" s="32" t="s">
        <v>4</v>
      </c>
      <c r="R419" s="32" t="s">
        <v>391</v>
      </c>
      <c r="S419" s="32" t="str">
        <f>+VLOOKUP(Tabla12[[#This Row],[Programa]],Objetivos_Programas!$B$2:$C$16,2,FALSE)</f>
        <v>3. Programa Vitalidad y cuidado</v>
      </c>
      <c r="T419" s="32" t="s">
        <v>413</v>
      </c>
      <c r="U419" s="32" t="s">
        <v>1887</v>
      </c>
      <c r="V419"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19" s="32" t="s">
        <v>900</v>
      </c>
      <c r="X419" s="32" t="s">
        <v>122</v>
      </c>
      <c r="Y419" s="32" t="s">
        <v>122</v>
      </c>
      <c r="AA419" s="32" t="s">
        <v>1403</v>
      </c>
      <c r="AB419" s="32" t="s">
        <v>122</v>
      </c>
      <c r="AC419" s="58">
        <v>0</v>
      </c>
      <c r="AD419" s="10" t="s">
        <v>908</v>
      </c>
      <c r="AE419" s="10" t="str">
        <f>+Tabla12[[#This Row],[Costo estimado 
(millones de $)]]</f>
        <v>N.A.</v>
      </c>
      <c r="AI419" s="32" t="s">
        <v>240</v>
      </c>
      <c r="AJ419" s="32"/>
      <c r="AK419" s="32" t="s">
        <v>73</v>
      </c>
      <c r="AL419" s="40"/>
      <c r="AM419" s="32" t="s">
        <v>1002</v>
      </c>
      <c r="AN419" s="32">
        <v>1</v>
      </c>
      <c r="AO419" s="56" t="s">
        <v>1585</v>
      </c>
      <c r="AP419" s="32">
        <v>0</v>
      </c>
      <c r="AQ419" s="32">
        <v>0</v>
      </c>
      <c r="AR419" s="58">
        <v>0</v>
      </c>
      <c r="AS419" s="32"/>
      <c r="AT419" s="32"/>
      <c r="AU419" s="40">
        <v>0</v>
      </c>
      <c r="AV419" s="40">
        <v>1</v>
      </c>
      <c r="AW419" s="32"/>
      <c r="AX419" s="16"/>
      <c r="AY419" s="32"/>
      <c r="AZ419" s="40">
        <v>3</v>
      </c>
      <c r="BA419" s="40">
        <v>2</v>
      </c>
      <c r="BB419" s="40">
        <f>+(Tabla12[[#This Row],[Priorización 1 (60%)]]*60%)+(Tabla12[[#This Row],[Priorización 2 (40%)]]*40%)</f>
        <v>2.5999999999999996</v>
      </c>
      <c r="BC419" s="32"/>
      <c r="BD419" s="32"/>
    </row>
    <row r="420" spans="1:56" ht="169" hidden="1" customHeight="1" x14ac:dyDescent="0.2">
      <c r="A420" s="7">
        <v>427</v>
      </c>
      <c r="B420" s="7">
        <v>425</v>
      </c>
      <c r="C420" s="32" t="s">
        <v>900</v>
      </c>
      <c r="D420" s="32" t="s">
        <v>1000</v>
      </c>
      <c r="E420" s="32" t="s">
        <v>112</v>
      </c>
      <c r="F420" s="1" t="s">
        <v>243</v>
      </c>
      <c r="G420" s="56" t="s">
        <v>999</v>
      </c>
      <c r="H420" s="6" t="s">
        <v>1931</v>
      </c>
      <c r="I420" s="4" t="s">
        <v>78</v>
      </c>
      <c r="J420" s="32" t="s">
        <v>729</v>
      </c>
      <c r="K420" s="32" t="s">
        <v>239</v>
      </c>
      <c r="L420" s="32" t="s">
        <v>615</v>
      </c>
      <c r="N420" s="58" t="s">
        <v>56</v>
      </c>
      <c r="Q420" s="32" t="s">
        <v>4</v>
      </c>
      <c r="R420" s="32" t="s">
        <v>391</v>
      </c>
      <c r="S420" s="32" t="str">
        <f>+VLOOKUP(Tabla12[[#This Row],[Programa]],Objetivos_Programas!$B$2:$C$16,2,FALSE)</f>
        <v>3. Programa Vitalidad y cuidado</v>
      </c>
      <c r="T420" s="32" t="s">
        <v>413</v>
      </c>
      <c r="U420" s="32" t="s">
        <v>1887</v>
      </c>
      <c r="V420"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0" s="32" t="s">
        <v>900</v>
      </c>
      <c r="X420" s="32">
        <v>0</v>
      </c>
      <c r="Y420" s="32" t="s">
        <v>1545</v>
      </c>
      <c r="AA420" s="32" t="s">
        <v>908</v>
      </c>
      <c r="AB420" s="32" t="s">
        <v>1545</v>
      </c>
      <c r="AC420" s="58">
        <v>0</v>
      </c>
      <c r="AD420" s="10" t="s">
        <v>908</v>
      </c>
      <c r="AE420" s="10" t="str">
        <f>+Tabla12[[#This Row],[Costo estimado 
(millones de $)]]</f>
        <v>N.A.</v>
      </c>
      <c r="AI420" s="32" t="s">
        <v>240</v>
      </c>
      <c r="AJ420" s="32"/>
      <c r="AK420" s="32" t="s">
        <v>73</v>
      </c>
      <c r="AL420" s="40"/>
      <c r="AM420" s="32" t="s">
        <v>1002</v>
      </c>
      <c r="AN420" s="32">
        <v>1</v>
      </c>
      <c r="AO420" s="56" t="s">
        <v>1585</v>
      </c>
      <c r="AP420" s="32">
        <v>0</v>
      </c>
      <c r="AQ420" s="32">
        <v>0</v>
      </c>
      <c r="AR420" s="58">
        <v>0</v>
      </c>
      <c r="AS420" s="32"/>
      <c r="AT420" s="32"/>
      <c r="AU420" s="40">
        <v>0</v>
      </c>
      <c r="AV420" s="40">
        <v>1</v>
      </c>
      <c r="AW420" s="32"/>
      <c r="AX420" s="16"/>
      <c r="AY420" s="32"/>
      <c r="AZ420" s="40">
        <v>3</v>
      </c>
      <c r="BA420" s="40">
        <v>2</v>
      </c>
      <c r="BB420" s="40">
        <f>+(Tabla12[[#This Row],[Priorización 1 (60%)]]*60%)+(Tabla12[[#This Row],[Priorización 2 (40%)]]*40%)</f>
        <v>2.5999999999999996</v>
      </c>
      <c r="BC420" s="32"/>
      <c r="BD420" s="32"/>
    </row>
    <row r="421" spans="1:56" ht="169" hidden="1" customHeight="1" x14ac:dyDescent="0.2">
      <c r="A421" s="7">
        <v>428</v>
      </c>
      <c r="B421" s="7">
        <v>426</v>
      </c>
      <c r="C421" s="32" t="s">
        <v>900</v>
      </c>
      <c r="D421" s="32" t="s">
        <v>1000</v>
      </c>
      <c r="E421" s="32" t="s">
        <v>112</v>
      </c>
      <c r="F421" s="1" t="s">
        <v>243</v>
      </c>
      <c r="G421" s="56" t="s">
        <v>999</v>
      </c>
      <c r="H421" s="6" t="s">
        <v>1932</v>
      </c>
      <c r="I421" s="4" t="s">
        <v>78</v>
      </c>
      <c r="J421" s="32" t="s">
        <v>729</v>
      </c>
      <c r="K421" s="32" t="s">
        <v>239</v>
      </c>
      <c r="L421" s="32" t="s">
        <v>615</v>
      </c>
      <c r="N421" s="58" t="s">
        <v>56</v>
      </c>
      <c r="Q421" s="32" t="s">
        <v>4</v>
      </c>
      <c r="R421" s="32" t="s">
        <v>391</v>
      </c>
      <c r="S421" s="32" t="str">
        <f>+VLOOKUP(Tabla12[[#This Row],[Programa]],Objetivos_Programas!$B$2:$C$16,2,FALSE)</f>
        <v>3. Programa Vitalidad y cuidado</v>
      </c>
      <c r="T421" s="32" t="s">
        <v>413</v>
      </c>
      <c r="U421" s="32" t="s">
        <v>1887</v>
      </c>
      <c r="V421"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1" s="32" t="s">
        <v>900</v>
      </c>
      <c r="X421" s="32">
        <v>0</v>
      </c>
      <c r="Y421" s="32" t="s">
        <v>1567</v>
      </c>
      <c r="AA421" s="32" t="s">
        <v>1443</v>
      </c>
      <c r="AB421" s="32" t="s">
        <v>1567</v>
      </c>
      <c r="AC421" s="58">
        <v>0</v>
      </c>
      <c r="AD421" s="10" t="s">
        <v>908</v>
      </c>
      <c r="AE421" s="10" t="str">
        <f>+Tabla12[[#This Row],[Costo estimado 
(millones de $)]]</f>
        <v>N.A.</v>
      </c>
      <c r="AI421" s="32" t="s">
        <v>240</v>
      </c>
      <c r="AJ421" s="32"/>
      <c r="AK421" s="32" t="s">
        <v>73</v>
      </c>
      <c r="AL421" s="40"/>
      <c r="AM421" s="32" t="s">
        <v>1002</v>
      </c>
      <c r="AN421" s="32">
        <v>1</v>
      </c>
      <c r="AO421" s="56" t="s">
        <v>1585</v>
      </c>
      <c r="AP421" s="32">
        <v>0</v>
      </c>
      <c r="AQ421" s="32">
        <v>0</v>
      </c>
      <c r="AR421" s="58">
        <v>0</v>
      </c>
      <c r="AS421" s="32"/>
      <c r="AT421" s="32"/>
      <c r="AU421" s="40">
        <v>0</v>
      </c>
      <c r="AV421" s="40">
        <v>1</v>
      </c>
      <c r="AW421" s="32"/>
      <c r="AX421" s="16"/>
      <c r="AY421" s="32"/>
      <c r="AZ421" s="40">
        <v>3</v>
      </c>
      <c r="BA421" s="40">
        <v>2</v>
      </c>
      <c r="BB421" s="40">
        <f>+(Tabla12[[#This Row],[Priorización 1 (60%)]]*60%)+(Tabla12[[#This Row],[Priorización 2 (40%)]]*40%)</f>
        <v>2.5999999999999996</v>
      </c>
      <c r="BC421" s="32"/>
      <c r="BD421" s="32"/>
    </row>
    <row r="422" spans="1:56" ht="169" hidden="1" customHeight="1" x14ac:dyDescent="0.2">
      <c r="A422" s="7">
        <v>429</v>
      </c>
      <c r="B422" s="7">
        <v>427</v>
      </c>
      <c r="C422" s="32" t="s">
        <v>900</v>
      </c>
      <c r="D422" s="32" t="s">
        <v>1000</v>
      </c>
      <c r="E422" s="32" t="s">
        <v>112</v>
      </c>
      <c r="F422" s="1" t="s">
        <v>243</v>
      </c>
      <c r="G422" s="56" t="s">
        <v>999</v>
      </c>
      <c r="H422" s="6" t="s">
        <v>1933</v>
      </c>
      <c r="I422" s="4" t="s">
        <v>78</v>
      </c>
      <c r="J422" s="32" t="s">
        <v>729</v>
      </c>
      <c r="K422" s="32" t="s">
        <v>239</v>
      </c>
      <c r="L422" s="32" t="s">
        <v>615</v>
      </c>
      <c r="N422" s="58" t="s">
        <v>56</v>
      </c>
      <c r="Q422" s="32" t="s">
        <v>4</v>
      </c>
      <c r="R422" s="32" t="s">
        <v>391</v>
      </c>
      <c r="S422" s="32" t="str">
        <f>+VLOOKUP(Tabla12[[#This Row],[Programa]],Objetivos_Programas!$B$2:$C$16,2,FALSE)</f>
        <v>3. Programa Vitalidad y cuidado</v>
      </c>
      <c r="T422" s="32" t="s">
        <v>413</v>
      </c>
      <c r="U422" s="32" t="s">
        <v>1887</v>
      </c>
      <c r="V422"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2" s="32" t="s">
        <v>900</v>
      </c>
      <c r="X422" s="32">
        <v>0</v>
      </c>
      <c r="Y422" s="32" t="s">
        <v>1565</v>
      </c>
      <c r="AA422" s="32" t="s">
        <v>1456</v>
      </c>
      <c r="AB422" s="32" t="s">
        <v>1565</v>
      </c>
      <c r="AC422" s="58">
        <v>0</v>
      </c>
      <c r="AD422" s="10" t="s">
        <v>908</v>
      </c>
      <c r="AE422" s="10" t="str">
        <f>+Tabla12[[#This Row],[Costo estimado 
(millones de $)]]</f>
        <v>N.A.</v>
      </c>
      <c r="AI422" s="32" t="s">
        <v>240</v>
      </c>
      <c r="AJ422" s="32"/>
      <c r="AK422" s="32" t="s">
        <v>73</v>
      </c>
      <c r="AL422" s="40"/>
      <c r="AM422" s="32" t="s">
        <v>1002</v>
      </c>
      <c r="AN422" s="32">
        <v>1</v>
      </c>
      <c r="AO422" s="56" t="s">
        <v>1585</v>
      </c>
      <c r="AP422" s="32">
        <v>0</v>
      </c>
      <c r="AQ422" s="32">
        <v>0</v>
      </c>
      <c r="AR422" s="58">
        <v>0</v>
      </c>
      <c r="AS422" s="32"/>
      <c r="AT422" s="32"/>
      <c r="AU422" s="40">
        <v>0</v>
      </c>
      <c r="AV422" s="40">
        <v>0</v>
      </c>
      <c r="AW422" s="32"/>
      <c r="AX422" s="16"/>
      <c r="AY422" s="32"/>
      <c r="AZ422" s="40">
        <v>0</v>
      </c>
      <c r="BA422" s="40">
        <v>2</v>
      </c>
      <c r="BB422" s="40">
        <f>+(Tabla12[[#This Row],[Priorización 1 (60%)]]*60%)+(Tabla12[[#This Row],[Priorización 2 (40%)]]*40%)</f>
        <v>0.8</v>
      </c>
      <c r="BC422" s="32"/>
      <c r="BD422" s="32"/>
    </row>
    <row r="423" spans="1:56" ht="169" hidden="1" customHeight="1" x14ac:dyDescent="0.2">
      <c r="A423" s="7">
        <v>430</v>
      </c>
      <c r="B423" s="7">
        <v>428</v>
      </c>
      <c r="C423" s="32" t="s">
        <v>900</v>
      </c>
      <c r="D423" s="32" t="s">
        <v>1000</v>
      </c>
      <c r="E423" s="32" t="s">
        <v>112</v>
      </c>
      <c r="F423" s="1" t="s">
        <v>243</v>
      </c>
      <c r="G423" s="56" t="s">
        <v>999</v>
      </c>
      <c r="H423" s="6" t="s">
        <v>1934</v>
      </c>
      <c r="I423" s="4" t="s">
        <v>78</v>
      </c>
      <c r="J423" s="32" t="s">
        <v>729</v>
      </c>
      <c r="K423" s="32" t="s">
        <v>239</v>
      </c>
      <c r="L423" s="32" t="s">
        <v>615</v>
      </c>
      <c r="N423" s="58" t="s">
        <v>56</v>
      </c>
      <c r="Q423" s="32" t="s">
        <v>4</v>
      </c>
      <c r="R423" s="32" t="s">
        <v>391</v>
      </c>
      <c r="S423" s="32" t="str">
        <f>+VLOOKUP(Tabla12[[#This Row],[Programa]],Objetivos_Programas!$B$2:$C$16,2,FALSE)</f>
        <v>3. Programa Vitalidad y cuidado</v>
      </c>
      <c r="T423" s="32" t="s">
        <v>413</v>
      </c>
      <c r="U423" s="32" t="s">
        <v>1887</v>
      </c>
      <c r="V423"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3" s="32" t="s">
        <v>900</v>
      </c>
      <c r="X423" s="32" t="s">
        <v>192</v>
      </c>
      <c r="Y423" s="32" t="s">
        <v>192</v>
      </c>
      <c r="AA423" s="32" t="s">
        <v>1457</v>
      </c>
      <c r="AB423" s="32" t="s">
        <v>192</v>
      </c>
      <c r="AC423" s="58">
        <v>0</v>
      </c>
      <c r="AD423" s="10" t="s">
        <v>908</v>
      </c>
      <c r="AE423" s="10" t="str">
        <f>+Tabla12[[#This Row],[Costo estimado 
(millones de $)]]</f>
        <v>N.A.</v>
      </c>
      <c r="AI423" s="32" t="s">
        <v>240</v>
      </c>
      <c r="AJ423" s="32"/>
      <c r="AK423" s="32" t="s">
        <v>73</v>
      </c>
      <c r="AL423" s="40"/>
      <c r="AM423" s="32" t="s">
        <v>1002</v>
      </c>
      <c r="AN423" s="32">
        <v>1</v>
      </c>
      <c r="AO423" s="56" t="s">
        <v>1585</v>
      </c>
      <c r="AP423" s="32">
        <v>0</v>
      </c>
      <c r="AQ423" s="32">
        <v>0</v>
      </c>
      <c r="AR423" s="58">
        <v>0</v>
      </c>
      <c r="AS423" s="32"/>
      <c r="AT423" s="32"/>
      <c r="AU423" s="40">
        <v>0</v>
      </c>
      <c r="AV423" s="40">
        <v>2</v>
      </c>
      <c r="AW423" s="32"/>
      <c r="AX423" s="16"/>
      <c r="AY423" s="32"/>
      <c r="AZ423" s="40">
        <v>2</v>
      </c>
      <c r="BA423" s="40">
        <v>2</v>
      </c>
      <c r="BB423" s="40">
        <f>+(Tabla12[[#This Row],[Priorización 1 (60%)]]*60%)+(Tabla12[[#This Row],[Priorización 2 (40%)]]*40%)</f>
        <v>2</v>
      </c>
      <c r="BC423" s="32"/>
      <c r="BD423" s="32"/>
    </row>
    <row r="424" spans="1:56" ht="169" hidden="1" customHeight="1" x14ac:dyDescent="0.2">
      <c r="A424" s="7">
        <v>431</v>
      </c>
      <c r="B424" s="7">
        <v>429</v>
      </c>
      <c r="C424" s="32" t="s">
        <v>900</v>
      </c>
      <c r="D424" s="32" t="s">
        <v>1000</v>
      </c>
      <c r="E424" s="32" t="s">
        <v>112</v>
      </c>
      <c r="F424" s="1" t="s">
        <v>243</v>
      </c>
      <c r="G424" s="56" t="s">
        <v>999</v>
      </c>
      <c r="H424" s="6" t="s">
        <v>1935</v>
      </c>
      <c r="I424" s="4" t="s">
        <v>78</v>
      </c>
      <c r="J424" s="32" t="s">
        <v>729</v>
      </c>
      <c r="K424" s="32" t="s">
        <v>239</v>
      </c>
      <c r="L424" s="32" t="s">
        <v>615</v>
      </c>
      <c r="N424" s="58" t="s">
        <v>56</v>
      </c>
      <c r="Q424" s="32" t="s">
        <v>4</v>
      </c>
      <c r="R424" s="32" t="s">
        <v>391</v>
      </c>
      <c r="S424" s="32" t="str">
        <f>+VLOOKUP(Tabla12[[#This Row],[Programa]],Objetivos_Programas!$B$2:$C$16,2,FALSE)</f>
        <v>3. Programa Vitalidad y cuidado</v>
      </c>
      <c r="T424" s="32" t="s">
        <v>413</v>
      </c>
      <c r="U424" s="32" t="s">
        <v>1887</v>
      </c>
      <c r="V424"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4" s="32" t="s">
        <v>900</v>
      </c>
      <c r="X424" s="32">
        <v>0</v>
      </c>
      <c r="Y424" s="32" t="s">
        <v>1559</v>
      </c>
      <c r="AA424" s="32" t="s">
        <v>908</v>
      </c>
      <c r="AB424" s="32" t="s">
        <v>1559</v>
      </c>
      <c r="AC424" s="58">
        <v>0</v>
      </c>
      <c r="AD424" s="10" t="s">
        <v>908</v>
      </c>
      <c r="AE424" s="10" t="str">
        <f>+Tabla12[[#This Row],[Costo estimado 
(millones de $)]]</f>
        <v>N.A.</v>
      </c>
      <c r="AI424" s="32" t="s">
        <v>240</v>
      </c>
      <c r="AJ424" s="32"/>
      <c r="AK424" s="32" t="s">
        <v>73</v>
      </c>
      <c r="AL424" s="40"/>
      <c r="AM424" s="32" t="s">
        <v>1002</v>
      </c>
      <c r="AN424" s="32">
        <v>1</v>
      </c>
      <c r="AO424" s="56" t="s">
        <v>902</v>
      </c>
      <c r="AP424" s="32">
        <v>0</v>
      </c>
      <c r="AQ424" s="32">
        <v>0</v>
      </c>
      <c r="AR424" s="58">
        <v>0</v>
      </c>
      <c r="AS424" s="32"/>
      <c r="AT424" s="32"/>
      <c r="AU424" s="40">
        <v>0</v>
      </c>
      <c r="AV424" s="40">
        <v>3</v>
      </c>
      <c r="AW424" s="32"/>
      <c r="AX424" s="16"/>
      <c r="AY424" s="32"/>
      <c r="AZ424" s="40">
        <v>1</v>
      </c>
      <c r="BA424" s="40">
        <v>2</v>
      </c>
      <c r="BB424" s="40">
        <f>+(Tabla12[[#This Row],[Priorización 1 (60%)]]*60%)+(Tabla12[[#This Row],[Priorización 2 (40%)]]*40%)</f>
        <v>1.4</v>
      </c>
      <c r="BC424" s="32"/>
      <c r="BD424" s="32"/>
    </row>
    <row r="425" spans="1:56" ht="169" hidden="1" customHeight="1" x14ac:dyDescent="0.2">
      <c r="A425" s="7">
        <v>432</v>
      </c>
      <c r="B425" s="7">
        <v>430</v>
      </c>
      <c r="C425" s="32" t="s">
        <v>900</v>
      </c>
      <c r="D425" s="32" t="s">
        <v>1000</v>
      </c>
      <c r="E425" s="32" t="s">
        <v>112</v>
      </c>
      <c r="F425" s="1" t="s">
        <v>243</v>
      </c>
      <c r="G425" s="56" t="s">
        <v>999</v>
      </c>
      <c r="H425" s="6" t="s">
        <v>1936</v>
      </c>
      <c r="I425" s="4" t="s">
        <v>78</v>
      </c>
      <c r="J425" s="32" t="s">
        <v>729</v>
      </c>
      <c r="K425" s="32" t="s">
        <v>239</v>
      </c>
      <c r="L425" s="32" t="s">
        <v>615</v>
      </c>
      <c r="N425" s="58" t="s">
        <v>56</v>
      </c>
      <c r="Q425" s="32" t="s">
        <v>4</v>
      </c>
      <c r="R425" s="32" t="s">
        <v>391</v>
      </c>
      <c r="S425" s="32" t="str">
        <f>+VLOOKUP(Tabla12[[#This Row],[Programa]],Objetivos_Programas!$B$2:$C$16,2,FALSE)</f>
        <v>3. Programa Vitalidad y cuidado</v>
      </c>
      <c r="T425" s="32" t="s">
        <v>413</v>
      </c>
      <c r="U425" s="32" t="s">
        <v>1887</v>
      </c>
      <c r="V42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5" s="32" t="s">
        <v>900</v>
      </c>
      <c r="X425" s="32">
        <v>0</v>
      </c>
      <c r="Y425" s="32" t="s">
        <v>1560</v>
      </c>
      <c r="AA425" s="32" t="s">
        <v>1429</v>
      </c>
      <c r="AB425" s="32" t="s">
        <v>1560</v>
      </c>
      <c r="AC425" s="58">
        <v>0</v>
      </c>
      <c r="AD425" s="10" t="s">
        <v>908</v>
      </c>
      <c r="AE425" s="10" t="str">
        <f>+Tabla12[[#This Row],[Costo estimado 
(millones de $)]]</f>
        <v>N.A.</v>
      </c>
      <c r="AI425" s="32" t="s">
        <v>240</v>
      </c>
      <c r="AJ425" s="32"/>
      <c r="AK425" s="32" t="s">
        <v>73</v>
      </c>
      <c r="AL425" s="40"/>
      <c r="AM425" s="32" t="s">
        <v>1002</v>
      </c>
      <c r="AN425" s="32">
        <v>2</v>
      </c>
      <c r="AO425" s="56" t="s">
        <v>902</v>
      </c>
      <c r="AP425" s="32">
        <v>0</v>
      </c>
      <c r="AQ425" s="32">
        <v>0</v>
      </c>
      <c r="AR425" s="58">
        <v>0</v>
      </c>
      <c r="AS425" s="32"/>
      <c r="AT425" s="32"/>
      <c r="AU425" s="40">
        <v>0</v>
      </c>
      <c r="AV425" s="40">
        <v>3</v>
      </c>
      <c r="AW425" s="32"/>
      <c r="AX425" s="16"/>
      <c r="AY425" s="32"/>
      <c r="AZ425" s="40">
        <v>1</v>
      </c>
      <c r="BA425" s="40">
        <v>1</v>
      </c>
      <c r="BB425" s="40">
        <f>+(Tabla12[[#This Row],[Priorización 1 (60%)]]*60%)+(Tabla12[[#This Row],[Priorización 2 (40%)]]*40%)</f>
        <v>1</v>
      </c>
      <c r="BC425" s="32"/>
      <c r="BD425" s="32"/>
    </row>
    <row r="426" spans="1:56" ht="169" hidden="1" customHeight="1" x14ac:dyDescent="0.2">
      <c r="A426" s="7">
        <v>433</v>
      </c>
      <c r="B426" s="7">
        <v>431</v>
      </c>
      <c r="C426" s="32" t="s">
        <v>900</v>
      </c>
      <c r="D426" s="32" t="s">
        <v>1000</v>
      </c>
      <c r="E426" s="32" t="s">
        <v>112</v>
      </c>
      <c r="F426" s="1" t="s">
        <v>243</v>
      </c>
      <c r="G426" s="56" t="s">
        <v>999</v>
      </c>
      <c r="H426" s="6" t="s">
        <v>1937</v>
      </c>
      <c r="I426" s="4" t="s">
        <v>78</v>
      </c>
      <c r="J426" s="32" t="s">
        <v>729</v>
      </c>
      <c r="K426" s="32" t="s">
        <v>239</v>
      </c>
      <c r="L426" s="32" t="s">
        <v>615</v>
      </c>
      <c r="N426" s="58" t="s">
        <v>56</v>
      </c>
      <c r="Q426" s="32" t="s">
        <v>4</v>
      </c>
      <c r="R426" s="32" t="s">
        <v>391</v>
      </c>
      <c r="S426" s="32" t="str">
        <f>+VLOOKUP(Tabla12[[#This Row],[Programa]],Objetivos_Programas!$B$2:$C$16,2,FALSE)</f>
        <v>3. Programa Vitalidad y cuidado</v>
      </c>
      <c r="T426" s="32" t="s">
        <v>413</v>
      </c>
      <c r="U426" s="32" t="s">
        <v>1887</v>
      </c>
      <c r="V426"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6" s="32" t="s">
        <v>900</v>
      </c>
      <c r="X426" s="32">
        <v>0</v>
      </c>
      <c r="Y426" s="32" t="s">
        <v>1561</v>
      </c>
      <c r="AA426" s="32" t="s">
        <v>908</v>
      </c>
      <c r="AB426" s="32" t="s">
        <v>1561</v>
      </c>
      <c r="AC426" s="58">
        <v>0</v>
      </c>
      <c r="AD426" s="10" t="s">
        <v>908</v>
      </c>
      <c r="AE426" s="10" t="str">
        <f>+Tabla12[[#This Row],[Costo estimado 
(millones de $)]]</f>
        <v>N.A.</v>
      </c>
      <c r="AI426" s="32" t="s">
        <v>240</v>
      </c>
      <c r="AJ426" s="32"/>
      <c r="AK426" s="32" t="s">
        <v>73</v>
      </c>
      <c r="AL426" s="40"/>
      <c r="AM426" s="32" t="s">
        <v>1002</v>
      </c>
      <c r="AN426" s="32">
        <v>2</v>
      </c>
      <c r="AO426" s="56" t="s">
        <v>902</v>
      </c>
      <c r="AP426" s="32">
        <v>0</v>
      </c>
      <c r="AQ426" s="32">
        <v>0</v>
      </c>
      <c r="AR426" s="58">
        <v>0</v>
      </c>
      <c r="AS426" s="32"/>
      <c r="AT426" s="32"/>
      <c r="AU426" s="40">
        <v>0</v>
      </c>
      <c r="AV426" s="40">
        <v>0</v>
      </c>
      <c r="AW426" s="32"/>
      <c r="AX426" s="16"/>
      <c r="AY426" s="32"/>
      <c r="AZ426" s="40">
        <v>0</v>
      </c>
      <c r="BA426" s="40">
        <v>1</v>
      </c>
      <c r="BB426" s="40">
        <f>+(Tabla12[[#This Row],[Priorización 1 (60%)]]*60%)+(Tabla12[[#This Row],[Priorización 2 (40%)]]*40%)</f>
        <v>0.4</v>
      </c>
      <c r="BC426" s="32"/>
      <c r="BD426" s="32"/>
    </row>
    <row r="427" spans="1:56" ht="169" hidden="1" customHeight="1" x14ac:dyDescent="0.2">
      <c r="A427" s="7">
        <v>434</v>
      </c>
      <c r="B427" s="7">
        <v>432</v>
      </c>
      <c r="C427" s="32" t="s">
        <v>900</v>
      </c>
      <c r="D427" s="32" t="s">
        <v>1000</v>
      </c>
      <c r="E427" s="32" t="s">
        <v>112</v>
      </c>
      <c r="F427" s="1" t="s">
        <v>243</v>
      </c>
      <c r="G427" s="56" t="s">
        <v>999</v>
      </c>
      <c r="H427" s="6" t="s">
        <v>1938</v>
      </c>
      <c r="I427" s="4" t="s">
        <v>78</v>
      </c>
      <c r="J427" s="32" t="s">
        <v>729</v>
      </c>
      <c r="K427" s="32" t="s">
        <v>239</v>
      </c>
      <c r="L427" s="32" t="s">
        <v>615</v>
      </c>
      <c r="N427" s="58" t="s">
        <v>56</v>
      </c>
      <c r="Q427" s="32" t="s">
        <v>4</v>
      </c>
      <c r="R427" s="32" t="s">
        <v>391</v>
      </c>
      <c r="S427" s="32" t="str">
        <f>+VLOOKUP(Tabla12[[#This Row],[Programa]],Objetivos_Programas!$B$2:$C$16,2,FALSE)</f>
        <v>3. Programa Vitalidad y cuidado</v>
      </c>
      <c r="T427" s="32" t="s">
        <v>413</v>
      </c>
      <c r="U427" s="32" t="s">
        <v>1887</v>
      </c>
      <c r="V427"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7" s="32" t="s">
        <v>900</v>
      </c>
      <c r="X427" s="32" t="s">
        <v>975</v>
      </c>
      <c r="Y427" s="32" t="s">
        <v>975</v>
      </c>
      <c r="AA427" s="32" t="s">
        <v>908</v>
      </c>
      <c r="AB427" s="32" t="s">
        <v>975</v>
      </c>
      <c r="AC427" s="58">
        <v>0</v>
      </c>
      <c r="AD427" s="10" t="s">
        <v>908</v>
      </c>
      <c r="AE427" s="10" t="str">
        <f>+Tabla12[[#This Row],[Costo estimado 
(millones de $)]]</f>
        <v>N.A.</v>
      </c>
      <c r="AI427" s="32" t="s">
        <v>240</v>
      </c>
      <c r="AJ427" s="32"/>
      <c r="AK427" s="32" t="s">
        <v>73</v>
      </c>
      <c r="AL427" s="40"/>
      <c r="AM427" s="32" t="s">
        <v>1002</v>
      </c>
      <c r="AN427" s="32">
        <v>1</v>
      </c>
      <c r="AO427" s="56" t="s">
        <v>902</v>
      </c>
      <c r="AP427" s="32">
        <v>0</v>
      </c>
      <c r="AQ427" s="32">
        <v>0</v>
      </c>
      <c r="AR427" s="58">
        <v>0</v>
      </c>
      <c r="AS427" s="32"/>
      <c r="AT427" s="32"/>
      <c r="AU427" s="40">
        <v>0</v>
      </c>
      <c r="AV427" s="40">
        <v>1</v>
      </c>
      <c r="AW427" s="32"/>
      <c r="AX427" s="16"/>
      <c r="AY427" s="32"/>
      <c r="AZ427" s="40">
        <v>3</v>
      </c>
      <c r="BA427" s="40">
        <v>2</v>
      </c>
      <c r="BB427" s="40">
        <f>+(Tabla12[[#This Row],[Priorización 1 (60%)]]*60%)+(Tabla12[[#This Row],[Priorización 2 (40%)]]*40%)</f>
        <v>2.5999999999999996</v>
      </c>
      <c r="BC427" s="32"/>
      <c r="BD427" s="32"/>
    </row>
    <row r="428" spans="1:56" ht="169" hidden="1" customHeight="1" x14ac:dyDescent="0.2">
      <c r="A428" s="7">
        <v>435</v>
      </c>
      <c r="B428" s="7">
        <v>433</v>
      </c>
      <c r="C428" s="32" t="s">
        <v>900</v>
      </c>
      <c r="D428" s="32" t="s">
        <v>1000</v>
      </c>
      <c r="E428" s="32" t="s">
        <v>112</v>
      </c>
      <c r="F428" s="1" t="s">
        <v>243</v>
      </c>
      <c r="G428" s="56" t="s">
        <v>999</v>
      </c>
      <c r="H428" s="6" t="s">
        <v>1939</v>
      </c>
      <c r="I428" s="4" t="s">
        <v>78</v>
      </c>
      <c r="J428" s="32" t="s">
        <v>729</v>
      </c>
      <c r="K428" s="32" t="s">
        <v>239</v>
      </c>
      <c r="L428" s="32" t="s">
        <v>615</v>
      </c>
      <c r="N428" s="58" t="s">
        <v>56</v>
      </c>
      <c r="Q428" s="32" t="s">
        <v>4</v>
      </c>
      <c r="R428" s="32" t="s">
        <v>391</v>
      </c>
      <c r="S428" s="32" t="str">
        <f>+VLOOKUP(Tabla12[[#This Row],[Programa]],Objetivos_Programas!$B$2:$C$16,2,FALSE)</f>
        <v>3. Programa Vitalidad y cuidado</v>
      </c>
      <c r="T428" s="32" t="s">
        <v>413</v>
      </c>
      <c r="U428" s="32" t="s">
        <v>1887</v>
      </c>
      <c r="V428"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8" s="32" t="s">
        <v>900</v>
      </c>
      <c r="X428" s="32" t="s">
        <v>126</v>
      </c>
      <c r="Y428" s="32" t="s">
        <v>126</v>
      </c>
      <c r="AA428" s="32" t="s">
        <v>908</v>
      </c>
      <c r="AB428" s="32" t="s">
        <v>126</v>
      </c>
      <c r="AC428" s="58">
        <v>0</v>
      </c>
      <c r="AD428" s="10" t="s">
        <v>908</v>
      </c>
      <c r="AE428" s="10" t="str">
        <f>+Tabla12[[#This Row],[Costo estimado 
(millones de $)]]</f>
        <v>N.A.</v>
      </c>
      <c r="AI428" s="32" t="s">
        <v>240</v>
      </c>
      <c r="AJ428" s="32"/>
      <c r="AK428" s="32" t="s">
        <v>73</v>
      </c>
      <c r="AL428" s="40"/>
      <c r="AM428" s="32" t="s">
        <v>1002</v>
      </c>
      <c r="AN428" s="32">
        <v>1</v>
      </c>
      <c r="AO428" s="56" t="s">
        <v>902</v>
      </c>
      <c r="AP428" s="32">
        <v>0</v>
      </c>
      <c r="AQ428" s="32">
        <v>0</v>
      </c>
      <c r="AR428" s="58">
        <v>0</v>
      </c>
      <c r="AS428" s="32"/>
      <c r="AT428" s="32"/>
      <c r="AU428" s="40">
        <v>0</v>
      </c>
      <c r="AV428" s="40">
        <v>0</v>
      </c>
      <c r="AW428" s="32"/>
      <c r="AX428" s="16"/>
      <c r="AY428" s="32"/>
      <c r="AZ428" s="40">
        <v>0</v>
      </c>
      <c r="BA428" s="40">
        <v>2</v>
      </c>
      <c r="BB428" s="40">
        <f>+(Tabla12[[#This Row],[Priorización 1 (60%)]]*60%)+(Tabla12[[#This Row],[Priorización 2 (40%)]]*40%)</f>
        <v>0.8</v>
      </c>
      <c r="BC428" s="32"/>
      <c r="BD428" s="32"/>
    </row>
    <row r="429" spans="1:56" ht="169" hidden="1" customHeight="1" x14ac:dyDescent="0.2">
      <c r="A429" s="7">
        <v>584</v>
      </c>
      <c r="B429" s="7">
        <v>434</v>
      </c>
      <c r="C429" s="32" t="s">
        <v>900</v>
      </c>
      <c r="D429" s="32" t="s">
        <v>1000</v>
      </c>
      <c r="E429" s="32" t="s">
        <v>112</v>
      </c>
      <c r="F429" s="1" t="s">
        <v>243</v>
      </c>
      <c r="G429" s="56" t="s">
        <v>2</v>
      </c>
      <c r="H429" s="6" t="s">
        <v>1940</v>
      </c>
      <c r="I429" s="4" t="s">
        <v>78</v>
      </c>
      <c r="J429" s="32" t="s">
        <v>729</v>
      </c>
      <c r="K429" s="32" t="s">
        <v>239</v>
      </c>
      <c r="L429" s="32" t="s">
        <v>615</v>
      </c>
      <c r="N429" s="58" t="s">
        <v>56</v>
      </c>
      <c r="Q429" s="32" t="s">
        <v>4</v>
      </c>
      <c r="R429" s="32" t="s">
        <v>391</v>
      </c>
      <c r="S429" s="32" t="str">
        <f>+VLOOKUP(Tabla12[[#This Row],[Programa]],Objetivos_Programas!$B$2:$C$16,2,FALSE)</f>
        <v>3. Programa Vitalidad y cuidado</v>
      </c>
      <c r="T429" s="32" t="s">
        <v>413</v>
      </c>
      <c r="U429" s="32" t="s">
        <v>1887</v>
      </c>
      <c r="V429"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29" s="32" t="s">
        <v>900</v>
      </c>
      <c r="X429" s="32" t="s">
        <v>956</v>
      </c>
      <c r="Y429" s="32" t="s">
        <v>956</v>
      </c>
      <c r="AA429" s="32" t="s">
        <v>1395</v>
      </c>
      <c r="AB429" s="32" t="s">
        <v>956</v>
      </c>
      <c r="AC429" s="58">
        <v>0</v>
      </c>
      <c r="AD429" s="10" t="s">
        <v>908</v>
      </c>
      <c r="AE429" s="10" t="str">
        <f>+Tabla12[[#This Row],[Costo estimado 
(millones de $)]]</f>
        <v>N.A.</v>
      </c>
      <c r="AI429" s="32" t="s">
        <v>240</v>
      </c>
      <c r="AJ429" s="32"/>
      <c r="AK429" s="32" t="s">
        <v>73</v>
      </c>
      <c r="AL429" s="40"/>
      <c r="AM429" s="32" t="s">
        <v>1002</v>
      </c>
      <c r="AN429" s="32">
        <v>1</v>
      </c>
      <c r="AO429" s="32">
        <v>0</v>
      </c>
      <c r="AP429" s="32">
        <v>0</v>
      </c>
      <c r="AQ429" s="32">
        <v>0</v>
      </c>
      <c r="AR429" s="58">
        <v>0</v>
      </c>
      <c r="AS429" s="32">
        <v>0</v>
      </c>
      <c r="AT429" s="32"/>
      <c r="AU429" s="40">
        <v>0</v>
      </c>
      <c r="AV429" s="40">
        <v>2</v>
      </c>
      <c r="AW429" s="32"/>
      <c r="AX429" s="16"/>
      <c r="AY429" s="32"/>
      <c r="AZ429" s="40">
        <v>2</v>
      </c>
      <c r="BA429" s="40">
        <v>2</v>
      </c>
      <c r="BB429" s="40">
        <f>+(Tabla12[[#This Row],[Priorización 1 (60%)]]*60%)+(Tabla12[[#This Row],[Priorización 2 (40%)]]*40%)</f>
        <v>2</v>
      </c>
      <c r="BC429" s="32"/>
      <c r="BD429" s="32"/>
    </row>
    <row r="430" spans="1:56" ht="169" hidden="1" customHeight="1" x14ac:dyDescent="0.2">
      <c r="A430" s="7">
        <v>588</v>
      </c>
      <c r="B430" s="7">
        <v>435</v>
      </c>
      <c r="C430" s="32" t="s">
        <v>900</v>
      </c>
      <c r="D430" s="32" t="s">
        <v>1000</v>
      </c>
      <c r="E430" s="32" t="s">
        <v>1039</v>
      </c>
      <c r="F430" s="1" t="s">
        <v>243</v>
      </c>
      <c r="G430" s="56" t="s">
        <v>2</v>
      </c>
      <c r="H430" s="6" t="s">
        <v>1942</v>
      </c>
      <c r="I430" s="4" t="s">
        <v>78</v>
      </c>
      <c r="J430" s="32" t="s">
        <v>729</v>
      </c>
      <c r="K430" s="32" t="s">
        <v>239</v>
      </c>
      <c r="L430" s="32" t="s">
        <v>615</v>
      </c>
      <c r="N430" s="58" t="s">
        <v>56</v>
      </c>
      <c r="Q430" s="32" t="s">
        <v>4</v>
      </c>
      <c r="R430" s="32" t="s">
        <v>391</v>
      </c>
      <c r="S430" s="32" t="str">
        <f>+VLOOKUP(Tabla12[[#This Row],[Programa]],Objetivos_Programas!$B$2:$C$16,2,FALSE)</f>
        <v>3. Programa Vitalidad y cuidado</v>
      </c>
      <c r="T430" s="32" t="s">
        <v>413</v>
      </c>
      <c r="U430" s="32" t="s">
        <v>1887</v>
      </c>
      <c r="V430"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0" s="32" t="s">
        <v>900</v>
      </c>
      <c r="X430" s="32" t="s">
        <v>961</v>
      </c>
      <c r="Y430" s="32" t="s">
        <v>961</v>
      </c>
      <c r="Z430" s="32">
        <v>25</v>
      </c>
      <c r="AA430" s="32" t="s">
        <v>1439</v>
      </c>
      <c r="AB430" s="32" t="s">
        <v>961</v>
      </c>
      <c r="AC430" s="58">
        <v>0</v>
      </c>
      <c r="AD430" s="10" t="s">
        <v>1037</v>
      </c>
      <c r="AE430" s="10" t="str">
        <f>+Tabla12[[#This Row],[Costo estimado 
(millones de $)]]</f>
        <v>N.A</v>
      </c>
      <c r="AI430" s="32" t="s">
        <v>240</v>
      </c>
      <c r="AJ430" s="32"/>
      <c r="AK430" s="32" t="s">
        <v>73</v>
      </c>
      <c r="AL430" s="40"/>
      <c r="AM430" s="32" t="s">
        <v>1002</v>
      </c>
      <c r="AN430" s="32">
        <v>2</v>
      </c>
      <c r="AO430" s="32">
        <v>0</v>
      </c>
      <c r="AP430" s="32">
        <v>0</v>
      </c>
      <c r="AQ430" s="32">
        <v>0</v>
      </c>
      <c r="AR430" s="58">
        <v>0</v>
      </c>
      <c r="AS430" s="32">
        <v>0</v>
      </c>
      <c r="AT430" s="32"/>
      <c r="AU430" s="40">
        <v>0</v>
      </c>
      <c r="AV430" s="40">
        <v>2</v>
      </c>
      <c r="AW430" s="32"/>
      <c r="AX430" s="16"/>
      <c r="AY430" s="32"/>
      <c r="AZ430" s="40">
        <v>2</v>
      </c>
      <c r="BA430" s="40">
        <v>1</v>
      </c>
      <c r="BB430" s="40">
        <f>+(Tabla12[[#This Row],[Priorización 1 (60%)]]*60%)+(Tabla12[[#This Row],[Priorización 2 (40%)]]*40%)</f>
        <v>1.6</v>
      </c>
      <c r="BC430" s="32"/>
      <c r="BD430" s="32"/>
    </row>
    <row r="431" spans="1:56" ht="169" hidden="1" customHeight="1" x14ac:dyDescent="0.2">
      <c r="A431" s="7">
        <v>588</v>
      </c>
      <c r="B431" s="7">
        <v>436</v>
      </c>
      <c r="C431" s="32" t="s">
        <v>900</v>
      </c>
      <c r="D431" s="32" t="s">
        <v>1000</v>
      </c>
      <c r="E431" s="32" t="s">
        <v>1039</v>
      </c>
      <c r="F431" s="1" t="s">
        <v>243</v>
      </c>
      <c r="G431" s="56" t="s">
        <v>2</v>
      </c>
      <c r="H431" s="107" t="s">
        <v>1952</v>
      </c>
      <c r="I431" s="4" t="s">
        <v>78</v>
      </c>
      <c r="J431" s="32" t="s">
        <v>729</v>
      </c>
      <c r="K431" s="32" t="s">
        <v>239</v>
      </c>
      <c r="L431" s="32" t="s">
        <v>615</v>
      </c>
      <c r="N431" s="58" t="s">
        <v>56</v>
      </c>
      <c r="Q431" s="32" t="s">
        <v>4</v>
      </c>
      <c r="R431" s="32" t="s">
        <v>391</v>
      </c>
      <c r="S431" s="32" t="str">
        <f>+VLOOKUP(Tabla12[[#This Row],[Programa]],Objetivos_Programas!$B$2:$C$16,2,FALSE)</f>
        <v>3. Programa Vitalidad y cuidado</v>
      </c>
      <c r="T431" s="32" t="s">
        <v>413</v>
      </c>
      <c r="U431" s="32" t="s">
        <v>1887</v>
      </c>
      <c r="V431"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1" s="32" t="s">
        <v>900</v>
      </c>
      <c r="X431" s="49" t="s">
        <v>145</v>
      </c>
      <c r="Y431" s="49"/>
      <c r="Z431" s="49"/>
      <c r="AA431" s="49" t="s">
        <v>908</v>
      </c>
      <c r="AB431" s="49" t="s">
        <v>1001</v>
      </c>
      <c r="AC431" s="110">
        <v>0</v>
      </c>
      <c r="AD431" s="108" t="s">
        <v>908</v>
      </c>
      <c r="AE431" s="10" t="str">
        <f>+Tabla12[[#This Row],[Costo estimado 
(millones de $)]]</f>
        <v>N.A.</v>
      </c>
      <c r="AI431" s="32" t="s">
        <v>240</v>
      </c>
      <c r="AJ431" s="32"/>
      <c r="AK431" s="32" t="s">
        <v>73</v>
      </c>
      <c r="AL431" s="40"/>
      <c r="AM431" s="32" t="s">
        <v>1002</v>
      </c>
      <c r="AN431" s="32">
        <v>2</v>
      </c>
      <c r="AO431" s="32">
        <v>0</v>
      </c>
      <c r="AP431" s="32">
        <v>0</v>
      </c>
      <c r="AQ431" s="32">
        <v>0</v>
      </c>
      <c r="AR431" s="58">
        <v>0</v>
      </c>
      <c r="AS431" s="32">
        <v>0</v>
      </c>
      <c r="AT431" s="32"/>
      <c r="AU431" s="40">
        <v>0</v>
      </c>
      <c r="AV431" s="40">
        <v>2</v>
      </c>
      <c r="AW431" s="32"/>
      <c r="AX431" s="16"/>
      <c r="AY431" s="32"/>
      <c r="AZ431" s="40">
        <v>2</v>
      </c>
      <c r="BA431" s="40">
        <v>1</v>
      </c>
      <c r="BB431" s="40">
        <f>+(Tabla12[[#This Row],[Priorización 1 (60%)]]*60%)+(Tabla12[[#This Row],[Priorización 2 (40%)]]*40%)</f>
        <v>1.6</v>
      </c>
      <c r="BC431" s="32"/>
      <c r="BD431" s="32"/>
    </row>
    <row r="432" spans="1:56" ht="169" hidden="1" customHeight="1" x14ac:dyDescent="0.2">
      <c r="A432" s="7">
        <v>588</v>
      </c>
      <c r="B432" s="7">
        <v>437</v>
      </c>
      <c r="C432" s="32" t="s">
        <v>900</v>
      </c>
      <c r="D432" s="32" t="s">
        <v>1000</v>
      </c>
      <c r="E432" s="32" t="s">
        <v>1039</v>
      </c>
      <c r="F432" s="1" t="s">
        <v>243</v>
      </c>
      <c r="G432" s="56" t="s">
        <v>2</v>
      </c>
      <c r="H432" s="107" t="s">
        <v>1953</v>
      </c>
      <c r="I432" s="4" t="s">
        <v>78</v>
      </c>
      <c r="J432" s="32" t="s">
        <v>729</v>
      </c>
      <c r="K432" s="32" t="s">
        <v>239</v>
      </c>
      <c r="L432" s="32" t="s">
        <v>615</v>
      </c>
      <c r="N432" s="58" t="s">
        <v>56</v>
      </c>
      <c r="Q432" s="32" t="s">
        <v>4</v>
      </c>
      <c r="R432" s="32" t="s">
        <v>391</v>
      </c>
      <c r="S432" s="32" t="str">
        <f>+VLOOKUP(Tabla12[[#This Row],[Programa]],Objetivos_Programas!$B$2:$C$16,2,FALSE)</f>
        <v>3. Programa Vitalidad y cuidado</v>
      </c>
      <c r="T432" s="32" t="s">
        <v>413</v>
      </c>
      <c r="U432" s="32" t="s">
        <v>1887</v>
      </c>
      <c r="V432"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2" s="32" t="s">
        <v>900</v>
      </c>
      <c r="X432" s="49" t="s">
        <v>145</v>
      </c>
      <c r="Y432" s="49"/>
      <c r="Z432" s="49"/>
      <c r="AA432" s="49" t="s">
        <v>908</v>
      </c>
      <c r="AB432" s="49" t="s">
        <v>1001</v>
      </c>
      <c r="AC432" s="110">
        <v>0</v>
      </c>
      <c r="AD432" s="108" t="s">
        <v>908</v>
      </c>
      <c r="AE432" s="10" t="str">
        <f>+Tabla12[[#This Row],[Costo estimado 
(millones de $)]]</f>
        <v>N.A.</v>
      </c>
      <c r="AI432" s="32" t="s">
        <v>240</v>
      </c>
      <c r="AJ432" s="32"/>
      <c r="AK432" s="32" t="s">
        <v>73</v>
      </c>
      <c r="AL432" s="40"/>
      <c r="AM432" s="32" t="s">
        <v>1002</v>
      </c>
      <c r="AN432" s="32">
        <v>2</v>
      </c>
      <c r="AO432" s="32">
        <v>0</v>
      </c>
      <c r="AP432" s="32">
        <v>0</v>
      </c>
      <c r="AQ432" s="32">
        <v>0</v>
      </c>
      <c r="AR432" s="58">
        <v>0</v>
      </c>
      <c r="AS432" s="32">
        <v>0</v>
      </c>
      <c r="AT432" s="32"/>
      <c r="AU432" s="40">
        <v>0</v>
      </c>
      <c r="AV432" s="40">
        <v>2</v>
      </c>
      <c r="AW432" s="32"/>
      <c r="AX432" s="16"/>
      <c r="AY432" s="32"/>
      <c r="AZ432" s="40">
        <v>2</v>
      </c>
      <c r="BA432" s="40">
        <v>1</v>
      </c>
      <c r="BB432" s="40">
        <f>+(Tabla12[[#This Row],[Priorización 1 (60%)]]*60%)+(Tabla12[[#This Row],[Priorización 2 (40%)]]*40%)</f>
        <v>1.6</v>
      </c>
      <c r="BC432" s="32"/>
      <c r="BD432" s="32"/>
    </row>
    <row r="433" spans="1:56" ht="169" hidden="1" customHeight="1" x14ac:dyDescent="0.2">
      <c r="A433" s="7">
        <v>588</v>
      </c>
      <c r="B433" s="7">
        <v>438</v>
      </c>
      <c r="C433" s="32" t="s">
        <v>900</v>
      </c>
      <c r="D433" s="32" t="s">
        <v>1000</v>
      </c>
      <c r="E433" s="32" t="s">
        <v>1039</v>
      </c>
      <c r="F433" s="1" t="s">
        <v>243</v>
      </c>
      <c r="G433" s="56" t="s">
        <v>2</v>
      </c>
      <c r="H433" s="107" t="s">
        <v>1954</v>
      </c>
      <c r="I433" s="4" t="s">
        <v>78</v>
      </c>
      <c r="J433" s="32" t="s">
        <v>729</v>
      </c>
      <c r="K433" s="32" t="s">
        <v>239</v>
      </c>
      <c r="L433" s="32" t="s">
        <v>615</v>
      </c>
      <c r="N433" s="58" t="s">
        <v>56</v>
      </c>
      <c r="Q433" s="32" t="s">
        <v>4</v>
      </c>
      <c r="R433" s="32" t="s">
        <v>391</v>
      </c>
      <c r="S433" s="32" t="str">
        <f>+VLOOKUP(Tabla12[[#This Row],[Programa]],Objetivos_Programas!$B$2:$C$16,2,FALSE)</f>
        <v>3. Programa Vitalidad y cuidado</v>
      </c>
      <c r="T433" s="32" t="s">
        <v>413</v>
      </c>
      <c r="U433" s="32" t="s">
        <v>1887</v>
      </c>
      <c r="V433"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3" s="32" t="s">
        <v>900</v>
      </c>
      <c r="X433" s="49" t="s">
        <v>145</v>
      </c>
      <c r="Y433" s="49"/>
      <c r="Z433" s="49"/>
      <c r="AA433" s="49" t="s">
        <v>908</v>
      </c>
      <c r="AB433" s="49" t="s">
        <v>1001</v>
      </c>
      <c r="AC433" s="110">
        <v>0</v>
      </c>
      <c r="AD433" s="108" t="s">
        <v>908</v>
      </c>
      <c r="AE433" s="10" t="str">
        <f>+Tabla12[[#This Row],[Costo estimado 
(millones de $)]]</f>
        <v>N.A.</v>
      </c>
      <c r="AI433" s="32" t="s">
        <v>240</v>
      </c>
      <c r="AJ433" s="32"/>
      <c r="AK433" s="32" t="s">
        <v>73</v>
      </c>
      <c r="AL433" s="40"/>
      <c r="AM433" s="32" t="s">
        <v>1002</v>
      </c>
      <c r="AN433" s="32">
        <v>2</v>
      </c>
      <c r="AO433" s="32">
        <v>0</v>
      </c>
      <c r="AP433" s="32">
        <v>0</v>
      </c>
      <c r="AQ433" s="32">
        <v>0</v>
      </c>
      <c r="AR433" s="58">
        <v>0</v>
      </c>
      <c r="AS433" s="32">
        <v>0</v>
      </c>
      <c r="AT433" s="32"/>
      <c r="AU433" s="40">
        <v>0</v>
      </c>
      <c r="AV433" s="40">
        <v>2</v>
      </c>
      <c r="AW433" s="32"/>
      <c r="AX433" s="16"/>
      <c r="AY433" s="32"/>
      <c r="AZ433" s="40">
        <v>2</v>
      </c>
      <c r="BA433" s="40">
        <v>1</v>
      </c>
      <c r="BB433" s="40">
        <f>+(Tabla12[[#This Row],[Priorización 1 (60%)]]*60%)+(Tabla12[[#This Row],[Priorización 2 (40%)]]*40%)</f>
        <v>1.6</v>
      </c>
      <c r="BC433" s="32"/>
      <c r="BD433" s="32"/>
    </row>
    <row r="434" spans="1:56" ht="169" hidden="1" customHeight="1" x14ac:dyDescent="0.2">
      <c r="A434" s="7">
        <v>588</v>
      </c>
      <c r="B434" s="7">
        <v>439</v>
      </c>
      <c r="C434" s="32" t="s">
        <v>900</v>
      </c>
      <c r="D434" s="32" t="s">
        <v>1000</v>
      </c>
      <c r="E434" s="32" t="s">
        <v>1039</v>
      </c>
      <c r="F434" s="1" t="s">
        <v>243</v>
      </c>
      <c r="G434" s="56" t="s">
        <v>2</v>
      </c>
      <c r="H434" s="107" t="s">
        <v>1955</v>
      </c>
      <c r="I434" s="4" t="s">
        <v>78</v>
      </c>
      <c r="J434" s="32" t="s">
        <v>729</v>
      </c>
      <c r="K434" s="32" t="s">
        <v>239</v>
      </c>
      <c r="L434" s="32" t="s">
        <v>615</v>
      </c>
      <c r="N434" s="58" t="s">
        <v>56</v>
      </c>
      <c r="Q434" s="32" t="s">
        <v>4</v>
      </c>
      <c r="R434" s="32" t="s">
        <v>391</v>
      </c>
      <c r="S434" s="32" t="str">
        <f>+VLOOKUP(Tabla12[[#This Row],[Programa]],Objetivos_Programas!$B$2:$C$16,2,FALSE)</f>
        <v>3. Programa Vitalidad y cuidado</v>
      </c>
      <c r="T434" s="32" t="s">
        <v>413</v>
      </c>
      <c r="U434" s="32" t="s">
        <v>1887</v>
      </c>
      <c r="V434"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4" s="32" t="s">
        <v>900</v>
      </c>
      <c r="X434" s="49" t="s">
        <v>1967</v>
      </c>
      <c r="Y434" s="49"/>
      <c r="Z434" s="49"/>
      <c r="AA434" s="49" t="s">
        <v>908</v>
      </c>
      <c r="AB434" s="49" t="s">
        <v>1001</v>
      </c>
      <c r="AC434" s="110">
        <v>0</v>
      </c>
      <c r="AD434" s="108" t="s">
        <v>908</v>
      </c>
      <c r="AE434" s="10" t="str">
        <f>+Tabla12[[#This Row],[Costo estimado 
(millones de $)]]</f>
        <v>N.A.</v>
      </c>
      <c r="AI434" s="32" t="s">
        <v>240</v>
      </c>
      <c r="AJ434" s="32"/>
      <c r="AK434" s="32" t="s">
        <v>73</v>
      </c>
      <c r="AL434" s="40"/>
      <c r="AM434" s="32" t="s">
        <v>1002</v>
      </c>
      <c r="AN434" s="32">
        <v>2</v>
      </c>
      <c r="AO434" s="32">
        <v>0</v>
      </c>
      <c r="AP434" s="32">
        <v>0</v>
      </c>
      <c r="AQ434" s="32">
        <v>0</v>
      </c>
      <c r="AR434" s="58">
        <v>0</v>
      </c>
      <c r="AS434" s="32">
        <v>0</v>
      </c>
      <c r="AT434" s="32"/>
      <c r="AU434" s="40">
        <v>0</v>
      </c>
      <c r="AV434" s="40">
        <v>2</v>
      </c>
      <c r="AW434" s="32"/>
      <c r="AX434" s="16"/>
      <c r="AY434" s="32"/>
      <c r="AZ434" s="40">
        <v>2</v>
      </c>
      <c r="BA434" s="40">
        <v>1</v>
      </c>
      <c r="BB434" s="40">
        <f>+(Tabla12[[#This Row],[Priorización 1 (60%)]]*60%)+(Tabla12[[#This Row],[Priorización 2 (40%)]]*40%)</f>
        <v>1.6</v>
      </c>
      <c r="BC434" s="32"/>
      <c r="BD434" s="32"/>
    </row>
    <row r="435" spans="1:56" ht="169" hidden="1" customHeight="1" x14ac:dyDescent="0.2">
      <c r="A435" s="7">
        <v>588</v>
      </c>
      <c r="B435" s="7">
        <v>440</v>
      </c>
      <c r="C435" s="32" t="s">
        <v>900</v>
      </c>
      <c r="D435" s="32" t="s">
        <v>1000</v>
      </c>
      <c r="E435" s="32" t="s">
        <v>1039</v>
      </c>
      <c r="F435" s="1" t="s">
        <v>243</v>
      </c>
      <c r="G435" s="56" t="s">
        <v>2</v>
      </c>
      <c r="H435" s="107" t="s">
        <v>1956</v>
      </c>
      <c r="I435" s="4" t="s">
        <v>78</v>
      </c>
      <c r="J435" s="32" t="s">
        <v>729</v>
      </c>
      <c r="K435" s="32" t="s">
        <v>239</v>
      </c>
      <c r="L435" s="32" t="s">
        <v>615</v>
      </c>
      <c r="N435" s="58" t="s">
        <v>56</v>
      </c>
      <c r="Q435" s="32" t="s">
        <v>4</v>
      </c>
      <c r="R435" s="32" t="s">
        <v>391</v>
      </c>
      <c r="S435" s="32" t="str">
        <f>+VLOOKUP(Tabla12[[#This Row],[Programa]],Objetivos_Programas!$B$2:$C$16,2,FALSE)</f>
        <v>3. Programa Vitalidad y cuidado</v>
      </c>
      <c r="T435" s="32" t="s">
        <v>413</v>
      </c>
      <c r="U435" s="32" t="s">
        <v>1887</v>
      </c>
      <c r="V43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5" s="32" t="s">
        <v>900</v>
      </c>
      <c r="X435" s="49" t="s">
        <v>166</v>
      </c>
      <c r="Y435" s="49"/>
      <c r="Z435" s="49"/>
      <c r="AA435" s="49" t="s">
        <v>908</v>
      </c>
      <c r="AB435" s="49" t="s">
        <v>1001</v>
      </c>
      <c r="AC435" s="110">
        <v>0</v>
      </c>
      <c r="AD435" s="108" t="s">
        <v>908</v>
      </c>
      <c r="AE435" s="10" t="str">
        <f>+Tabla12[[#This Row],[Costo estimado 
(millones de $)]]</f>
        <v>N.A.</v>
      </c>
      <c r="AI435" s="32" t="s">
        <v>240</v>
      </c>
      <c r="AJ435" s="32"/>
      <c r="AK435" s="32" t="s">
        <v>73</v>
      </c>
      <c r="AL435" s="40"/>
      <c r="AM435" s="32" t="s">
        <v>1002</v>
      </c>
      <c r="AN435" s="32">
        <v>2</v>
      </c>
      <c r="AO435" s="32">
        <v>0</v>
      </c>
      <c r="AP435" s="32">
        <v>0</v>
      </c>
      <c r="AQ435" s="32">
        <v>0</v>
      </c>
      <c r="AR435" s="58">
        <v>0</v>
      </c>
      <c r="AS435" s="32">
        <v>0</v>
      </c>
      <c r="AT435" s="32"/>
      <c r="AU435" s="40">
        <v>0</v>
      </c>
      <c r="AV435" s="40">
        <v>2</v>
      </c>
      <c r="AW435" s="32"/>
      <c r="AX435" s="16"/>
      <c r="AY435" s="32"/>
      <c r="AZ435" s="40">
        <v>2</v>
      </c>
      <c r="BA435" s="40">
        <v>1</v>
      </c>
      <c r="BB435" s="40">
        <f>+(Tabla12[[#This Row],[Priorización 1 (60%)]]*60%)+(Tabla12[[#This Row],[Priorización 2 (40%)]]*40%)</f>
        <v>1.6</v>
      </c>
      <c r="BC435" s="32"/>
      <c r="BD435" s="32"/>
    </row>
    <row r="436" spans="1:56" ht="169" hidden="1" customHeight="1" x14ac:dyDescent="0.2">
      <c r="A436" s="7">
        <v>588</v>
      </c>
      <c r="B436" s="7">
        <v>441</v>
      </c>
      <c r="C436" s="32" t="s">
        <v>900</v>
      </c>
      <c r="D436" s="32" t="s">
        <v>1000</v>
      </c>
      <c r="E436" s="32" t="s">
        <v>1039</v>
      </c>
      <c r="F436" s="1" t="s">
        <v>243</v>
      </c>
      <c r="G436" s="56" t="s">
        <v>2</v>
      </c>
      <c r="H436" s="107" t="s">
        <v>1957</v>
      </c>
      <c r="I436" s="4" t="s">
        <v>78</v>
      </c>
      <c r="J436" s="32" t="s">
        <v>729</v>
      </c>
      <c r="K436" s="32" t="s">
        <v>239</v>
      </c>
      <c r="L436" s="32" t="s">
        <v>615</v>
      </c>
      <c r="N436" s="58" t="s">
        <v>56</v>
      </c>
      <c r="Q436" s="32" t="s">
        <v>4</v>
      </c>
      <c r="R436" s="32" t="s">
        <v>391</v>
      </c>
      <c r="S436" s="32" t="str">
        <f>+VLOOKUP(Tabla12[[#This Row],[Programa]],Objetivos_Programas!$B$2:$C$16,2,FALSE)</f>
        <v>3. Programa Vitalidad y cuidado</v>
      </c>
      <c r="T436" s="32" t="s">
        <v>413</v>
      </c>
      <c r="U436" s="32" t="s">
        <v>1887</v>
      </c>
      <c r="V436"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6" s="32" t="s">
        <v>900</v>
      </c>
      <c r="X436" s="49"/>
      <c r="Y436" s="49" t="s">
        <v>1968</v>
      </c>
      <c r="Z436" s="49"/>
      <c r="AA436" s="49" t="s">
        <v>908</v>
      </c>
      <c r="AB436" s="49" t="s">
        <v>1001</v>
      </c>
      <c r="AC436" s="110">
        <v>0</v>
      </c>
      <c r="AD436" s="108" t="s">
        <v>908</v>
      </c>
      <c r="AE436" s="10" t="str">
        <f>+Tabla12[[#This Row],[Costo estimado 
(millones de $)]]</f>
        <v>N.A.</v>
      </c>
      <c r="AI436" s="32" t="s">
        <v>240</v>
      </c>
      <c r="AJ436" s="32"/>
      <c r="AK436" s="32" t="s">
        <v>73</v>
      </c>
      <c r="AL436" s="40"/>
      <c r="AM436" s="32" t="s">
        <v>1002</v>
      </c>
      <c r="AN436" s="32">
        <v>2</v>
      </c>
      <c r="AO436" s="32">
        <v>0</v>
      </c>
      <c r="AP436" s="32">
        <v>0</v>
      </c>
      <c r="AQ436" s="32">
        <v>0</v>
      </c>
      <c r="AR436" s="58">
        <v>0</v>
      </c>
      <c r="AS436" s="32">
        <v>0</v>
      </c>
      <c r="AT436" s="32"/>
      <c r="AU436" s="40">
        <v>0</v>
      </c>
      <c r="AV436" s="40">
        <v>2</v>
      </c>
      <c r="AW436" s="32"/>
      <c r="AX436" s="16"/>
      <c r="AY436" s="32"/>
      <c r="AZ436" s="40">
        <v>2</v>
      </c>
      <c r="BA436" s="40">
        <v>1</v>
      </c>
      <c r="BB436" s="40">
        <f>+(Tabla12[[#This Row],[Priorización 1 (60%)]]*60%)+(Tabla12[[#This Row],[Priorización 2 (40%)]]*40%)</f>
        <v>1.6</v>
      </c>
      <c r="BC436" s="32"/>
      <c r="BD436" s="32"/>
    </row>
    <row r="437" spans="1:56" ht="169" hidden="1" customHeight="1" x14ac:dyDescent="0.2">
      <c r="A437" s="7">
        <v>588</v>
      </c>
      <c r="B437" s="7">
        <v>442</v>
      </c>
      <c r="C437" s="32" t="s">
        <v>900</v>
      </c>
      <c r="D437" s="32" t="s">
        <v>1000</v>
      </c>
      <c r="E437" s="32" t="s">
        <v>1039</v>
      </c>
      <c r="F437" s="1" t="s">
        <v>243</v>
      </c>
      <c r="G437" s="56" t="s">
        <v>2</v>
      </c>
      <c r="H437" s="107" t="s">
        <v>1958</v>
      </c>
      <c r="I437" s="4" t="s">
        <v>78</v>
      </c>
      <c r="J437" s="32" t="s">
        <v>729</v>
      </c>
      <c r="K437" s="32" t="s">
        <v>239</v>
      </c>
      <c r="L437" s="32" t="s">
        <v>615</v>
      </c>
      <c r="N437" s="58" t="s">
        <v>56</v>
      </c>
      <c r="Q437" s="32" t="s">
        <v>4</v>
      </c>
      <c r="R437" s="32" t="s">
        <v>391</v>
      </c>
      <c r="S437" s="32" t="str">
        <f>+VLOOKUP(Tabla12[[#This Row],[Programa]],Objetivos_Programas!$B$2:$C$16,2,FALSE)</f>
        <v>3. Programa Vitalidad y cuidado</v>
      </c>
      <c r="T437" s="32" t="s">
        <v>413</v>
      </c>
      <c r="U437" s="32" t="s">
        <v>1887</v>
      </c>
      <c r="V437"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7" s="32" t="s">
        <v>900</v>
      </c>
      <c r="X437" s="49"/>
      <c r="Y437" s="49" t="s">
        <v>1969</v>
      </c>
      <c r="Z437" s="49"/>
      <c r="AA437" s="49" t="s">
        <v>908</v>
      </c>
      <c r="AB437" s="49" t="s">
        <v>1001</v>
      </c>
      <c r="AC437" s="110">
        <v>0</v>
      </c>
      <c r="AD437" s="108" t="s">
        <v>908</v>
      </c>
      <c r="AE437" s="10" t="str">
        <f>+Tabla12[[#This Row],[Costo estimado 
(millones de $)]]</f>
        <v>N.A.</v>
      </c>
      <c r="AI437" s="32" t="s">
        <v>240</v>
      </c>
      <c r="AJ437" s="32"/>
      <c r="AK437" s="32" t="s">
        <v>73</v>
      </c>
      <c r="AL437" s="40"/>
      <c r="AM437" s="32" t="s">
        <v>1002</v>
      </c>
      <c r="AN437" s="32">
        <v>2</v>
      </c>
      <c r="AO437" s="32">
        <v>0</v>
      </c>
      <c r="AP437" s="32">
        <v>0</v>
      </c>
      <c r="AQ437" s="32">
        <v>0</v>
      </c>
      <c r="AR437" s="58">
        <v>0</v>
      </c>
      <c r="AS437" s="32">
        <v>0</v>
      </c>
      <c r="AT437" s="32"/>
      <c r="AU437" s="40">
        <v>0</v>
      </c>
      <c r="AV437" s="40">
        <v>2</v>
      </c>
      <c r="AW437" s="32"/>
      <c r="AX437" s="16"/>
      <c r="AY437" s="32"/>
      <c r="AZ437" s="40">
        <v>2</v>
      </c>
      <c r="BA437" s="40">
        <v>1</v>
      </c>
      <c r="BB437" s="40">
        <f>+(Tabla12[[#This Row],[Priorización 1 (60%)]]*60%)+(Tabla12[[#This Row],[Priorización 2 (40%)]]*40%)</f>
        <v>1.6</v>
      </c>
      <c r="BC437" s="32"/>
      <c r="BD437" s="32"/>
    </row>
    <row r="438" spans="1:56" ht="169" hidden="1" customHeight="1" x14ac:dyDescent="0.2">
      <c r="A438" s="7">
        <v>588</v>
      </c>
      <c r="B438" s="7">
        <v>443</v>
      </c>
      <c r="C438" s="32" t="s">
        <v>900</v>
      </c>
      <c r="D438" s="32" t="s">
        <v>1000</v>
      </c>
      <c r="E438" s="32" t="s">
        <v>1039</v>
      </c>
      <c r="F438" s="1" t="s">
        <v>243</v>
      </c>
      <c r="G438" s="56" t="s">
        <v>2</v>
      </c>
      <c r="H438" s="107" t="s">
        <v>1959</v>
      </c>
      <c r="I438" s="4" t="s">
        <v>78</v>
      </c>
      <c r="J438" s="32" t="s">
        <v>729</v>
      </c>
      <c r="K438" s="32" t="s">
        <v>239</v>
      </c>
      <c r="L438" s="32" t="s">
        <v>615</v>
      </c>
      <c r="N438" s="58" t="s">
        <v>56</v>
      </c>
      <c r="Q438" s="32" t="s">
        <v>4</v>
      </c>
      <c r="R438" s="32" t="s">
        <v>391</v>
      </c>
      <c r="S438" s="32" t="str">
        <f>+VLOOKUP(Tabla12[[#This Row],[Programa]],Objetivos_Programas!$B$2:$C$16,2,FALSE)</f>
        <v>3. Programa Vitalidad y cuidado</v>
      </c>
      <c r="T438" s="32" t="s">
        <v>413</v>
      </c>
      <c r="U438" s="32" t="s">
        <v>1887</v>
      </c>
      <c r="V438"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8" s="32" t="s">
        <v>900</v>
      </c>
      <c r="X438" s="49" t="s">
        <v>122</v>
      </c>
      <c r="Y438" s="49"/>
      <c r="Z438" s="49"/>
      <c r="AA438" s="49" t="s">
        <v>908</v>
      </c>
      <c r="AB438" s="49" t="s">
        <v>1001</v>
      </c>
      <c r="AC438" s="110">
        <v>0</v>
      </c>
      <c r="AD438" s="108" t="s">
        <v>908</v>
      </c>
      <c r="AE438" s="10" t="str">
        <f>+Tabla12[[#This Row],[Costo estimado 
(millones de $)]]</f>
        <v>N.A.</v>
      </c>
      <c r="AI438" s="32" t="s">
        <v>240</v>
      </c>
      <c r="AJ438" s="32"/>
      <c r="AK438" s="32" t="s">
        <v>73</v>
      </c>
      <c r="AL438" s="40"/>
      <c r="AM438" s="32" t="s">
        <v>1002</v>
      </c>
      <c r="AN438" s="32">
        <v>2</v>
      </c>
      <c r="AO438" s="32">
        <v>0</v>
      </c>
      <c r="AP438" s="32">
        <v>0</v>
      </c>
      <c r="AQ438" s="32">
        <v>0</v>
      </c>
      <c r="AR438" s="58">
        <v>0</v>
      </c>
      <c r="AS438" s="32">
        <v>0</v>
      </c>
      <c r="AT438" s="32"/>
      <c r="AU438" s="40">
        <v>0</v>
      </c>
      <c r="AV438" s="40">
        <v>2</v>
      </c>
      <c r="AW438" s="32"/>
      <c r="AX438" s="16"/>
      <c r="AY438" s="32"/>
      <c r="AZ438" s="40">
        <v>2</v>
      </c>
      <c r="BA438" s="40">
        <v>1</v>
      </c>
      <c r="BB438" s="40">
        <f>+(Tabla12[[#This Row],[Priorización 1 (60%)]]*60%)+(Tabla12[[#This Row],[Priorización 2 (40%)]]*40%)</f>
        <v>1.6</v>
      </c>
      <c r="BC438" s="32"/>
      <c r="BD438" s="32"/>
    </row>
    <row r="439" spans="1:56" ht="169" hidden="1" customHeight="1" x14ac:dyDescent="0.2">
      <c r="A439" s="7">
        <v>588</v>
      </c>
      <c r="B439" s="7">
        <v>444</v>
      </c>
      <c r="C439" s="32" t="s">
        <v>900</v>
      </c>
      <c r="D439" s="32" t="s">
        <v>1000</v>
      </c>
      <c r="E439" s="32" t="s">
        <v>1039</v>
      </c>
      <c r="F439" s="1" t="s">
        <v>243</v>
      </c>
      <c r="G439" s="56" t="s">
        <v>2</v>
      </c>
      <c r="H439" s="107" t="s">
        <v>1960</v>
      </c>
      <c r="I439" s="4" t="s">
        <v>78</v>
      </c>
      <c r="J439" s="32" t="s">
        <v>729</v>
      </c>
      <c r="K439" s="32" t="s">
        <v>239</v>
      </c>
      <c r="L439" s="32" t="s">
        <v>615</v>
      </c>
      <c r="N439" s="58" t="s">
        <v>56</v>
      </c>
      <c r="Q439" s="32" t="s">
        <v>4</v>
      </c>
      <c r="R439" s="32" t="s">
        <v>391</v>
      </c>
      <c r="S439" s="32" t="str">
        <f>+VLOOKUP(Tabla12[[#This Row],[Programa]],Objetivos_Programas!$B$2:$C$16,2,FALSE)</f>
        <v>3. Programa Vitalidad y cuidado</v>
      </c>
      <c r="T439" s="32" t="s">
        <v>413</v>
      </c>
      <c r="U439" s="32" t="s">
        <v>1887</v>
      </c>
      <c r="V439"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39" s="32" t="s">
        <v>900</v>
      </c>
      <c r="X439" s="49" t="s">
        <v>122</v>
      </c>
      <c r="Y439" s="49"/>
      <c r="Z439" s="49"/>
      <c r="AA439" s="49" t="s">
        <v>908</v>
      </c>
      <c r="AB439" s="49" t="s">
        <v>1001</v>
      </c>
      <c r="AC439" s="110">
        <v>0</v>
      </c>
      <c r="AD439" s="108" t="s">
        <v>908</v>
      </c>
      <c r="AE439" s="10" t="str">
        <f>+Tabla12[[#This Row],[Costo estimado 
(millones de $)]]</f>
        <v>N.A.</v>
      </c>
      <c r="AI439" s="32" t="s">
        <v>240</v>
      </c>
      <c r="AJ439" s="32"/>
      <c r="AK439" s="32" t="s">
        <v>73</v>
      </c>
      <c r="AL439" s="40"/>
      <c r="AM439" s="32" t="s">
        <v>1002</v>
      </c>
      <c r="AN439" s="32">
        <v>2</v>
      </c>
      <c r="AO439" s="32">
        <v>0</v>
      </c>
      <c r="AP439" s="32">
        <v>0</v>
      </c>
      <c r="AQ439" s="32">
        <v>0</v>
      </c>
      <c r="AR439" s="58">
        <v>0</v>
      </c>
      <c r="AS439" s="32">
        <v>0</v>
      </c>
      <c r="AT439" s="32"/>
      <c r="AU439" s="40">
        <v>0</v>
      </c>
      <c r="AV439" s="40">
        <v>2</v>
      </c>
      <c r="AW439" s="32"/>
      <c r="AX439" s="16"/>
      <c r="AY439" s="32"/>
      <c r="AZ439" s="40">
        <v>2</v>
      </c>
      <c r="BA439" s="40">
        <v>1</v>
      </c>
      <c r="BB439" s="40">
        <f>+(Tabla12[[#This Row],[Priorización 1 (60%)]]*60%)+(Tabla12[[#This Row],[Priorización 2 (40%)]]*40%)</f>
        <v>1.6</v>
      </c>
      <c r="BC439" s="32"/>
      <c r="BD439" s="32"/>
    </row>
    <row r="440" spans="1:56" ht="169" hidden="1" customHeight="1" x14ac:dyDescent="0.2">
      <c r="A440" s="7">
        <v>588</v>
      </c>
      <c r="B440" s="7">
        <v>445</v>
      </c>
      <c r="C440" s="32" t="s">
        <v>900</v>
      </c>
      <c r="D440" s="32" t="s">
        <v>1000</v>
      </c>
      <c r="E440" s="32" t="s">
        <v>1039</v>
      </c>
      <c r="F440" s="1" t="s">
        <v>243</v>
      </c>
      <c r="G440" s="56" t="s">
        <v>2</v>
      </c>
      <c r="H440" s="107" t="s">
        <v>1961</v>
      </c>
      <c r="I440" s="4" t="s">
        <v>78</v>
      </c>
      <c r="J440" s="32" t="s">
        <v>729</v>
      </c>
      <c r="K440" s="32" t="s">
        <v>239</v>
      </c>
      <c r="L440" s="32" t="s">
        <v>615</v>
      </c>
      <c r="N440" s="58" t="s">
        <v>56</v>
      </c>
      <c r="Q440" s="32" t="s">
        <v>4</v>
      </c>
      <c r="R440" s="32" t="s">
        <v>391</v>
      </c>
      <c r="S440" s="32" t="str">
        <f>+VLOOKUP(Tabla12[[#This Row],[Programa]],Objetivos_Programas!$B$2:$C$16,2,FALSE)</f>
        <v>3. Programa Vitalidad y cuidado</v>
      </c>
      <c r="T440" s="32" t="s">
        <v>413</v>
      </c>
      <c r="U440" s="32" t="s">
        <v>1887</v>
      </c>
      <c r="V440"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40" s="32" t="s">
        <v>900</v>
      </c>
      <c r="X440" s="7"/>
      <c r="Y440" s="49" t="s">
        <v>1970</v>
      </c>
      <c r="Z440" s="49"/>
      <c r="AA440" s="49" t="s">
        <v>908</v>
      </c>
      <c r="AB440" s="49" t="s">
        <v>1001</v>
      </c>
      <c r="AC440" s="110">
        <v>0</v>
      </c>
      <c r="AD440" s="108" t="s">
        <v>908</v>
      </c>
      <c r="AE440" s="10" t="str">
        <f>+Tabla12[[#This Row],[Costo estimado 
(millones de $)]]</f>
        <v>N.A.</v>
      </c>
      <c r="AI440" s="32" t="s">
        <v>240</v>
      </c>
      <c r="AJ440" s="32"/>
      <c r="AK440" s="32" t="s">
        <v>73</v>
      </c>
      <c r="AL440" s="40"/>
      <c r="AM440" s="32" t="s">
        <v>1002</v>
      </c>
      <c r="AN440" s="32">
        <v>2</v>
      </c>
      <c r="AO440" s="32">
        <v>0</v>
      </c>
      <c r="AP440" s="32">
        <v>0</v>
      </c>
      <c r="AQ440" s="32">
        <v>0</v>
      </c>
      <c r="AR440" s="58">
        <v>0</v>
      </c>
      <c r="AS440" s="32">
        <v>0</v>
      </c>
      <c r="AT440" s="32"/>
      <c r="AU440" s="40">
        <v>0</v>
      </c>
      <c r="AV440" s="40">
        <v>2</v>
      </c>
      <c r="AW440" s="32"/>
      <c r="AX440" s="16"/>
      <c r="AY440" s="32"/>
      <c r="AZ440" s="40">
        <v>2</v>
      </c>
      <c r="BA440" s="40">
        <v>1</v>
      </c>
      <c r="BB440" s="40">
        <f>+(Tabla12[[#This Row],[Priorización 1 (60%)]]*60%)+(Tabla12[[#This Row],[Priorización 2 (40%)]]*40%)</f>
        <v>1.6</v>
      </c>
      <c r="BC440" s="32"/>
      <c r="BD440" s="32"/>
    </row>
    <row r="441" spans="1:56" ht="169" hidden="1" customHeight="1" x14ac:dyDescent="0.2">
      <c r="A441" s="7">
        <v>588</v>
      </c>
      <c r="B441" s="7">
        <v>446</v>
      </c>
      <c r="C441" s="32" t="s">
        <v>900</v>
      </c>
      <c r="D441" s="32" t="s">
        <v>1000</v>
      </c>
      <c r="E441" s="32" t="s">
        <v>1039</v>
      </c>
      <c r="F441" s="1" t="s">
        <v>243</v>
      </c>
      <c r="G441" s="56" t="s">
        <v>2</v>
      </c>
      <c r="H441" s="107" t="s">
        <v>1962</v>
      </c>
      <c r="I441" s="4" t="s">
        <v>78</v>
      </c>
      <c r="J441" s="32" t="s">
        <v>729</v>
      </c>
      <c r="K441" s="32" t="s">
        <v>239</v>
      </c>
      <c r="L441" s="32" t="s">
        <v>615</v>
      </c>
      <c r="N441" s="58" t="s">
        <v>56</v>
      </c>
      <c r="Q441" s="32" t="s">
        <v>4</v>
      </c>
      <c r="R441" s="32" t="s">
        <v>391</v>
      </c>
      <c r="S441" s="32" t="str">
        <f>+VLOOKUP(Tabla12[[#This Row],[Programa]],Objetivos_Programas!$B$2:$C$16,2,FALSE)</f>
        <v>3. Programa Vitalidad y cuidado</v>
      </c>
      <c r="T441" s="32" t="s">
        <v>413</v>
      </c>
      <c r="U441" s="32" t="s">
        <v>1887</v>
      </c>
      <c r="V441"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41" s="32" t="s">
        <v>900</v>
      </c>
      <c r="X441" s="49" t="s">
        <v>939</v>
      </c>
      <c r="Y441" s="49"/>
      <c r="Z441" s="49"/>
      <c r="AA441" s="49" t="s">
        <v>908</v>
      </c>
      <c r="AB441" s="49" t="s">
        <v>1001</v>
      </c>
      <c r="AC441" s="110">
        <v>0</v>
      </c>
      <c r="AD441" s="108" t="s">
        <v>908</v>
      </c>
      <c r="AE441" s="10" t="str">
        <f>+Tabla12[[#This Row],[Costo estimado 
(millones de $)]]</f>
        <v>N.A.</v>
      </c>
      <c r="AI441" s="32" t="s">
        <v>240</v>
      </c>
      <c r="AJ441" s="32"/>
      <c r="AK441" s="32" t="s">
        <v>73</v>
      </c>
      <c r="AL441" s="40"/>
      <c r="AM441" s="32" t="s">
        <v>1002</v>
      </c>
      <c r="AN441" s="32">
        <v>2</v>
      </c>
      <c r="AO441" s="32">
        <v>0</v>
      </c>
      <c r="AP441" s="32">
        <v>0</v>
      </c>
      <c r="AQ441" s="32">
        <v>0</v>
      </c>
      <c r="AR441" s="58">
        <v>0</v>
      </c>
      <c r="AS441" s="32">
        <v>0</v>
      </c>
      <c r="AT441" s="32"/>
      <c r="AU441" s="40">
        <v>0</v>
      </c>
      <c r="AV441" s="40">
        <v>2</v>
      </c>
      <c r="AW441" s="32"/>
      <c r="AX441" s="16"/>
      <c r="AY441" s="32"/>
      <c r="AZ441" s="40">
        <v>2</v>
      </c>
      <c r="BA441" s="40">
        <v>1</v>
      </c>
      <c r="BB441" s="40">
        <f>+(Tabla12[[#This Row],[Priorización 1 (60%)]]*60%)+(Tabla12[[#This Row],[Priorización 2 (40%)]]*40%)</f>
        <v>1.6</v>
      </c>
      <c r="BC441" s="32"/>
      <c r="BD441" s="32"/>
    </row>
    <row r="442" spans="1:56" ht="169" hidden="1" customHeight="1" x14ac:dyDescent="0.2">
      <c r="A442" s="7">
        <v>588</v>
      </c>
      <c r="B442" s="7">
        <v>447</v>
      </c>
      <c r="C442" s="32" t="s">
        <v>900</v>
      </c>
      <c r="D442" s="32" t="s">
        <v>1000</v>
      </c>
      <c r="E442" s="32" t="s">
        <v>1039</v>
      </c>
      <c r="F442" s="1" t="s">
        <v>243</v>
      </c>
      <c r="G442" s="56" t="s">
        <v>2</v>
      </c>
      <c r="H442" s="107" t="s">
        <v>1963</v>
      </c>
      <c r="I442" s="4" t="s">
        <v>78</v>
      </c>
      <c r="J442" s="32" t="s">
        <v>729</v>
      </c>
      <c r="K442" s="32" t="s">
        <v>239</v>
      </c>
      <c r="L442" s="32" t="s">
        <v>615</v>
      </c>
      <c r="N442" s="58" t="s">
        <v>56</v>
      </c>
      <c r="Q442" s="32" t="s">
        <v>4</v>
      </c>
      <c r="R442" s="32" t="s">
        <v>391</v>
      </c>
      <c r="S442" s="32" t="str">
        <f>+VLOOKUP(Tabla12[[#This Row],[Programa]],Objetivos_Programas!$B$2:$C$16,2,FALSE)</f>
        <v>3. Programa Vitalidad y cuidado</v>
      </c>
      <c r="T442" s="32" t="s">
        <v>413</v>
      </c>
      <c r="U442" s="32" t="s">
        <v>1887</v>
      </c>
      <c r="V442"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42" s="32" t="s">
        <v>900</v>
      </c>
      <c r="X442" s="49" t="s">
        <v>192</v>
      </c>
      <c r="Y442" s="49"/>
      <c r="Z442" s="49"/>
      <c r="AA442" s="49" t="s">
        <v>908</v>
      </c>
      <c r="AB442" s="49" t="s">
        <v>1001</v>
      </c>
      <c r="AC442" s="110">
        <v>0</v>
      </c>
      <c r="AD442" s="108" t="s">
        <v>908</v>
      </c>
      <c r="AE442" s="10" t="str">
        <f>+Tabla12[[#This Row],[Costo estimado 
(millones de $)]]</f>
        <v>N.A.</v>
      </c>
      <c r="AI442" s="32" t="s">
        <v>240</v>
      </c>
      <c r="AJ442" s="32"/>
      <c r="AK442" s="32" t="s">
        <v>73</v>
      </c>
      <c r="AL442" s="40"/>
      <c r="AM442" s="32" t="s">
        <v>1002</v>
      </c>
      <c r="AN442" s="32">
        <v>2</v>
      </c>
      <c r="AO442" s="32">
        <v>0</v>
      </c>
      <c r="AP442" s="32">
        <v>0</v>
      </c>
      <c r="AQ442" s="32">
        <v>0</v>
      </c>
      <c r="AR442" s="58">
        <v>0</v>
      </c>
      <c r="AS442" s="32">
        <v>0</v>
      </c>
      <c r="AT442" s="32"/>
      <c r="AU442" s="40">
        <v>0</v>
      </c>
      <c r="AV442" s="40">
        <v>2</v>
      </c>
      <c r="AW442" s="32"/>
      <c r="AX442" s="16"/>
      <c r="AY442" s="32"/>
      <c r="AZ442" s="40">
        <v>2</v>
      </c>
      <c r="BA442" s="40">
        <v>1</v>
      </c>
      <c r="BB442" s="40">
        <f>+(Tabla12[[#This Row],[Priorización 1 (60%)]]*60%)+(Tabla12[[#This Row],[Priorización 2 (40%)]]*40%)</f>
        <v>1.6</v>
      </c>
      <c r="BC442" s="32"/>
      <c r="BD442" s="32"/>
    </row>
    <row r="443" spans="1:56" ht="169" hidden="1" customHeight="1" x14ac:dyDescent="0.2">
      <c r="A443" s="7">
        <v>588</v>
      </c>
      <c r="B443" s="7">
        <v>448</v>
      </c>
      <c r="C443" s="32" t="s">
        <v>900</v>
      </c>
      <c r="D443" s="32" t="s">
        <v>1000</v>
      </c>
      <c r="E443" s="32" t="s">
        <v>1039</v>
      </c>
      <c r="F443" s="1" t="s">
        <v>243</v>
      </c>
      <c r="G443" s="56" t="s">
        <v>2</v>
      </c>
      <c r="H443" s="107" t="s">
        <v>1964</v>
      </c>
      <c r="I443" s="4" t="s">
        <v>78</v>
      </c>
      <c r="J443" s="32" t="s">
        <v>729</v>
      </c>
      <c r="K443" s="32" t="s">
        <v>239</v>
      </c>
      <c r="L443" s="32" t="s">
        <v>615</v>
      </c>
      <c r="N443" s="58" t="s">
        <v>56</v>
      </c>
      <c r="Q443" s="32" t="s">
        <v>4</v>
      </c>
      <c r="R443" s="32" t="s">
        <v>391</v>
      </c>
      <c r="S443" s="32" t="str">
        <f>+VLOOKUP(Tabla12[[#This Row],[Programa]],Objetivos_Programas!$B$2:$C$16,2,FALSE)</f>
        <v>3. Programa Vitalidad y cuidado</v>
      </c>
      <c r="T443" s="32" t="s">
        <v>413</v>
      </c>
      <c r="U443" s="32" t="s">
        <v>1887</v>
      </c>
      <c r="V443"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43" s="32" t="s">
        <v>900</v>
      </c>
      <c r="X443" s="49" t="s">
        <v>192</v>
      </c>
      <c r="Y443" s="49"/>
      <c r="Z443" s="49"/>
      <c r="AA443" s="49" t="s">
        <v>908</v>
      </c>
      <c r="AB443" s="49" t="s">
        <v>1001</v>
      </c>
      <c r="AC443" s="110">
        <v>0</v>
      </c>
      <c r="AD443" s="108" t="s">
        <v>908</v>
      </c>
      <c r="AE443" s="10" t="str">
        <f>+Tabla12[[#This Row],[Costo estimado 
(millones de $)]]</f>
        <v>N.A.</v>
      </c>
      <c r="AI443" s="32" t="s">
        <v>240</v>
      </c>
      <c r="AJ443" s="32"/>
      <c r="AK443" s="32" t="s">
        <v>73</v>
      </c>
      <c r="AL443" s="40"/>
      <c r="AM443" s="32" t="s">
        <v>1002</v>
      </c>
      <c r="AN443" s="32">
        <v>2</v>
      </c>
      <c r="AO443" s="32">
        <v>0</v>
      </c>
      <c r="AP443" s="32">
        <v>0</v>
      </c>
      <c r="AQ443" s="32">
        <v>0</v>
      </c>
      <c r="AR443" s="58">
        <v>0</v>
      </c>
      <c r="AS443" s="32">
        <v>0</v>
      </c>
      <c r="AT443" s="32"/>
      <c r="AU443" s="40">
        <v>0</v>
      </c>
      <c r="AV443" s="40">
        <v>2</v>
      </c>
      <c r="AW443" s="32"/>
      <c r="AX443" s="16"/>
      <c r="AY443" s="32"/>
      <c r="AZ443" s="40">
        <v>2</v>
      </c>
      <c r="BA443" s="40">
        <v>1</v>
      </c>
      <c r="BB443" s="40">
        <f>+(Tabla12[[#This Row],[Priorización 1 (60%)]]*60%)+(Tabla12[[#This Row],[Priorización 2 (40%)]]*40%)</f>
        <v>1.6</v>
      </c>
      <c r="BC443" s="32"/>
      <c r="BD443" s="32"/>
    </row>
    <row r="444" spans="1:56" ht="169" hidden="1" customHeight="1" x14ac:dyDescent="0.2">
      <c r="A444" s="7">
        <v>588</v>
      </c>
      <c r="B444" s="7">
        <v>449</v>
      </c>
      <c r="C444" s="32" t="s">
        <v>900</v>
      </c>
      <c r="D444" s="32" t="s">
        <v>1000</v>
      </c>
      <c r="E444" s="32" t="s">
        <v>1039</v>
      </c>
      <c r="F444" s="1" t="s">
        <v>243</v>
      </c>
      <c r="G444" s="56" t="s">
        <v>2</v>
      </c>
      <c r="H444" s="107" t="s">
        <v>1965</v>
      </c>
      <c r="I444" s="4" t="s">
        <v>78</v>
      </c>
      <c r="J444" s="32" t="s">
        <v>729</v>
      </c>
      <c r="K444" s="32" t="s">
        <v>239</v>
      </c>
      <c r="L444" s="32" t="s">
        <v>615</v>
      </c>
      <c r="N444" s="58" t="s">
        <v>56</v>
      </c>
      <c r="Q444" s="32" t="s">
        <v>4</v>
      </c>
      <c r="R444" s="32" t="s">
        <v>391</v>
      </c>
      <c r="S444" s="32" t="str">
        <f>+VLOOKUP(Tabla12[[#This Row],[Programa]],Objetivos_Programas!$B$2:$C$16,2,FALSE)</f>
        <v>3. Programa Vitalidad y cuidado</v>
      </c>
      <c r="T444" s="32" t="s">
        <v>413</v>
      </c>
      <c r="U444" s="32" t="s">
        <v>1887</v>
      </c>
      <c r="V444"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44" s="32" t="s">
        <v>900</v>
      </c>
      <c r="X444" s="49"/>
      <c r="Y444" s="49" t="s">
        <v>1971</v>
      </c>
      <c r="Z444" s="49"/>
      <c r="AA444" s="49" t="s">
        <v>908</v>
      </c>
      <c r="AB444" s="49" t="s">
        <v>1001</v>
      </c>
      <c r="AC444" s="110">
        <v>0</v>
      </c>
      <c r="AD444" s="108" t="s">
        <v>908</v>
      </c>
      <c r="AE444" s="10" t="str">
        <f>+Tabla12[[#This Row],[Costo estimado 
(millones de $)]]</f>
        <v>N.A.</v>
      </c>
      <c r="AI444" s="32" t="s">
        <v>240</v>
      </c>
      <c r="AJ444" s="32"/>
      <c r="AK444" s="32" t="s">
        <v>73</v>
      </c>
      <c r="AL444" s="40"/>
      <c r="AM444" s="32" t="s">
        <v>1002</v>
      </c>
      <c r="AN444" s="32">
        <v>2</v>
      </c>
      <c r="AO444" s="32">
        <v>0</v>
      </c>
      <c r="AP444" s="32">
        <v>0</v>
      </c>
      <c r="AQ444" s="32">
        <v>0</v>
      </c>
      <c r="AR444" s="58">
        <v>0</v>
      </c>
      <c r="AS444" s="32">
        <v>0</v>
      </c>
      <c r="AT444" s="32"/>
      <c r="AU444" s="40">
        <v>0</v>
      </c>
      <c r="AV444" s="40">
        <v>2</v>
      </c>
      <c r="AW444" s="32"/>
      <c r="AX444" s="16"/>
      <c r="AY444" s="32"/>
      <c r="AZ444" s="40">
        <v>2</v>
      </c>
      <c r="BA444" s="40">
        <v>1</v>
      </c>
      <c r="BB444" s="40">
        <f>+(Tabla12[[#This Row],[Priorización 1 (60%)]]*60%)+(Tabla12[[#This Row],[Priorización 2 (40%)]]*40%)</f>
        <v>1.6</v>
      </c>
      <c r="BC444" s="32"/>
      <c r="BD444" s="32"/>
    </row>
    <row r="445" spans="1:56" ht="169" hidden="1" customHeight="1" x14ac:dyDescent="0.2">
      <c r="A445" s="7">
        <v>588</v>
      </c>
      <c r="B445" s="7">
        <v>450</v>
      </c>
      <c r="C445" s="32" t="s">
        <v>900</v>
      </c>
      <c r="D445" s="32" t="s">
        <v>1000</v>
      </c>
      <c r="E445" s="32" t="s">
        <v>1039</v>
      </c>
      <c r="F445" s="1" t="s">
        <v>243</v>
      </c>
      <c r="G445" s="56" t="s">
        <v>2</v>
      </c>
      <c r="H445" s="107" t="s">
        <v>1966</v>
      </c>
      <c r="I445" s="4" t="s">
        <v>78</v>
      </c>
      <c r="J445" s="32" t="s">
        <v>729</v>
      </c>
      <c r="K445" s="32" t="s">
        <v>239</v>
      </c>
      <c r="L445" s="32" t="s">
        <v>615</v>
      </c>
      <c r="N445" s="58" t="s">
        <v>56</v>
      </c>
      <c r="Q445" s="32" t="s">
        <v>4</v>
      </c>
      <c r="R445" s="32" t="s">
        <v>391</v>
      </c>
      <c r="S445" s="32" t="str">
        <f>+VLOOKUP(Tabla12[[#This Row],[Programa]],Objetivos_Programas!$B$2:$C$16,2,FALSE)</f>
        <v>3. Programa Vitalidad y cuidado</v>
      </c>
      <c r="T445" s="32" t="s">
        <v>413</v>
      </c>
      <c r="U445" s="32" t="s">
        <v>1887</v>
      </c>
      <c r="V44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45" s="32" t="s">
        <v>900</v>
      </c>
      <c r="X445" s="49" t="s">
        <v>1587</v>
      </c>
      <c r="Y445" s="49"/>
      <c r="Z445" s="49"/>
      <c r="AA445" s="49" t="s">
        <v>908</v>
      </c>
      <c r="AB445" s="49" t="s">
        <v>1001</v>
      </c>
      <c r="AC445" s="110">
        <v>0</v>
      </c>
      <c r="AD445" s="108" t="s">
        <v>908</v>
      </c>
      <c r="AE445" s="10" t="str">
        <f>+Tabla12[[#This Row],[Costo estimado 
(millones de $)]]</f>
        <v>N.A.</v>
      </c>
      <c r="AI445" s="32" t="s">
        <v>240</v>
      </c>
      <c r="AJ445" s="32"/>
      <c r="AK445" s="32" t="s">
        <v>73</v>
      </c>
      <c r="AL445" s="40"/>
      <c r="AM445" s="32" t="s">
        <v>1002</v>
      </c>
      <c r="AN445" s="32">
        <v>2</v>
      </c>
      <c r="AO445" s="32">
        <v>0</v>
      </c>
      <c r="AP445" s="32">
        <v>0</v>
      </c>
      <c r="AQ445" s="32">
        <v>0</v>
      </c>
      <c r="AR445" s="58">
        <v>0</v>
      </c>
      <c r="AS445" s="32">
        <v>0</v>
      </c>
      <c r="AT445" s="32"/>
      <c r="AU445" s="40">
        <v>0</v>
      </c>
      <c r="AV445" s="40">
        <v>2</v>
      </c>
      <c r="AW445" s="32"/>
      <c r="AX445" s="16"/>
      <c r="AY445" s="32"/>
      <c r="AZ445" s="40">
        <v>2</v>
      </c>
      <c r="BA445" s="40">
        <v>1</v>
      </c>
      <c r="BB445" s="40">
        <f>+(Tabla12[[#This Row],[Priorización 1 (60%)]]*60%)+(Tabla12[[#This Row],[Priorización 2 (40%)]]*40%)</f>
        <v>1.6</v>
      </c>
      <c r="BC445" s="32"/>
      <c r="BD445" s="32"/>
    </row>
    <row r="446" spans="1:56" ht="169" hidden="1" customHeight="1" x14ac:dyDescent="0.2">
      <c r="A446" s="7">
        <v>438</v>
      </c>
      <c r="B446" s="7">
        <v>451</v>
      </c>
      <c r="C446" s="32" t="s">
        <v>900</v>
      </c>
      <c r="D446" s="32" t="s">
        <v>1000</v>
      </c>
      <c r="E446" s="32" t="s">
        <v>112</v>
      </c>
      <c r="F446" s="1" t="s">
        <v>237</v>
      </c>
      <c r="G446" s="56" t="s">
        <v>999</v>
      </c>
      <c r="H446" s="6" t="s">
        <v>1541</v>
      </c>
      <c r="I446" s="4" t="s">
        <v>78</v>
      </c>
      <c r="J446" s="32" t="s">
        <v>729</v>
      </c>
      <c r="K446" s="32" t="s">
        <v>239</v>
      </c>
      <c r="L446" s="32" t="s">
        <v>615</v>
      </c>
      <c r="N446" s="58" t="s">
        <v>56</v>
      </c>
      <c r="Q446" s="32" t="s">
        <v>4</v>
      </c>
      <c r="R446" s="32" t="s">
        <v>391</v>
      </c>
      <c r="S446" s="32" t="str">
        <f>+VLOOKUP(Tabla12[[#This Row],[Programa]],Objetivos_Programas!$B$2:$C$16,2,FALSE)</f>
        <v>3. Programa Vitalidad y cuidado</v>
      </c>
      <c r="T446" s="32" t="s">
        <v>413</v>
      </c>
      <c r="U446" s="32" t="s">
        <v>1887</v>
      </c>
      <c r="V446"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446" s="32" t="s">
        <v>900</v>
      </c>
      <c r="X446" s="32">
        <v>0</v>
      </c>
      <c r="Y446" s="32" t="s">
        <v>195</v>
      </c>
      <c r="AA446" s="32" t="s">
        <v>908</v>
      </c>
      <c r="AB446" s="32" t="s">
        <v>195</v>
      </c>
      <c r="AC446" s="58">
        <v>0</v>
      </c>
      <c r="AD446" s="10">
        <v>200000</v>
      </c>
      <c r="AE446" s="158">
        <f>+Tabla12[[#This Row],[Costo estimado 
(millones de $)]]*0.3</f>
        <v>60000</v>
      </c>
      <c r="AI446" s="32" t="s">
        <v>892</v>
      </c>
      <c r="AJ446" s="32"/>
      <c r="AK446" s="32" t="s">
        <v>73</v>
      </c>
      <c r="AL446" s="40"/>
      <c r="AM446" s="49" t="s">
        <v>1973</v>
      </c>
      <c r="AN446" s="32">
        <v>2</v>
      </c>
      <c r="AO446" s="56" t="s">
        <v>902</v>
      </c>
      <c r="AP446" s="32">
        <v>0</v>
      </c>
      <c r="AQ446" s="32">
        <v>0</v>
      </c>
      <c r="AR446" s="58">
        <v>0</v>
      </c>
      <c r="AS446" s="32"/>
      <c r="AT446" s="32"/>
      <c r="AU446" s="40">
        <v>0</v>
      </c>
      <c r="AV446" s="40">
        <v>0</v>
      </c>
      <c r="AW446" s="32"/>
      <c r="AX446" s="16"/>
      <c r="AY446" s="32"/>
      <c r="AZ446" s="40">
        <v>0</v>
      </c>
      <c r="BA446" s="40">
        <v>1</v>
      </c>
      <c r="BB446" s="40">
        <f>+(Tabla12[[#This Row],[Priorización 1 (60%)]]*60%)+(Tabla12[[#This Row],[Priorización 2 (40%)]]*40%)</f>
        <v>0.4</v>
      </c>
      <c r="BC446" s="32"/>
      <c r="BD446" s="32"/>
    </row>
    <row r="447" spans="1:56" ht="169" hidden="1" customHeight="1" x14ac:dyDescent="0.2">
      <c r="A447" s="7">
        <v>439</v>
      </c>
      <c r="B447" s="7">
        <v>452</v>
      </c>
      <c r="C447" s="32" t="s">
        <v>900</v>
      </c>
      <c r="D447" s="32" t="s">
        <v>901</v>
      </c>
      <c r="E447" s="32" t="s">
        <v>112</v>
      </c>
      <c r="F447" s="1" t="s">
        <v>2196</v>
      </c>
      <c r="G447" s="32" t="s">
        <v>2</v>
      </c>
      <c r="H447" s="6" t="s">
        <v>249</v>
      </c>
      <c r="I447" s="4" t="s">
        <v>114</v>
      </c>
      <c r="J447" s="32" t="s">
        <v>897</v>
      </c>
      <c r="K447" s="32" t="s">
        <v>91</v>
      </c>
      <c r="L447" s="32" t="s">
        <v>615</v>
      </c>
      <c r="N447" s="58" t="s">
        <v>56</v>
      </c>
      <c r="Q447" s="32" t="s">
        <v>4</v>
      </c>
      <c r="R447" s="32" t="s">
        <v>386</v>
      </c>
      <c r="S447" s="32" t="str">
        <f>+VLOOKUP(Tabla12[[#This Row],[Programa]],Objetivos_Programas!$B$2:$C$16,2,FALSE)</f>
        <v>2. Programa descarbonizar la movilidad e infraestructura sostenible</v>
      </c>
      <c r="T447" s="32" t="s">
        <v>407</v>
      </c>
      <c r="U447" s="32" t="s">
        <v>2206</v>
      </c>
      <c r="V447" s="33" t="str">
        <f>+VLOOKUP(Tabla12[[#This Row],[Subprograma (reclasificación)]],OB_Prop_Estru_Prog_SubPr_meta!$K$2:$N$59,4,FALSE)</f>
        <v>67 km de corredores verdes de proximidad</v>
      </c>
      <c r="W447" s="32" t="s">
        <v>900</v>
      </c>
      <c r="X447" s="32" t="s">
        <v>122</v>
      </c>
      <c r="Y447" s="32" t="s">
        <v>122</v>
      </c>
      <c r="AA447" s="32" t="s">
        <v>908</v>
      </c>
      <c r="AB447" s="32" t="s">
        <v>122</v>
      </c>
      <c r="AC447" s="58">
        <v>0</v>
      </c>
      <c r="AD447" s="10">
        <v>14400</v>
      </c>
      <c r="AE447" s="10">
        <f>+Tabla12[[#This Row],[Costo estimado 
(millones de $)]]</f>
        <v>14400</v>
      </c>
      <c r="AF447" s="16">
        <v>0</v>
      </c>
      <c r="AG447" s="16">
        <v>0</v>
      </c>
      <c r="AH447" s="16">
        <v>0</v>
      </c>
      <c r="AI447" s="32">
        <v>0</v>
      </c>
      <c r="AJ447" s="32"/>
      <c r="AK447" s="32" t="s">
        <v>73</v>
      </c>
      <c r="AM447" s="32" t="s">
        <v>1003</v>
      </c>
      <c r="AN447" s="32">
        <v>1</v>
      </c>
      <c r="AO447" s="56" t="s">
        <v>902</v>
      </c>
      <c r="AP447" s="58" t="s">
        <v>976</v>
      </c>
      <c r="AQ447" s="58" t="s">
        <v>1004</v>
      </c>
      <c r="AR447" s="58">
        <v>1.2</v>
      </c>
      <c r="AS447" s="32"/>
      <c r="AT447" s="40"/>
      <c r="AU447" s="40">
        <v>0</v>
      </c>
      <c r="AV447" s="40">
        <v>0</v>
      </c>
      <c r="AW447" s="32"/>
      <c r="AX447" s="16"/>
      <c r="AY447" s="32"/>
      <c r="AZ447" s="40">
        <v>0</v>
      </c>
      <c r="BA447" s="40">
        <v>2</v>
      </c>
      <c r="BB447" s="40">
        <f>+(Tabla12[[#This Row],[Priorización 1 (60%)]]*60%)+(Tabla12[[#This Row],[Priorización 2 (40%)]]*40%)</f>
        <v>0.8</v>
      </c>
      <c r="BC447" s="32"/>
      <c r="BD447" s="32"/>
    </row>
    <row r="448" spans="1:56" ht="169" hidden="1" customHeight="1" x14ac:dyDescent="0.2">
      <c r="A448" s="7">
        <v>440</v>
      </c>
      <c r="B448" s="7">
        <v>453</v>
      </c>
      <c r="C448" s="32" t="s">
        <v>900</v>
      </c>
      <c r="D448" s="32" t="s">
        <v>901</v>
      </c>
      <c r="E448" s="32" t="s">
        <v>112</v>
      </c>
      <c r="F448" s="1" t="s">
        <v>2196</v>
      </c>
      <c r="G448" s="32" t="s">
        <v>2</v>
      </c>
      <c r="H448" s="6" t="s">
        <v>250</v>
      </c>
      <c r="I448" s="4" t="s">
        <v>114</v>
      </c>
      <c r="J448" s="32" t="s">
        <v>897</v>
      </c>
      <c r="K448" s="32" t="s">
        <v>91</v>
      </c>
      <c r="L448" s="32" t="s">
        <v>615</v>
      </c>
      <c r="N448" s="58" t="s">
        <v>56</v>
      </c>
      <c r="Q448" s="32" t="s">
        <v>4</v>
      </c>
      <c r="R448" s="32" t="s">
        <v>386</v>
      </c>
      <c r="S448" s="32" t="str">
        <f>+VLOOKUP(Tabla12[[#This Row],[Programa]],Objetivos_Programas!$B$2:$C$16,2,FALSE)</f>
        <v>2. Programa descarbonizar la movilidad e infraestructura sostenible</v>
      </c>
      <c r="T448" s="32" t="s">
        <v>407</v>
      </c>
      <c r="U448" s="32" t="s">
        <v>2206</v>
      </c>
      <c r="V448" s="33" t="str">
        <f>+VLOOKUP(Tabla12[[#This Row],[Subprograma (reclasificación)]],OB_Prop_Estru_Prog_SubPr_meta!$K$2:$N$59,4,FALSE)</f>
        <v>67 km de corredores verdes de proximidad</v>
      </c>
      <c r="W448" s="32" t="s">
        <v>900</v>
      </c>
      <c r="X448" s="32" t="s">
        <v>122</v>
      </c>
      <c r="Y448" s="32" t="s">
        <v>122</v>
      </c>
      <c r="AA448" s="32" t="s">
        <v>957</v>
      </c>
      <c r="AB448" s="32" t="s">
        <v>122</v>
      </c>
      <c r="AC448" s="58">
        <v>0</v>
      </c>
      <c r="AD448" s="10">
        <v>32400</v>
      </c>
      <c r="AE448" s="10">
        <f>+Tabla12[[#This Row],[Costo estimado 
(millones de $)]]</f>
        <v>32400</v>
      </c>
      <c r="AF448" s="16">
        <v>0</v>
      </c>
      <c r="AG448" s="16">
        <v>0</v>
      </c>
      <c r="AH448" s="16">
        <v>0</v>
      </c>
      <c r="AI448" s="32">
        <v>0</v>
      </c>
      <c r="AJ448" s="32"/>
      <c r="AK448" s="32" t="s">
        <v>73</v>
      </c>
      <c r="AM448" s="32" t="s">
        <v>1003</v>
      </c>
      <c r="AN448" s="32">
        <v>2</v>
      </c>
      <c r="AO448" s="56" t="s">
        <v>902</v>
      </c>
      <c r="AP448" s="58" t="s">
        <v>922</v>
      </c>
      <c r="AQ448" s="58" t="s">
        <v>1004</v>
      </c>
      <c r="AR448" s="58">
        <v>2.7</v>
      </c>
      <c r="AS448" s="32"/>
      <c r="AT448" s="40"/>
      <c r="AU448" s="40">
        <v>0</v>
      </c>
      <c r="AV448" s="40">
        <v>1</v>
      </c>
      <c r="AW448" s="32"/>
      <c r="AX448" s="16"/>
      <c r="AY448" s="32"/>
      <c r="AZ448" s="40">
        <v>3</v>
      </c>
      <c r="BA448" s="40">
        <v>1</v>
      </c>
      <c r="BB448" s="40">
        <f>+(Tabla12[[#This Row],[Priorización 1 (60%)]]*60%)+(Tabla12[[#This Row],[Priorización 2 (40%)]]*40%)</f>
        <v>2.1999999999999997</v>
      </c>
      <c r="BC448" s="32"/>
      <c r="BD448" s="32"/>
    </row>
    <row r="449" spans="1:56" ht="169" hidden="1" customHeight="1" x14ac:dyDescent="0.2">
      <c r="A449" s="7">
        <v>442</v>
      </c>
      <c r="B449" s="7">
        <v>455</v>
      </c>
      <c r="C449" s="32" t="s">
        <v>900</v>
      </c>
      <c r="D449" s="32" t="s">
        <v>901</v>
      </c>
      <c r="E449" s="32" t="s">
        <v>112</v>
      </c>
      <c r="F449" s="1" t="s">
        <v>2196</v>
      </c>
      <c r="G449" s="32" t="s">
        <v>2</v>
      </c>
      <c r="H449" s="6" t="s">
        <v>251</v>
      </c>
      <c r="I449" s="4" t="s">
        <v>114</v>
      </c>
      <c r="J449" s="32" t="s">
        <v>897</v>
      </c>
      <c r="K449" s="32" t="s">
        <v>91</v>
      </c>
      <c r="L449" s="32" t="s">
        <v>615</v>
      </c>
      <c r="N449" s="58" t="s">
        <v>56</v>
      </c>
      <c r="Q449" s="32" t="s">
        <v>4</v>
      </c>
      <c r="R449" s="32" t="s">
        <v>386</v>
      </c>
      <c r="S449" s="32" t="str">
        <f>+VLOOKUP(Tabla12[[#This Row],[Programa]],Objetivos_Programas!$B$2:$C$16,2,FALSE)</f>
        <v>2. Programa descarbonizar la movilidad e infraestructura sostenible</v>
      </c>
      <c r="T449" s="32" t="s">
        <v>407</v>
      </c>
      <c r="U449" s="32" t="s">
        <v>2206</v>
      </c>
      <c r="V449" s="33" t="str">
        <f>+VLOOKUP(Tabla12[[#This Row],[Subprograma (reclasificación)]],OB_Prop_Estru_Prog_SubPr_meta!$K$2:$N$59,4,FALSE)</f>
        <v>67 km de corredores verdes de proximidad</v>
      </c>
      <c r="W449" s="32" t="s">
        <v>900</v>
      </c>
      <c r="X449" s="32" t="s">
        <v>122</v>
      </c>
      <c r="Y449" s="32" t="s">
        <v>122</v>
      </c>
      <c r="AA449" s="32" t="s">
        <v>908</v>
      </c>
      <c r="AB449" s="32" t="s">
        <v>122</v>
      </c>
      <c r="AC449" s="58">
        <v>0</v>
      </c>
      <c r="AD449" s="10">
        <v>32400</v>
      </c>
      <c r="AE449" s="10">
        <f>+Tabla12[[#This Row],[Costo estimado 
(millones de $)]]</f>
        <v>32400</v>
      </c>
      <c r="AF449" s="16">
        <v>0</v>
      </c>
      <c r="AG449" s="16">
        <v>0</v>
      </c>
      <c r="AH449" s="16">
        <v>0</v>
      </c>
      <c r="AI449" s="32">
        <v>0</v>
      </c>
      <c r="AJ449" s="32"/>
      <c r="AK449" s="32" t="s">
        <v>73</v>
      </c>
      <c r="AM449" s="32" t="s">
        <v>1003</v>
      </c>
      <c r="AN449" s="32">
        <v>1</v>
      </c>
      <c r="AO449" s="56" t="s">
        <v>902</v>
      </c>
      <c r="AP449" s="58" t="s">
        <v>922</v>
      </c>
      <c r="AQ449" s="58" t="s">
        <v>923</v>
      </c>
      <c r="AR449" s="58">
        <v>2.7</v>
      </c>
      <c r="AS449" s="32"/>
      <c r="AT449" s="40"/>
      <c r="AU449" s="40">
        <v>0</v>
      </c>
      <c r="AV449" s="40">
        <v>0</v>
      </c>
      <c r="AW449" s="32"/>
      <c r="AX449" s="16"/>
      <c r="AY449" s="32"/>
      <c r="AZ449" s="40">
        <v>0</v>
      </c>
      <c r="BA449" s="40">
        <v>2</v>
      </c>
      <c r="BB449" s="40">
        <f>+(Tabla12[[#This Row],[Priorización 1 (60%)]]*60%)+(Tabla12[[#This Row],[Priorización 2 (40%)]]*40%)</f>
        <v>0.8</v>
      </c>
      <c r="BC449" s="32"/>
      <c r="BD449" s="32"/>
    </row>
    <row r="450" spans="1:56" ht="169" hidden="1" customHeight="1" x14ac:dyDescent="0.2">
      <c r="A450" s="7">
        <v>443</v>
      </c>
      <c r="B450" s="7">
        <v>456</v>
      </c>
      <c r="C450" s="32" t="s">
        <v>900</v>
      </c>
      <c r="D450" s="32" t="s">
        <v>901</v>
      </c>
      <c r="E450" s="32" t="s">
        <v>112</v>
      </c>
      <c r="F450" s="1" t="s">
        <v>2196</v>
      </c>
      <c r="G450" s="32" t="s">
        <v>2</v>
      </c>
      <c r="H450" s="6" t="s">
        <v>252</v>
      </c>
      <c r="I450" s="4" t="s">
        <v>114</v>
      </c>
      <c r="J450" s="32" t="s">
        <v>897</v>
      </c>
      <c r="K450" s="32" t="s">
        <v>91</v>
      </c>
      <c r="L450" s="32" t="s">
        <v>615</v>
      </c>
      <c r="N450" s="58" t="s">
        <v>56</v>
      </c>
      <c r="Q450" s="32" t="s">
        <v>4</v>
      </c>
      <c r="R450" s="32" t="s">
        <v>386</v>
      </c>
      <c r="S450" s="32" t="str">
        <f>+VLOOKUP(Tabla12[[#This Row],[Programa]],Objetivos_Programas!$B$2:$C$16,2,FALSE)</f>
        <v>2. Programa descarbonizar la movilidad e infraestructura sostenible</v>
      </c>
      <c r="T450" s="32" t="s">
        <v>407</v>
      </c>
      <c r="U450" s="32" t="s">
        <v>2206</v>
      </c>
      <c r="V450" s="33" t="str">
        <f>+VLOOKUP(Tabla12[[#This Row],[Subprograma (reclasificación)]],OB_Prop_Estru_Prog_SubPr_meta!$K$2:$N$59,4,FALSE)</f>
        <v>67 km de corredores verdes de proximidad</v>
      </c>
      <c r="W450" s="32" t="s">
        <v>900</v>
      </c>
      <c r="X450" s="32" t="s">
        <v>122</v>
      </c>
      <c r="Y450" s="32" t="s">
        <v>122</v>
      </c>
      <c r="AA450" s="32" t="s">
        <v>1638</v>
      </c>
      <c r="AB450" s="32" t="s">
        <v>122</v>
      </c>
      <c r="AC450" s="58">
        <v>0</v>
      </c>
      <c r="AD450" s="10">
        <v>25200</v>
      </c>
      <c r="AE450" s="10">
        <f>+Tabla12[[#This Row],[Costo estimado 
(millones de $)]]</f>
        <v>25200</v>
      </c>
      <c r="AF450" s="16">
        <v>0</v>
      </c>
      <c r="AG450" s="16">
        <v>0</v>
      </c>
      <c r="AH450" s="16">
        <v>0</v>
      </c>
      <c r="AI450" s="32">
        <v>0</v>
      </c>
      <c r="AJ450" s="32"/>
      <c r="AK450" s="32" t="s">
        <v>73</v>
      </c>
      <c r="AM450" s="32" t="s">
        <v>1003</v>
      </c>
      <c r="AN450" s="32">
        <v>1</v>
      </c>
      <c r="AO450" s="56" t="s">
        <v>902</v>
      </c>
      <c r="AP450" s="58" t="s">
        <v>914</v>
      </c>
      <c r="AQ450" s="58" t="s">
        <v>915</v>
      </c>
      <c r="AR450" s="58">
        <v>2.1</v>
      </c>
      <c r="AS450" s="32"/>
      <c r="AT450" s="40"/>
      <c r="AU450" s="40">
        <v>0</v>
      </c>
      <c r="AV450" s="40">
        <v>1</v>
      </c>
      <c r="AW450" s="32"/>
      <c r="AX450" s="16"/>
      <c r="AY450" s="32"/>
      <c r="AZ450" s="40">
        <v>3</v>
      </c>
      <c r="BA450" s="40">
        <v>2</v>
      </c>
      <c r="BB450" s="40">
        <f>+(Tabla12[[#This Row],[Priorización 1 (60%)]]*60%)+(Tabla12[[#This Row],[Priorización 2 (40%)]]*40%)</f>
        <v>2.5999999999999996</v>
      </c>
      <c r="BC450" s="32"/>
      <c r="BD450" s="32"/>
    </row>
    <row r="451" spans="1:56" ht="169" hidden="1" customHeight="1" x14ac:dyDescent="0.2">
      <c r="A451" s="7">
        <v>444</v>
      </c>
      <c r="B451" s="7">
        <v>457</v>
      </c>
      <c r="C451" s="32" t="s">
        <v>900</v>
      </c>
      <c r="D451" s="32" t="s">
        <v>901</v>
      </c>
      <c r="E451" s="32" t="s">
        <v>112</v>
      </c>
      <c r="F451" s="1" t="s">
        <v>2196</v>
      </c>
      <c r="G451" s="32" t="s">
        <v>2</v>
      </c>
      <c r="H451" s="6" t="s">
        <v>1982</v>
      </c>
      <c r="I451" s="4" t="s">
        <v>114</v>
      </c>
      <c r="J451" s="32" t="s">
        <v>897</v>
      </c>
      <c r="K451" s="32" t="s">
        <v>91</v>
      </c>
      <c r="L451" s="32" t="s">
        <v>615</v>
      </c>
      <c r="N451" s="58" t="s">
        <v>56</v>
      </c>
      <c r="Q451" s="32" t="s">
        <v>4</v>
      </c>
      <c r="R451" s="32" t="s">
        <v>386</v>
      </c>
      <c r="S451" s="32" t="str">
        <f>+VLOOKUP(Tabla12[[#This Row],[Programa]],Objetivos_Programas!$B$2:$C$16,2,FALSE)</f>
        <v>2. Programa descarbonizar la movilidad e infraestructura sostenible</v>
      </c>
      <c r="T451" s="32" t="s">
        <v>407</v>
      </c>
      <c r="U451" s="32" t="s">
        <v>2206</v>
      </c>
      <c r="V451" s="33" t="str">
        <f>+VLOOKUP(Tabla12[[#This Row],[Subprograma (reclasificación)]],OB_Prop_Estru_Prog_SubPr_meta!$K$2:$N$59,4,FALSE)</f>
        <v>67 km de corredores verdes de proximidad</v>
      </c>
      <c r="W451" s="32" t="s">
        <v>900</v>
      </c>
      <c r="X451" s="32" t="s">
        <v>122</v>
      </c>
      <c r="Y451" s="32" t="s">
        <v>122</v>
      </c>
      <c r="AA451" s="32" t="s">
        <v>1458</v>
      </c>
      <c r="AB451" s="32" t="s">
        <v>122</v>
      </c>
      <c r="AC451" s="58">
        <v>0</v>
      </c>
      <c r="AD451" s="10">
        <v>27600</v>
      </c>
      <c r="AE451" s="10">
        <f>+Tabla12[[#This Row],[Costo estimado 
(millones de $)]]</f>
        <v>27600</v>
      </c>
      <c r="AF451" s="16">
        <v>0</v>
      </c>
      <c r="AG451" s="16">
        <v>0</v>
      </c>
      <c r="AH451" s="16">
        <v>0</v>
      </c>
      <c r="AI451" s="32">
        <v>0</v>
      </c>
      <c r="AJ451" s="32"/>
      <c r="AK451" s="32" t="s">
        <v>57</v>
      </c>
      <c r="AM451" s="32" t="s">
        <v>1005</v>
      </c>
      <c r="AN451" s="32">
        <v>2</v>
      </c>
      <c r="AO451" s="56" t="s">
        <v>902</v>
      </c>
      <c r="AP451" s="58" t="s">
        <v>914</v>
      </c>
      <c r="AQ451" s="58" t="s">
        <v>915</v>
      </c>
      <c r="AR451" s="58">
        <v>2.2999999999999998</v>
      </c>
      <c r="AS451" s="32"/>
      <c r="AT451" s="40"/>
      <c r="AU451" s="40">
        <v>0</v>
      </c>
      <c r="AV451" s="40">
        <v>1</v>
      </c>
      <c r="AW451" s="32"/>
      <c r="AX451" s="16">
        <f>Tabla12[[#This Row],[Costo estimado 
(millones de $)]]-Tabla12[[#This Row],[Recursos PDD]]</f>
        <v>27600</v>
      </c>
      <c r="AY451" s="32"/>
      <c r="AZ451" s="40">
        <v>3</v>
      </c>
      <c r="BA451" s="40">
        <v>1</v>
      </c>
      <c r="BB451" s="40">
        <f>+(Tabla12[[#This Row],[Priorización 1 (60%)]]*60%)+(Tabla12[[#This Row],[Priorización 2 (40%)]]*40%)</f>
        <v>2.1999999999999997</v>
      </c>
      <c r="BC451" s="32"/>
      <c r="BD451" s="32"/>
    </row>
    <row r="452" spans="1:56" ht="169" hidden="1" customHeight="1" x14ac:dyDescent="0.2">
      <c r="A452" s="7">
        <v>445</v>
      </c>
      <c r="B452" s="7">
        <v>458</v>
      </c>
      <c r="C452" s="32" t="s">
        <v>900</v>
      </c>
      <c r="D452" s="32" t="s">
        <v>901</v>
      </c>
      <c r="E452" s="32" t="s">
        <v>112</v>
      </c>
      <c r="F452" s="1" t="s">
        <v>2196</v>
      </c>
      <c r="G452" s="32" t="s">
        <v>2</v>
      </c>
      <c r="H452" s="6" t="s">
        <v>2197</v>
      </c>
      <c r="I452" s="4" t="s">
        <v>114</v>
      </c>
      <c r="J452" s="32" t="s">
        <v>897</v>
      </c>
      <c r="K452" s="32" t="s">
        <v>91</v>
      </c>
      <c r="L452" s="32" t="s">
        <v>615</v>
      </c>
      <c r="N452" s="58" t="s">
        <v>56</v>
      </c>
      <c r="Q452" s="32" t="s">
        <v>4</v>
      </c>
      <c r="R452" s="32" t="s">
        <v>386</v>
      </c>
      <c r="S452" s="32" t="str">
        <f>+VLOOKUP(Tabla12[[#This Row],[Programa]],Objetivos_Programas!$B$2:$C$16,2,FALSE)</f>
        <v>2. Programa descarbonizar la movilidad e infraestructura sostenible</v>
      </c>
      <c r="T452" s="32" t="s">
        <v>407</v>
      </c>
      <c r="U452" s="32" t="s">
        <v>2206</v>
      </c>
      <c r="V452" s="33" t="str">
        <f>+VLOOKUP(Tabla12[[#This Row],[Subprograma (reclasificación)]],OB_Prop_Estru_Prog_SubPr_meta!$K$2:$N$59,4,FALSE)</f>
        <v>67 km de corredores verdes de proximidad</v>
      </c>
      <c r="W452" s="32" t="s">
        <v>900</v>
      </c>
      <c r="X452" s="32" t="s">
        <v>122</v>
      </c>
      <c r="Y452" s="32" t="s">
        <v>122</v>
      </c>
      <c r="AA452" s="32" t="s">
        <v>1459</v>
      </c>
      <c r="AB452" s="32" t="s">
        <v>122</v>
      </c>
      <c r="AC452" s="58">
        <v>0</v>
      </c>
      <c r="AD452" s="10">
        <v>28800</v>
      </c>
      <c r="AE452" s="10">
        <f>+Tabla12[[#This Row],[Costo estimado 
(millones de $)]]</f>
        <v>28800</v>
      </c>
      <c r="AF452" s="16">
        <v>0</v>
      </c>
      <c r="AG452" s="16">
        <v>0</v>
      </c>
      <c r="AH452" s="16">
        <v>0</v>
      </c>
      <c r="AI452" s="32">
        <v>0</v>
      </c>
      <c r="AJ452" s="32"/>
      <c r="AK452" s="32" t="s">
        <v>73</v>
      </c>
      <c r="AM452" s="32" t="s">
        <v>1003</v>
      </c>
      <c r="AN452" s="32">
        <v>1</v>
      </c>
      <c r="AO452" s="56" t="s">
        <v>902</v>
      </c>
      <c r="AP452" s="58" t="s">
        <v>928</v>
      </c>
      <c r="AQ452" s="58" t="s">
        <v>929</v>
      </c>
      <c r="AR452" s="58">
        <v>2.4</v>
      </c>
      <c r="AS452" s="32"/>
      <c r="AT452" s="40"/>
      <c r="AU452" s="40">
        <v>0</v>
      </c>
      <c r="AV452" s="40">
        <v>1</v>
      </c>
      <c r="AW452" s="32"/>
      <c r="AX452" s="16"/>
      <c r="AY452" s="32"/>
      <c r="AZ452" s="40">
        <v>3</v>
      </c>
      <c r="BA452" s="40">
        <v>2</v>
      </c>
      <c r="BB452" s="40">
        <f>+(Tabla12[[#This Row],[Priorización 1 (60%)]]*60%)+(Tabla12[[#This Row],[Priorización 2 (40%)]]*40%)</f>
        <v>2.5999999999999996</v>
      </c>
      <c r="BC452" s="32"/>
      <c r="BD452" s="32"/>
    </row>
    <row r="453" spans="1:56" ht="169" hidden="1" customHeight="1" x14ac:dyDescent="0.2">
      <c r="A453" s="7">
        <v>446</v>
      </c>
      <c r="B453" s="7">
        <v>459</v>
      </c>
      <c r="C453" s="32" t="s">
        <v>900</v>
      </c>
      <c r="D453" s="32" t="s">
        <v>901</v>
      </c>
      <c r="E453" s="32" t="s">
        <v>112</v>
      </c>
      <c r="F453" s="1" t="s">
        <v>2196</v>
      </c>
      <c r="G453" s="32" t="s">
        <v>2</v>
      </c>
      <c r="H453" s="6" t="s">
        <v>254</v>
      </c>
      <c r="I453" s="4" t="s">
        <v>114</v>
      </c>
      <c r="J453" s="32" t="s">
        <v>897</v>
      </c>
      <c r="K453" s="32" t="s">
        <v>91</v>
      </c>
      <c r="L453" s="32" t="s">
        <v>615</v>
      </c>
      <c r="N453" s="58" t="s">
        <v>56</v>
      </c>
      <c r="Q453" s="32" t="s">
        <v>4</v>
      </c>
      <c r="R453" s="32" t="s">
        <v>386</v>
      </c>
      <c r="S453" s="32" t="str">
        <f>+VLOOKUP(Tabla12[[#This Row],[Programa]],Objetivos_Programas!$B$2:$C$16,2,FALSE)</f>
        <v>2. Programa descarbonizar la movilidad e infraestructura sostenible</v>
      </c>
      <c r="T453" s="32" t="s">
        <v>407</v>
      </c>
      <c r="U453" s="32" t="s">
        <v>2206</v>
      </c>
      <c r="V453" s="33" t="str">
        <f>+VLOOKUP(Tabla12[[#This Row],[Subprograma (reclasificación)]],OB_Prop_Estru_Prog_SubPr_meta!$K$2:$N$59,4,FALSE)</f>
        <v>67 km de corredores verdes de proximidad</v>
      </c>
      <c r="W453" s="32" t="s">
        <v>900</v>
      </c>
      <c r="X453" s="32" t="s">
        <v>122</v>
      </c>
      <c r="Y453" s="32" t="s">
        <v>122</v>
      </c>
      <c r="AA453" s="32" t="s">
        <v>1403</v>
      </c>
      <c r="AB453" s="32" t="s">
        <v>122</v>
      </c>
      <c r="AC453" s="58">
        <v>0</v>
      </c>
      <c r="AD453" s="10">
        <v>20400</v>
      </c>
      <c r="AE453" s="10">
        <f>+Tabla12[[#This Row],[Costo estimado 
(millones de $)]]</f>
        <v>20400</v>
      </c>
      <c r="AF453" s="16">
        <v>0</v>
      </c>
      <c r="AG453" s="16">
        <v>0</v>
      </c>
      <c r="AH453" s="16">
        <v>0</v>
      </c>
      <c r="AI453" s="32">
        <v>0</v>
      </c>
      <c r="AJ453" s="32"/>
      <c r="AK453" s="32" t="s">
        <v>66</v>
      </c>
      <c r="AM453" s="32" t="s">
        <v>1003</v>
      </c>
      <c r="AN453" s="32">
        <v>2</v>
      </c>
      <c r="AO453" s="56" t="s">
        <v>902</v>
      </c>
      <c r="AP453" s="58" t="s">
        <v>914</v>
      </c>
      <c r="AQ453" s="58" t="s">
        <v>915</v>
      </c>
      <c r="AR453" s="58">
        <v>1.7</v>
      </c>
      <c r="AS453" s="32"/>
      <c r="AT453" s="40"/>
      <c r="AU453" s="40">
        <v>0</v>
      </c>
      <c r="AV453" s="40">
        <v>1</v>
      </c>
      <c r="AW453" s="32"/>
      <c r="AX453" s="16"/>
      <c r="AY453" s="32"/>
      <c r="AZ453" s="40">
        <v>3</v>
      </c>
      <c r="BA453" s="40">
        <v>1</v>
      </c>
      <c r="BB453" s="40">
        <f>+(Tabla12[[#This Row],[Priorización 1 (60%)]]*60%)+(Tabla12[[#This Row],[Priorización 2 (40%)]]*40%)</f>
        <v>2.1999999999999997</v>
      </c>
      <c r="BC453" s="32"/>
      <c r="BD453" s="32"/>
    </row>
    <row r="454" spans="1:56" ht="169" hidden="1" customHeight="1" x14ac:dyDescent="0.2">
      <c r="A454" s="7">
        <v>447</v>
      </c>
      <c r="B454" s="7">
        <v>460</v>
      </c>
      <c r="C454" s="32" t="s">
        <v>900</v>
      </c>
      <c r="D454" s="32" t="s">
        <v>901</v>
      </c>
      <c r="E454" s="32" t="s">
        <v>112</v>
      </c>
      <c r="F454" s="1" t="s">
        <v>2196</v>
      </c>
      <c r="G454" s="32" t="s">
        <v>2</v>
      </c>
      <c r="H454" s="6" t="s">
        <v>562</v>
      </c>
      <c r="I454" s="4" t="s">
        <v>114</v>
      </c>
      <c r="J454" s="32" t="s">
        <v>897</v>
      </c>
      <c r="K454" s="32" t="s">
        <v>91</v>
      </c>
      <c r="L454" s="32" t="s">
        <v>615</v>
      </c>
      <c r="N454" s="58" t="s">
        <v>56</v>
      </c>
      <c r="Q454" s="32" t="s">
        <v>4</v>
      </c>
      <c r="R454" s="32" t="s">
        <v>386</v>
      </c>
      <c r="S454" s="32" t="str">
        <f>+VLOOKUP(Tabla12[[#This Row],[Programa]],Objetivos_Programas!$B$2:$C$16,2,FALSE)</f>
        <v>2. Programa descarbonizar la movilidad e infraestructura sostenible</v>
      </c>
      <c r="T454" s="32" t="s">
        <v>407</v>
      </c>
      <c r="U454" s="32" t="s">
        <v>2206</v>
      </c>
      <c r="V454" s="33" t="str">
        <f>+VLOOKUP(Tabla12[[#This Row],[Subprograma (reclasificación)]],OB_Prop_Estru_Prog_SubPr_meta!$K$2:$N$59,4,FALSE)</f>
        <v>67 km de corredores verdes de proximidad</v>
      </c>
      <c r="W454" s="32" t="s">
        <v>900</v>
      </c>
      <c r="X454" s="32">
        <v>0</v>
      </c>
      <c r="Y454" s="32" t="s">
        <v>1006</v>
      </c>
      <c r="AA454" s="32" t="s">
        <v>1395</v>
      </c>
      <c r="AB454" s="32" t="s">
        <v>1006</v>
      </c>
      <c r="AC454" s="58">
        <v>0</v>
      </c>
      <c r="AD454" s="10">
        <v>42000</v>
      </c>
      <c r="AE454" s="10">
        <f>+Tabla12[[#This Row],[Costo estimado 
(millones de $)]]</f>
        <v>42000</v>
      </c>
      <c r="AF454" s="16">
        <v>0</v>
      </c>
      <c r="AG454" s="16">
        <v>0</v>
      </c>
      <c r="AH454" s="16">
        <v>0</v>
      </c>
      <c r="AI454" s="32">
        <v>0</v>
      </c>
      <c r="AJ454" s="32"/>
      <c r="AK454" s="32" t="s">
        <v>73</v>
      </c>
      <c r="AN454" s="40">
        <v>2</v>
      </c>
      <c r="AO454" s="56" t="s">
        <v>902</v>
      </c>
      <c r="AP454" s="58" t="s">
        <v>976</v>
      </c>
      <c r="AQ454" s="58" t="s">
        <v>1004</v>
      </c>
      <c r="AR454" s="58">
        <v>3.5</v>
      </c>
      <c r="AS454" s="32"/>
      <c r="AT454" s="40"/>
      <c r="AU454" s="40">
        <v>0</v>
      </c>
      <c r="AV454" s="40">
        <v>2</v>
      </c>
      <c r="AW454" s="32"/>
      <c r="AX454" s="16"/>
      <c r="AY454" s="32"/>
      <c r="AZ454" s="40">
        <v>2</v>
      </c>
      <c r="BA454" s="40">
        <v>1</v>
      </c>
      <c r="BB454" s="40">
        <f>+(Tabla12[[#This Row],[Priorización 1 (60%)]]*60%)+(Tabla12[[#This Row],[Priorización 2 (40%)]]*40%)</f>
        <v>1.6</v>
      </c>
      <c r="BC454" s="32"/>
      <c r="BD454" s="32"/>
    </row>
    <row r="455" spans="1:56" ht="169" hidden="1" customHeight="1" x14ac:dyDescent="0.2">
      <c r="A455" s="7">
        <v>449</v>
      </c>
      <c r="B455" s="7">
        <v>461</v>
      </c>
      <c r="C455" s="32" t="s">
        <v>900</v>
      </c>
      <c r="D455" s="32" t="s">
        <v>901</v>
      </c>
      <c r="E455" s="32" t="s">
        <v>112</v>
      </c>
      <c r="F455" s="180" t="s">
        <v>2191</v>
      </c>
      <c r="G455" s="179" t="s">
        <v>2</v>
      </c>
      <c r="H455" s="177" t="s">
        <v>563</v>
      </c>
      <c r="I455" s="4" t="s">
        <v>114</v>
      </c>
      <c r="J455" s="32" t="s">
        <v>897</v>
      </c>
      <c r="K455" s="32" t="s">
        <v>91</v>
      </c>
      <c r="L455" s="32" t="s">
        <v>615</v>
      </c>
      <c r="N455" s="58" t="s">
        <v>56</v>
      </c>
      <c r="Q455" s="32" t="s">
        <v>4</v>
      </c>
      <c r="R455" s="32" t="s">
        <v>386</v>
      </c>
      <c r="S455" s="32" t="str">
        <f>+VLOOKUP(Tabla12[[#This Row],[Programa]],Objetivos_Programas!$B$2:$C$16,2,FALSE)</f>
        <v>2. Programa descarbonizar la movilidad e infraestructura sostenible</v>
      </c>
      <c r="T455" s="32" t="s">
        <v>407</v>
      </c>
      <c r="U455" s="32" t="s">
        <v>408</v>
      </c>
      <c r="V455" s="33" t="str">
        <f>+VLOOKUP(Tabla12[[#This Row],[Subprograma (reclasificación)]],OB_Prop_Estru_Prog_SubPr_meta!$K$2:$N$59,4,FALSE)</f>
        <v>416 km de red de ciclo infraestructura en las 33 UPL, 11 corredores verdes para la micromovilidad - cicloalameda (84 km)</v>
      </c>
      <c r="W455" s="32" t="s">
        <v>900</v>
      </c>
      <c r="X455" s="32">
        <v>0</v>
      </c>
      <c r="Y455" s="32" t="s">
        <v>1007</v>
      </c>
      <c r="AA455" s="32" t="s">
        <v>1460</v>
      </c>
      <c r="AB455" s="32" t="s">
        <v>1007</v>
      </c>
      <c r="AC455" s="58">
        <v>0</v>
      </c>
      <c r="AD455" s="10">
        <v>240000</v>
      </c>
      <c r="AE455" s="10">
        <f>+Tabla12[[#This Row],[Costo estimado 
(millones de $)]]</f>
        <v>240000</v>
      </c>
      <c r="AF455" s="16">
        <v>0</v>
      </c>
      <c r="AH455" s="16">
        <v>0</v>
      </c>
      <c r="AI455" s="32">
        <v>0</v>
      </c>
      <c r="AJ455" s="32"/>
      <c r="AK455" s="32" t="s">
        <v>57</v>
      </c>
      <c r="AM455" s="32" t="s">
        <v>1008</v>
      </c>
      <c r="AN455" s="32">
        <v>1</v>
      </c>
      <c r="AO455" s="56" t="s">
        <v>902</v>
      </c>
      <c r="AP455" s="58" t="s">
        <v>1009</v>
      </c>
      <c r="AQ455" s="58" t="s">
        <v>1009</v>
      </c>
      <c r="AR455" s="58">
        <v>20</v>
      </c>
      <c r="AS455" s="32"/>
      <c r="AT455" s="40"/>
      <c r="AU455" s="40">
        <v>0</v>
      </c>
      <c r="AV455" s="40">
        <v>1</v>
      </c>
      <c r="AW455" s="32"/>
      <c r="AX455" s="16">
        <f>Tabla12[[#This Row],[Costo estimado 
(millones de $)]]-Tabla12[[#This Row],[Recursos PDD]]</f>
        <v>240000</v>
      </c>
      <c r="AY455" s="32"/>
      <c r="AZ455" s="40">
        <v>3</v>
      </c>
      <c r="BA455" s="40">
        <v>2</v>
      </c>
      <c r="BB455" s="40">
        <f>+(Tabla12[[#This Row],[Priorización 1 (60%)]]*60%)+(Tabla12[[#This Row],[Priorización 2 (40%)]]*40%)</f>
        <v>2.5999999999999996</v>
      </c>
      <c r="BC455" s="32"/>
      <c r="BD455" s="32"/>
    </row>
    <row r="456" spans="1:56" ht="169" customHeight="1" x14ac:dyDescent="0.2">
      <c r="A456" s="7">
        <v>450</v>
      </c>
      <c r="B456" s="7">
        <v>462</v>
      </c>
      <c r="C456" s="32" t="s">
        <v>900</v>
      </c>
      <c r="D456" s="32" t="s">
        <v>901</v>
      </c>
      <c r="E456" s="32" t="s">
        <v>112</v>
      </c>
      <c r="F456" s="1" t="s">
        <v>1920</v>
      </c>
      <c r="G456" s="32" t="s">
        <v>2</v>
      </c>
      <c r="H456" s="155" t="s">
        <v>2239</v>
      </c>
      <c r="I456" s="4" t="s">
        <v>114</v>
      </c>
      <c r="J456" s="32" t="s">
        <v>897</v>
      </c>
      <c r="K456" s="32" t="s">
        <v>91</v>
      </c>
      <c r="L456" s="32" t="s">
        <v>615</v>
      </c>
      <c r="N456" s="58" t="s">
        <v>56</v>
      </c>
      <c r="Q456" s="32" t="s">
        <v>4</v>
      </c>
      <c r="R456" s="32" t="s">
        <v>386</v>
      </c>
      <c r="S456" s="32" t="str">
        <f>+VLOOKUP(Tabla12[[#This Row],[Programa]],Objetivos_Programas!$B$2:$C$16,2,FALSE)</f>
        <v>2. Programa descarbonizar la movilidad e infraestructura sostenible</v>
      </c>
      <c r="T456" s="32" t="s">
        <v>407</v>
      </c>
      <c r="U456" s="32" t="s">
        <v>2129</v>
      </c>
      <c r="V456" s="33" t="str">
        <f>+VLOOKUP(Tabla12[[#This Row],[Subprograma (reclasificación)]],OB_Prop_Estru_Prog_SubPr_meta!$K$2:$N$59,4,FALSE)</f>
        <v>5 Líneas de metro  (97 km), 3 regiotram (37,09), 17 corredores verdes de alta capacidad (101 km) y 4 corredores verdes de media capacidad (19 km)</v>
      </c>
      <c r="W456" s="32" t="s">
        <v>900</v>
      </c>
      <c r="X456" s="32">
        <v>0</v>
      </c>
      <c r="Y456" s="32" t="s">
        <v>1010</v>
      </c>
      <c r="AA456" s="32" t="s">
        <v>1461</v>
      </c>
      <c r="AB456" s="32" t="s">
        <v>1010</v>
      </c>
      <c r="AC456" s="58">
        <v>0</v>
      </c>
      <c r="AD456" s="10">
        <v>111600.00000000001</v>
      </c>
      <c r="AE456" s="158">
        <f>Tabla12[[#This Row],[Costo estimado 
(millones de $)]]*0.25</f>
        <v>27900.000000000004</v>
      </c>
      <c r="AF456" s="159">
        <v>0</v>
      </c>
      <c r="AG456" s="159">
        <v>0</v>
      </c>
      <c r="AH456" s="159">
        <f>+Tabla12[[#This Row],[Costo estimado 
(millones de $)]]*0.5</f>
        <v>55800.000000000007</v>
      </c>
      <c r="AI456" s="159">
        <f>Tabla12[[#This Row],[Costo estimado 
(millones de $)]]*0.25</f>
        <v>27900.000000000004</v>
      </c>
      <c r="AK456" s="32" t="s">
        <v>66</v>
      </c>
      <c r="AM456" s="153" t="s">
        <v>2237</v>
      </c>
      <c r="AN456" s="32">
        <v>2</v>
      </c>
      <c r="AO456" s="56" t="s">
        <v>902</v>
      </c>
      <c r="AP456" s="32" t="s">
        <v>922</v>
      </c>
      <c r="AQ456" s="32" t="s">
        <v>923</v>
      </c>
      <c r="AR456" s="157">
        <v>8.5</v>
      </c>
      <c r="AS456" s="32"/>
      <c r="AT456" s="40"/>
      <c r="AU456" s="40">
        <v>0</v>
      </c>
      <c r="AV456" s="40">
        <v>3</v>
      </c>
      <c r="AW456" s="32"/>
      <c r="AX456" s="16"/>
      <c r="AY456" s="32"/>
      <c r="AZ456" s="40">
        <v>1</v>
      </c>
      <c r="BA456" s="40">
        <v>1</v>
      </c>
      <c r="BB456" s="40">
        <f>+(Tabla12[[#This Row],[Priorización 1 (60%)]]*60%)+(Tabla12[[#This Row],[Priorización 2 (40%)]]*40%)</f>
        <v>1</v>
      </c>
      <c r="BC456" s="32"/>
      <c r="BD456" s="32"/>
    </row>
    <row r="457" spans="1:56" ht="169" customHeight="1" x14ac:dyDescent="0.2">
      <c r="A457" s="7">
        <v>450</v>
      </c>
      <c r="B457" s="7">
        <v>463</v>
      </c>
      <c r="C457" s="32" t="s">
        <v>900</v>
      </c>
      <c r="D457" s="32" t="s">
        <v>901</v>
      </c>
      <c r="E457" s="32" t="s">
        <v>112</v>
      </c>
      <c r="F457" s="1" t="s">
        <v>1920</v>
      </c>
      <c r="G457" s="32" t="s">
        <v>2</v>
      </c>
      <c r="H457" s="6" t="s">
        <v>1974</v>
      </c>
      <c r="I457" s="4" t="s">
        <v>114</v>
      </c>
      <c r="J457" s="32" t="s">
        <v>897</v>
      </c>
      <c r="K457" s="32" t="s">
        <v>91</v>
      </c>
      <c r="L457" s="32" t="s">
        <v>615</v>
      </c>
      <c r="N457" s="58" t="s">
        <v>56</v>
      </c>
      <c r="Q457" s="32" t="s">
        <v>4</v>
      </c>
      <c r="R457" s="32" t="s">
        <v>386</v>
      </c>
      <c r="S457" s="32" t="str">
        <f>+VLOOKUP(Tabla12[[#This Row],[Programa]],Objetivos_Programas!$B$2:$C$16,2,FALSE)</f>
        <v>2. Programa descarbonizar la movilidad e infraestructura sostenible</v>
      </c>
      <c r="T457" s="32" t="s">
        <v>407</v>
      </c>
      <c r="U457" s="32" t="s">
        <v>2129</v>
      </c>
      <c r="V457" s="33" t="str">
        <f>+VLOOKUP(Tabla12[[#This Row],[Subprograma (reclasificación)]],OB_Prop_Estru_Prog_SubPr_meta!$K$2:$N$59,4,FALSE)</f>
        <v>5 Líneas de metro  (97 km), 3 regiotram (37,09), 17 corredores verdes de alta capacidad (101 km) y 4 corredores verdes de media capacidad (19 km)</v>
      </c>
      <c r="W457" s="32" t="s">
        <v>900</v>
      </c>
      <c r="X457" s="32" t="s">
        <v>1016</v>
      </c>
      <c r="Z457" s="58"/>
      <c r="AC457" s="58">
        <v>0</v>
      </c>
      <c r="AD457" s="10">
        <v>159954</v>
      </c>
      <c r="AE457" s="158">
        <f>Tabla12[[#This Row],[Costo estimado 
(millones de $)]]*0.5</f>
        <v>79977</v>
      </c>
      <c r="AH457" s="159">
        <f>Tabla12[[#This Row],[Costo estimado 
(millones de $)]]*0.5</f>
        <v>79977</v>
      </c>
      <c r="AI457" s="32">
        <v>0</v>
      </c>
      <c r="AK457" s="32" t="s">
        <v>57</v>
      </c>
      <c r="AL457" s="40"/>
      <c r="AM457" s="153" t="s">
        <v>2236</v>
      </c>
      <c r="AN457" s="58">
        <v>1</v>
      </c>
      <c r="AO457" s="56" t="s">
        <v>1585</v>
      </c>
      <c r="AP457" s="58" t="s">
        <v>1037</v>
      </c>
      <c r="AQ457" s="58" t="s">
        <v>1037</v>
      </c>
      <c r="AR457" s="58">
        <v>0.8</v>
      </c>
      <c r="AS457" s="32"/>
      <c r="AT457" s="40"/>
      <c r="AU457" s="40">
        <v>0</v>
      </c>
      <c r="AV457" s="40">
        <v>3</v>
      </c>
      <c r="AW457" s="32"/>
      <c r="AX457" s="16"/>
      <c r="AY457" s="32"/>
      <c r="AZ457" s="40">
        <v>1</v>
      </c>
      <c r="BA457" s="40">
        <v>1</v>
      </c>
      <c r="BB457" s="40">
        <f>+(Tabla12[[#This Row],[Priorización 1 (60%)]]*60%)+(Tabla12[[#This Row],[Priorización 2 (40%)]]*40%)</f>
        <v>1</v>
      </c>
      <c r="BC457" s="32"/>
      <c r="BD457" s="32"/>
    </row>
    <row r="458" spans="1:56" ht="169" customHeight="1" x14ac:dyDescent="0.2">
      <c r="A458" s="7">
        <v>450</v>
      </c>
      <c r="B458" s="7">
        <v>464</v>
      </c>
      <c r="C458" s="32" t="s">
        <v>900</v>
      </c>
      <c r="D458" s="32" t="s">
        <v>901</v>
      </c>
      <c r="E458" s="32" t="s">
        <v>112</v>
      </c>
      <c r="F458" s="1" t="s">
        <v>1920</v>
      </c>
      <c r="G458" s="32" t="s">
        <v>2</v>
      </c>
      <c r="H458" s="6" t="s">
        <v>1975</v>
      </c>
      <c r="I458" s="4" t="s">
        <v>114</v>
      </c>
      <c r="J458" s="32" t="s">
        <v>897</v>
      </c>
      <c r="K458" s="32" t="s">
        <v>91</v>
      </c>
      <c r="L458" s="32" t="s">
        <v>615</v>
      </c>
      <c r="N458" s="58" t="s">
        <v>56</v>
      </c>
      <c r="Q458" s="32" t="s">
        <v>4</v>
      </c>
      <c r="R458" s="32" t="s">
        <v>386</v>
      </c>
      <c r="S458" s="32" t="str">
        <f>+VLOOKUP(Tabla12[[#This Row],[Programa]],Objetivos_Programas!$B$2:$C$16,2,FALSE)</f>
        <v>2. Programa descarbonizar la movilidad e infraestructura sostenible</v>
      </c>
      <c r="T458" s="32" t="s">
        <v>407</v>
      </c>
      <c r="U458" s="32" t="s">
        <v>2129</v>
      </c>
      <c r="V458" s="33" t="str">
        <f>+VLOOKUP(Tabla12[[#This Row],[Subprograma (reclasificación)]],OB_Prop_Estru_Prog_SubPr_meta!$K$2:$N$59,4,FALSE)</f>
        <v>5 Líneas de metro  (97 km), 3 regiotram (37,09), 17 corredores verdes de alta capacidad (101 km) y 4 corredores verdes de media capacidad (19 km)</v>
      </c>
      <c r="W458" s="32" t="s">
        <v>900</v>
      </c>
      <c r="X458" s="32">
        <v>0</v>
      </c>
      <c r="Y458" s="32" t="s">
        <v>1978</v>
      </c>
      <c r="Z458" s="58"/>
      <c r="AC458" s="58">
        <v>0</v>
      </c>
      <c r="AD458" s="10">
        <v>679807</v>
      </c>
      <c r="AE458" s="158">
        <f>Tabla12[[#This Row],[Costo estimado 
(millones de $)]]*0.5</f>
        <v>339903.5</v>
      </c>
      <c r="AH458" s="159">
        <f>Tabla12[[#This Row],[Costo estimado 
(millones de $)]]*0.5</f>
        <v>339903.5</v>
      </c>
      <c r="AI458" s="32">
        <v>0</v>
      </c>
      <c r="AK458" s="32" t="s">
        <v>1979</v>
      </c>
      <c r="AL458" s="40"/>
      <c r="AM458" s="153" t="s">
        <v>2236</v>
      </c>
      <c r="AN458" s="58">
        <v>1</v>
      </c>
      <c r="AO458" s="56" t="s">
        <v>1585</v>
      </c>
      <c r="AP458" s="58" t="s">
        <v>1037</v>
      </c>
      <c r="AQ458" s="58" t="s">
        <v>1037</v>
      </c>
      <c r="AR458" s="58">
        <v>3.4</v>
      </c>
      <c r="AS458" s="32"/>
      <c r="AT458" s="40"/>
      <c r="AU458" s="40">
        <v>0</v>
      </c>
      <c r="AV458" s="40">
        <v>3</v>
      </c>
      <c r="AW458" s="32"/>
      <c r="AX458" s="16"/>
      <c r="AY458" s="32"/>
      <c r="AZ458" s="40">
        <v>1</v>
      </c>
      <c r="BA458" s="40">
        <v>1</v>
      </c>
      <c r="BB458" s="40">
        <f>+(Tabla12[[#This Row],[Priorización 1 (60%)]]*60%)+(Tabla12[[#This Row],[Priorización 2 (40%)]]*40%)</f>
        <v>1</v>
      </c>
      <c r="BC458" s="32"/>
      <c r="BD458" s="32"/>
    </row>
    <row r="459" spans="1:56" ht="169" customHeight="1" x14ac:dyDescent="0.2">
      <c r="A459" s="7">
        <v>450</v>
      </c>
      <c r="B459" s="7">
        <v>465</v>
      </c>
      <c r="C459" s="32" t="s">
        <v>900</v>
      </c>
      <c r="D459" s="32" t="s">
        <v>901</v>
      </c>
      <c r="E459" s="32" t="s">
        <v>112</v>
      </c>
      <c r="F459" s="1" t="s">
        <v>1920</v>
      </c>
      <c r="G459" s="32" t="s">
        <v>2</v>
      </c>
      <c r="H459" s="6" t="s">
        <v>1976</v>
      </c>
      <c r="I459" s="4" t="s">
        <v>114</v>
      </c>
      <c r="J459" s="32" t="s">
        <v>897</v>
      </c>
      <c r="K459" s="32" t="s">
        <v>91</v>
      </c>
      <c r="L459" s="32" t="s">
        <v>615</v>
      </c>
      <c r="N459" s="58" t="s">
        <v>56</v>
      </c>
      <c r="Q459" s="32" t="s">
        <v>4</v>
      </c>
      <c r="R459" s="32" t="s">
        <v>386</v>
      </c>
      <c r="S459" s="32" t="str">
        <f>+VLOOKUP(Tabla12[[#This Row],[Programa]],Objetivos_Programas!$B$2:$C$16,2,FALSE)</f>
        <v>2. Programa descarbonizar la movilidad e infraestructura sostenible</v>
      </c>
      <c r="T459" s="32" t="s">
        <v>407</v>
      </c>
      <c r="U459" s="32" t="s">
        <v>2129</v>
      </c>
      <c r="V459" s="33" t="str">
        <f>+VLOOKUP(Tabla12[[#This Row],[Subprograma (reclasificación)]],OB_Prop_Estru_Prog_SubPr_meta!$K$2:$N$59,4,FALSE)</f>
        <v>5 Líneas de metro  (97 km), 3 regiotram (37,09), 17 corredores verdes de alta capacidad (101 km) y 4 corredores verdes de media capacidad (19 km)</v>
      </c>
      <c r="W459" s="32" t="s">
        <v>900</v>
      </c>
      <c r="X459" s="32">
        <v>0</v>
      </c>
      <c r="Y459" s="32" t="s">
        <v>1978</v>
      </c>
      <c r="Z459" s="58"/>
      <c r="AC459" s="58">
        <v>0</v>
      </c>
      <c r="AD459" s="10">
        <v>219937</v>
      </c>
      <c r="AE459" s="158">
        <f>Tabla12[[#This Row],[Costo estimado 
(millones de $)]]*0.5</f>
        <v>109968.5</v>
      </c>
      <c r="AH459" s="159">
        <f>Tabla12[[#This Row],[Costo estimado 
(millones de $)]]*0.5</f>
        <v>109968.5</v>
      </c>
      <c r="AI459" s="32">
        <v>0</v>
      </c>
      <c r="AK459" s="32" t="s">
        <v>400</v>
      </c>
      <c r="AL459" s="40"/>
      <c r="AM459" s="153" t="s">
        <v>2236</v>
      </c>
      <c r="AN459" s="58">
        <v>1</v>
      </c>
      <c r="AO459" s="56" t="s">
        <v>1585</v>
      </c>
      <c r="AP459" s="58" t="s">
        <v>1037</v>
      </c>
      <c r="AQ459" s="58" t="s">
        <v>1037</v>
      </c>
      <c r="AR459" s="58">
        <v>1.1000000000000001</v>
      </c>
      <c r="AS459" s="32"/>
      <c r="AT459" s="40"/>
      <c r="AU459" s="40">
        <v>0</v>
      </c>
      <c r="AV459" s="40">
        <v>3</v>
      </c>
      <c r="AW459" s="32"/>
      <c r="AX459" s="16"/>
      <c r="AY459" s="32"/>
      <c r="AZ459" s="40">
        <v>1</v>
      </c>
      <c r="BA459" s="40">
        <v>1</v>
      </c>
      <c r="BB459" s="40">
        <f>+(Tabla12[[#This Row],[Priorización 1 (60%)]]*60%)+(Tabla12[[#This Row],[Priorización 2 (40%)]]*40%)</f>
        <v>1</v>
      </c>
      <c r="BC459" s="32"/>
      <c r="BD459" s="32"/>
    </row>
    <row r="460" spans="1:56" ht="169" customHeight="1" x14ac:dyDescent="0.2">
      <c r="A460" s="7">
        <v>450</v>
      </c>
      <c r="B460" s="7">
        <v>466</v>
      </c>
      <c r="C460" s="32" t="s">
        <v>900</v>
      </c>
      <c r="D460" s="32" t="s">
        <v>901</v>
      </c>
      <c r="E460" s="32" t="s">
        <v>112</v>
      </c>
      <c r="F460" s="1" t="s">
        <v>1920</v>
      </c>
      <c r="G460" s="32" t="s">
        <v>2</v>
      </c>
      <c r="H460" s="6" t="s">
        <v>1977</v>
      </c>
      <c r="I460" s="4" t="s">
        <v>114</v>
      </c>
      <c r="J460" s="32" t="s">
        <v>897</v>
      </c>
      <c r="K460" s="32" t="s">
        <v>91</v>
      </c>
      <c r="L460" s="32" t="s">
        <v>615</v>
      </c>
      <c r="N460" s="58" t="s">
        <v>56</v>
      </c>
      <c r="Q460" s="32" t="s">
        <v>4</v>
      </c>
      <c r="R460" s="32" t="s">
        <v>386</v>
      </c>
      <c r="S460" s="32" t="str">
        <f>+VLOOKUP(Tabla12[[#This Row],[Programa]],Objetivos_Programas!$B$2:$C$16,2,FALSE)</f>
        <v>2. Programa descarbonizar la movilidad e infraestructura sostenible</v>
      </c>
      <c r="T460" s="32" t="s">
        <v>407</v>
      </c>
      <c r="U460" s="32" t="s">
        <v>2129</v>
      </c>
      <c r="V460" s="33" t="str">
        <f>+VLOOKUP(Tabla12[[#This Row],[Subprograma (reclasificación)]],OB_Prop_Estru_Prog_SubPr_meta!$K$2:$N$59,4,FALSE)</f>
        <v>5 Líneas de metro  (97 km), 3 regiotram (37,09), 17 corredores verdes de alta capacidad (101 km) y 4 corredores verdes de media capacidad (19 km)</v>
      </c>
      <c r="W460" s="32" t="s">
        <v>900</v>
      </c>
      <c r="X460" s="153" t="s">
        <v>2211</v>
      </c>
      <c r="Z460" s="58"/>
      <c r="AC460" s="58">
        <v>0</v>
      </c>
      <c r="AD460" s="10">
        <v>739790</v>
      </c>
      <c r="AE460" s="158">
        <f>Tabla12[[#This Row],[Costo estimado 
(millones de $)]]*0.5</f>
        <v>369895</v>
      </c>
      <c r="AH460" s="159">
        <f>Tabla12[[#This Row],[Costo estimado 
(millones de $)]]*0.5</f>
        <v>369895</v>
      </c>
      <c r="AI460" s="32">
        <v>0</v>
      </c>
      <c r="AK460" s="32" t="s">
        <v>1979</v>
      </c>
      <c r="AL460" s="40"/>
      <c r="AM460" s="153" t="s">
        <v>2236</v>
      </c>
      <c r="AN460" s="58">
        <v>1</v>
      </c>
      <c r="AO460" s="56" t="s">
        <v>1585</v>
      </c>
      <c r="AP460" s="58" t="s">
        <v>1037</v>
      </c>
      <c r="AQ460" s="58" t="s">
        <v>1037</v>
      </c>
      <c r="AR460" s="58">
        <v>3.7</v>
      </c>
      <c r="AS460" s="32"/>
      <c r="AT460" s="40"/>
      <c r="AU460" s="40">
        <v>0</v>
      </c>
      <c r="AV460" s="40">
        <v>3</v>
      </c>
      <c r="AW460" s="32"/>
      <c r="AX460" s="16"/>
      <c r="AY460" s="32"/>
      <c r="AZ460" s="40">
        <v>1</v>
      </c>
      <c r="BA460" s="40">
        <v>1</v>
      </c>
      <c r="BB460" s="40">
        <f>+(Tabla12[[#This Row],[Priorización 1 (60%)]]*60%)+(Tabla12[[#This Row],[Priorización 2 (40%)]]*40%)</f>
        <v>1</v>
      </c>
      <c r="BC460" s="32"/>
      <c r="BD460" s="32"/>
    </row>
    <row r="461" spans="1:56" ht="169" hidden="1" customHeight="1" x14ac:dyDescent="0.2">
      <c r="A461" s="7">
        <v>454</v>
      </c>
      <c r="B461" s="7">
        <v>469</v>
      </c>
      <c r="C461" s="32" t="s">
        <v>900</v>
      </c>
      <c r="D461" s="32" t="s">
        <v>901</v>
      </c>
      <c r="E461" s="32" t="s">
        <v>112</v>
      </c>
      <c r="F461" s="1" t="s">
        <v>2196</v>
      </c>
      <c r="G461" s="32" t="s">
        <v>2</v>
      </c>
      <c r="H461" s="6" t="s">
        <v>567</v>
      </c>
      <c r="I461" s="4" t="s">
        <v>114</v>
      </c>
      <c r="J461" s="32" t="s">
        <v>897</v>
      </c>
      <c r="K461" s="32" t="s">
        <v>91</v>
      </c>
      <c r="L461" s="32" t="s">
        <v>615</v>
      </c>
      <c r="N461" s="58" t="s">
        <v>56</v>
      </c>
      <c r="Q461" s="32" t="s">
        <v>4</v>
      </c>
      <c r="R461" s="32" t="s">
        <v>386</v>
      </c>
      <c r="S461" s="32" t="str">
        <f>+VLOOKUP(Tabla12[[#This Row],[Programa]],Objetivos_Programas!$B$2:$C$16,2,FALSE)</f>
        <v>2. Programa descarbonizar la movilidad e infraestructura sostenible</v>
      </c>
      <c r="T461" s="32" t="s">
        <v>407</v>
      </c>
      <c r="U461" s="32" t="s">
        <v>2206</v>
      </c>
      <c r="V461" s="33" t="str">
        <f>+VLOOKUP(Tabla12[[#This Row],[Subprograma (reclasificación)]],OB_Prop_Estru_Prog_SubPr_meta!$K$2:$N$59,4,FALSE)</f>
        <v>67 km de corredores verdes de proximidad</v>
      </c>
      <c r="W461" s="32" t="s">
        <v>900</v>
      </c>
      <c r="X461" s="32">
        <v>0</v>
      </c>
      <c r="Y461" s="32" t="s">
        <v>1011</v>
      </c>
      <c r="AA461" s="32" t="s">
        <v>1462</v>
      </c>
      <c r="AB461" s="32" t="s">
        <v>1011</v>
      </c>
      <c r="AC461" s="58">
        <v>0</v>
      </c>
      <c r="AD461" s="10">
        <v>86400</v>
      </c>
      <c r="AE461" s="10">
        <f>+Tabla12[[#This Row],[Costo estimado 
(millones de $)]]</f>
        <v>86400</v>
      </c>
      <c r="AF461" s="16">
        <v>0</v>
      </c>
      <c r="AH461" s="16">
        <v>0</v>
      </c>
      <c r="AI461" s="32">
        <v>0</v>
      </c>
      <c r="AJ461" s="32"/>
      <c r="AK461" s="32" t="s">
        <v>73</v>
      </c>
      <c r="AM461" s="32" t="s">
        <v>1008</v>
      </c>
      <c r="AN461" s="32">
        <v>2</v>
      </c>
      <c r="AO461" s="56" t="s">
        <v>902</v>
      </c>
      <c r="AP461" s="58" t="s">
        <v>922</v>
      </c>
      <c r="AQ461" s="58" t="s">
        <v>923</v>
      </c>
      <c r="AR461" s="58">
        <v>7.2</v>
      </c>
      <c r="AS461" s="32"/>
      <c r="AT461" s="40"/>
      <c r="AU461" s="40">
        <v>0</v>
      </c>
      <c r="AV461" s="40">
        <v>1</v>
      </c>
      <c r="AW461" s="32"/>
      <c r="AX461" s="16"/>
      <c r="AY461" s="32"/>
      <c r="AZ461" s="40">
        <v>3</v>
      </c>
      <c r="BA461" s="40">
        <v>1</v>
      </c>
      <c r="BB461" s="40">
        <f>+(Tabla12[[#This Row],[Priorización 1 (60%)]]*60%)+(Tabla12[[#This Row],[Priorización 2 (40%)]]*40%)</f>
        <v>2.1999999999999997</v>
      </c>
      <c r="BC461" s="32"/>
      <c r="BD461" s="32"/>
    </row>
    <row r="462" spans="1:56" ht="169" hidden="1" customHeight="1" x14ac:dyDescent="0.2">
      <c r="A462" s="7">
        <v>455</v>
      </c>
      <c r="B462" s="7">
        <v>470</v>
      </c>
      <c r="C462" s="32" t="s">
        <v>900</v>
      </c>
      <c r="D462" s="32" t="s">
        <v>901</v>
      </c>
      <c r="E462" s="32" t="s">
        <v>112</v>
      </c>
      <c r="F462" s="1" t="s">
        <v>2196</v>
      </c>
      <c r="G462" s="32" t="s">
        <v>2</v>
      </c>
      <c r="H462" s="6" t="s">
        <v>568</v>
      </c>
      <c r="I462" s="4" t="s">
        <v>114</v>
      </c>
      <c r="J462" s="32" t="s">
        <v>897</v>
      </c>
      <c r="K462" s="32" t="s">
        <v>91</v>
      </c>
      <c r="L462" s="32" t="s">
        <v>615</v>
      </c>
      <c r="N462" s="58" t="s">
        <v>56</v>
      </c>
      <c r="Q462" s="32" t="s">
        <v>4</v>
      </c>
      <c r="R462" s="32" t="s">
        <v>386</v>
      </c>
      <c r="S462" s="32" t="str">
        <f>+VLOOKUP(Tabla12[[#This Row],[Programa]],Objetivos_Programas!$B$2:$C$16,2,FALSE)</f>
        <v>2. Programa descarbonizar la movilidad e infraestructura sostenible</v>
      </c>
      <c r="T462" s="32" t="s">
        <v>407</v>
      </c>
      <c r="U462" s="32" t="s">
        <v>2206</v>
      </c>
      <c r="V462" s="33" t="str">
        <f>+VLOOKUP(Tabla12[[#This Row],[Subprograma (reclasificación)]],OB_Prop_Estru_Prog_SubPr_meta!$K$2:$N$59,4,FALSE)</f>
        <v>67 km de corredores verdes de proximidad</v>
      </c>
      <c r="W462" s="32" t="s">
        <v>900</v>
      </c>
      <c r="X462" s="32">
        <v>0</v>
      </c>
      <c r="Y462" s="32" t="s">
        <v>1012</v>
      </c>
      <c r="AA462" s="32" t="s">
        <v>1463</v>
      </c>
      <c r="AB462" s="32" t="s">
        <v>1012</v>
      </c>
      <c r="AC462" s="58">
        <v>0</v>
      </c>
      <c r="AD462" s="10">
        <v>67200</v>
      </c>
      <c r="AE462" s="10">
        <f>+Tabla12[[#This Row],[Costo estimado 
(millones de $)]]</f>
        <v>67200</v>
      </c>
      <c r="AF462" s="16">
        <v>0</v>
      </c>
      <c r="AH462" s="16">
        <v>0</v>
      </c>
      <c r="AI462" s="32">
        <v>0</v>
      </c>
      <c r="AJ462" s="32"/>
      <c r="AK462" s="32" t="s">
        <v>66</v>
      </c>
      <c r="AM462" s="32" t="s">
        <v>1008</v>
      </c>
      <c r="AN462" s="32">
        <v>2</v>
      </c>
      <c r="AO462" s="56" t="s">
        <v>902</v>
      </c>
      <c r="AP462" s="58" t="s">
        <v>914</v>
      </c>
      <c r="AQ462" s="58" t="s">
        <v>915</v>
      </c>
      <c r="AR462" s="58">
        <v>5.6</v>
      </c>
      <c r="AS462" s="32"/>
      <c r="AT462" s="40"/>
      <c r="AU462" s="40">
        <v>0</v>
      </c>
      <c r="AV462" s="40">
        <v>3</v>
      </c>
      <c r="AW462" s="32"/>
      <c r="AX462" s="16"/>
      <c r="AY462" s="32"/>
      <c r="AZ462" s="40">
        <v>1</v>
      </c>
      <c r="BA462" s="40">
        <v>1</v>
      </c>
      <c r="BB462" s="40">
        <f>+(Tabla12[[#This Row],[Priorización 1 (60%)]]*60%)+(Tabla12[[#This Row],[Priorización 2 (40%)]]*40%)</f>
        <v>1</v>
      </c>
      <c r="BC462" s="32"/>
      <c r="BD462" s="32"/>
    </row>
    <row r="463" spans="1:56" ht="169" hidden="1" customHeight="1" x14ac:dyDescent="0.2">
      <c r="A463" s="7">
        <v>456</v>
      </c>
      <c r="B463" s="7">
        <v>471</v>
      </c>
      <c r="C463" s="32" t="s">
        <v>900</v>
      </c>
      <c r="D463" s="32" t="s">
        <v>901</v>
      </c>
      <c r="E463" s="32" t="s">
        <v>112</v>
      </c>
      <c r="F463" s="180" t="s">
        <v>2191</v>
      </c>
      <c r="G463" s="179" t="s">
        <v>2</v>
      </c>
      <c r="H463" s="177" t="s">
        <v>255</v>
      </c>
      <c r="I463" s="4" t="s">
        <v>114</v>
      </c>
      <c r="J463" s="32" t="s">
        <v>897</v>
      </c>
      <c r="K463" s="32" t="s">
        <v>91</v>
      </c>
      <c r="L463" s="32" t="s">
        <v>615</v>
      </c>
      <c r="N463" s="58" t="s">
        <v>56</v>
      </c>
      <c r="Q463" s="32" t="s">
        <v>4</v>
      </c>
      <c r="R463" s="32" t="s">
        <v>386</v>
      </c>
      <c r="S463" s="32" t="str">
        <f>+VLOOKUP(Tabla12[[#This Row],[Programa]],Objetivos_Programas!$B$2:$C$16,2,FALSE)</f>
        <v>2. Programa descarbonizar la movilidad e infraestructura sostenible</v>
      </c>
      <c r="T463" s="32" t="s">
        <v>407</v>
      </c>
      <c r="U463" s="32" t="s">
        <v>408</v>
      </c>
      <c r="V463" s="33" t="str">
        <f>+VLOOKUP(Tabla12[[#This Row],[Subprograma (reclasificación)]],OB_Prop_Estru_Prog_SubPr_meta!$K$2:$N$59,4,FALSE)</f>
        <v>416 km de red de ciclo infraestructura en las 33 UPL, 11 corredores verdes para la micromovilidad - cicloalameda (84 km)</v>
      </c>
      <c r="W463" s="32" t="s">
        <v>900</v>
      </c>
      <c r="X463" s="32" t="s">
        <v>953</v>
      </c>
      <c r="Y463" s="32" t="s">
        <v>953</v>
      </c>
      <c r="AA463" s="32" t="s">
        <v>1464</v>
      </c>
      <c r="AB463" s="32" t="s">
        <v>953</v>
      </c>
      <c r="AC463" s="58">
        <v>0</v>
      </c>
      <c r="AD463" s="10">
        <v>72000</v>
      </c>
      <c r="AE463" s="10">
        <f>+Tabla12[[#This Row],[Costo estimado 
(millones de $)]]</f>
        <v>72000</v>
      </c>
      <c r="AF463" s="16">
        <v>0</v>
      </c>
      <c r="AH463" s="16">
        <v>0</v>
      </c>
      <c r="AI463" s="32">
        <v>0</v>
      </c>
      <c r="AJ463" s="32"/>
      <c r="AK463" s="32" t="s">
        <v>73</v>
      </c>
      <c r="AM463" s="32" t="s">
        <v>1008</v>
      </c>
      <c r="AN463" s="32">
        <v>2</v>
      </c>
      <c r="AO463" s="56" t="s">
        <v>902</v>
      </c>
      <c r="AP463" s="58" t="s">
        <v>914</v>
      </c>
      <c r="AQ463" s="58" t="s">
        <v>923</v>
      </c>
      <c r="AR463" s="58">
        <v>6</v>
      </c>
      <c r="AS463" s="32"/>
      <c r="AT463" s="40"/>
      <c r="AU463" s="40">
        <v>0</v>
      </c>
      <c r="AV463" s="40">
        <v>1</v>
      </c>
      <c r="AW463" s="32"/>
      <c r="AX463" s="16"/>
      <c r="AY463" s="32"/>
      <c r="AZ463" s="40">
        <v>3</v>
      </c>
      <c r="BA463" s="40">
        <v>1</v>
      </c>
      <c r="BB463" s="40">
        <f>+(Tabla12[[#This Row],[Priorización 1 (60%)]]*60%)+(Tabla12[[#This Row],[Priorización 2 (40%)]]*40%)</f>
        <v>2.1999999999999997</v>
      </c>
      <c r="BC463" s="32"/>
      <c r="BD463" s="32"/>
    </row>
    <row r="464" spans="1:56" ht="169" hidden="1" customHeight="1" x14ac:dyDescent="0.2">
      <c r="A464" s="7">
        <v>459</v>
      </c>
      <c r="B464" s="7">
        <v>474</v>
      </c>
      <c r="C464" s="32" t="s">
        <v>900</v>
      </c>
      <c r="D464" s="32" t="s">
        <v>901</v>
      </c>
      <c r="E464" s="32" t="s">
        <v>112</v>
      </c>
      <c r="F464" s="1" t="s">
        <v>2196</v>
      </c>
      <c r="G464" s="32" t="s">
        <v>2</v>
      </c>
      <c r="H464" s="6" t="s">
        <v>570</v>
      </c>
      <c r="I464" s="4" t="s">
        <v>114</v>
      </c>
      <c r="J464" s="32" t="s">
        <v>897</v>
      </c>
      <c r="K464" s="32" t="s">
        <v>91</v>
      </c>
      <c r="L464" s="32" t="s">
        <v>615</v>
      </c>
      <c r="N464" s="58" t="s">
        <v>56</v>
      </c>
      <c r="Q464" s="32" t="s">
        <v>4</v>
      </c>
      <c r="R464" s="32" t="s">
        <v>386</v>
      </c>
      <c r="S464" s="32" t="str">
        <f>+VLOOKUP(Tabla12[[#This Row],[Programa]],Objetivos_Programas!$B$2:$C$16,2,FALSE)</f>
        <v>2. Programa descarbonizar la movilidad e infraestructura sostenible</v>
      </c>
      <c r="T464" s="32" t="s">
        <v>407</v>
      </c>
      <c r="U464" s="32" t="s">
        <v>2206</v>
      </c>
      <c r="V464" s="33" t="str">
        <f>+VLOOKUP(Tabla12[[#This Row],[Subprograma (reclasificación)]],OB_Prop_Estru_Prog_SubPr_meta!$K$2:$N$59,4,FALSE)</f>
        <v>67 km de corredores verdes de proximidad</v>
      </c>
      <c r="W464" s="32" t="s">
        <v>900</v>
      </c>
      <c r="X464" s="32">
        <v>0</v>
      </c>
      <c r="Y464" s="32" t="s">
        <v>939</v>
      </c>
      <c r="AA464" s="32" t="s">
        <v>1443</v>
      </c>
      <c r="AB464" s="32" t="s">
        <v>939</v>
      </c>
      <c r="AC464" s="58">
        <v>0</v>
      </c>
      <c r="AD464" s="10">
        <v>34800</v>
      </c>
      <c r="AE464" s="10">
        <f>+Tabla12[[#This Row],[Costo estimado 
(millones de $)]]</f>
        <v>34800</v>
      </c>
      <c r="AF464" s="16">
        <v>0</v>
      </c>
      <c r="AH464" s="16">
        <v>0</v>
      </c>
      <c r="AI464" s="32">
        <v>0</v>
      </c>
      <c r="AJ464" s="32"/>
      <c r="AK464" s="32" t="s">
        <v>66</v>
      </c>
      <c r="AN464" s="40">
        <v>2</v>
      </c>
      <c r="AO464" s="56" t="s">
        <v>902</v>
      </c>
      <c r="AP464" s="58" t="s">
        <v>922</v>
      </c>
      <c r="AQ464" s="58" t="s">
        <v>923</v>
      </c>
      <c r="AR464" s="58">
        <v>2.9</v>
      </c>
      <c r="AS464" s="32"/>
      <c r="AT464" s="40"/>
      <c r="AU464" s="40">
        <v>0</v>
      </c>
      <c r="AV464" s="40">
        <v>2</v>
      </c>
      <c r="AW464" s="32"/>
      <c r="AX464" s="16"/>
      <c r="AY464" s="32"/>
      <c r="AZ464" s="40">
        <v>2</v>
      </c>
      <c r="BA464" s="40">
        <v>1</v>
      </c>
      <c r="BB464" s="40">
        <f>+(Tabla12[[#This Row],[Priorización 1 (60%)]]*60%)+(Tabla12[[#This Row],[Priorización 2 (40%)]]*40%)</f>
        <v>1.6</v>
      </c>
      <c r="BC464" s="32"/>
      <c r="BD464" s="32"/>
    </row>
    <row r="465" spans="1:56" ht="169" hidden="1" customHeight="1" x14ac:dyDescent="0.2">
      <c r="A465" s="7">
        <v>460</v>
      </c>
      <c r="B465" s="7">
        <v>475</v>
      </c>
      <c r="C465" s="32" t="s">
        <v>900</v>
      </c>
      <c r="D465" s="32" t="s">
        <v>901</v>
      </c>
      <c r="E465" s="32" t="s">
        <v>112</v>
      </c>
      <c r="F465" s="1" t="s">
        <v>2196</v>
      </c>
      <c r="G465" s="32" t="s">
        <v>2</v>
      </c>
      <c r="H465" s="6" t="s">
        <v>257</v>
      </c>
      <c r="I465" s="4" t="s">
        <v>114</v>
      </c>
      <c r="J465" s="32" t="s">
        <v>897</v>
      </c>
      <c r="K465" s="32" t="s">
        <v>91</v>
      </c>
      <c r="L465" s="32" t="s">
        <v>615</v>
      </c>
      <c r="N465" s="58" t="s">
        <v>56</v>
      </c>
      <c r="Q465" s="32" t="s">
        <v>4</v>
      </c>
      <c r="R465" s="32" t="s">
        <v>386</v>
      </c>
      <c r="S465" s="32" t="str">
        <f>+VLOOKUP(Tabla12[[#This Row],[Programa]],Objetivos_Programas!$B$2:$C$16,2,FALSE)</f>
        <v>2. Programa descarbonizar la movilidad e infraestructura sostenible</v>
      </c>
      <c r="T465" s="32" t="s">
        <v>407</v>
      </c>
      <c r="U465" s="32" t="s">
        <v>2206</v>
      </c>
      <c r="V465" s="33" t="str">
        <f>+VLOOKUP(Tabla12[[#This Row],[Subprograma (reclasificación)]],OB_Prop_Estru_Prog_SubPr_meta!$K$2:$N$59,4,FALSE)</f>
        <v>67 km de corredores verdes de proximidad</v>
      </c>
      <c r="W465" s="32" t="s">
        <v>900</v>
      </c>
      <c r="X465" s="32">
        <v>0</v>
      </c>
      <c r="Y465" s="32" t="s">
        <v>1544</v>
      </c>
      <c r="AA465" s="32" t="s">
        <v>1465</v>
      </c>
      <c r="AB465" s="32" t="s">
        <v>1544</v>
      </c>
      <c r="AC465" s="58">
        <v>0</v>
      </c>
      <c r="AD465" s="10">
        <v>185000</v>
      </c>
      <c r="AE465" s="10">
        <f>+Tabla12[[#This Row],[Costo estimado 
(millones de $)]]</f>
        <v>185000</v>
      </c>
      <c r="AF465" s="16">
        <v>0</v>
      </c>
      <c r="AH465" s="16">
        <v>0</v>
      </c>
      <c r="AI465" s="32">
        <v>0</v>
      </c>
      <c r="AJ465" s="32"/>
      <c r="AK465" s="32" t="s">
        <v>73</v>
      </c>
      <c r="AM465" s="32" t="s">
        <v>1013</v>
      </c>
      <c r="AN465" s="32">
        <v>1</v>
      </c>
      <c r="AO465" s="56" t="s">
        <v>902</v>
      </c>
      <c r="AP465" s="58">
        <v>0</v>
      </c>
      <c r="AQ465" s="58">
        <v>0</v>
      </c>
      <c r="AR465" s="58">
        <v>14.8</v>
      </c>
      <c r="AS465" s="32"/>
      <c r="AT465" s="40"/>
      <c r="AU465" s="40">
        <v>0</v>
      </c>
      <c r="AV465" s="40">
        <v>3</v>
      </c>
      <c r="AW465" s="32"/>
      <c r="AX465" s="16"/>
      <c r="AY465" s="32"/>
      <c r="AZ465" s="40">
        <v>1</v>
      </c>
      <c r="BA465" s="40">
        <v>2</v>
      </c>
      <c r="BB465" s="40">
        <f>+(Tabla12[[#This Row],[Priorización 1 (60%)]]*60%)+(Tabla12[[#This Row],[Priorización 2 (40%)]]*40%)</f>
        <v>1.4</v>
      </c>
      <c r="BC465" s="32"/>
      <c r="BD465" s="32"/>
    </row>
    <row r="466" spans="1:56" ht="169" hidden="1" customHeight="1" x14ac:dyDescent="0.2">
      <c r="A466" s="7">
        <v>461</v>
      </c>
      <c r="B466" s="7">
        <v>476</v>
      </c>
      <c r="C466" s="32" t="s">
        <v>900</v>
      </c>
      <c r="D466" s="32" t="s">
        <v>901</v>
      </c>
      <c r="E466" s="32" t="s">
        <v>112</v>
      </c>
      <c r="F466" s="1" t="s">
        <v>2196</v>
      </c>
      <c r="G466" s="32" t="s">
        <v>2</v>
      </c>
      <c r="H466" s="6" t="s">
        <v>258</v>
      </c>
      <c r="I466" s="4" t="s">
        <v>114</v>
      </c>
      <c r="J466" s="32" t="s">
        <v>897</v>
      </c>
      <c r="K466" s="32" t="s">
        <v>91</v>
      </c>
      <c r="L466" s="32" t="s">
        <v>615</v>
      </c>
      <c r="N466" s="58" t="s">
        <v>56</v>
      </c>
      <c r="Q466" s="32" t="s">
        <v>4</v>
      </c>
      <c r="R466" s="32" t="s">
        <v>386</v>
      </c>
      <c r="S466" s="32" t="str">
        <f>+VLOOKUP(Tabla12[[#This Row],[Programa]],Objetivos_Programas!$B$2:$C$16,2,FALSE)</f>
        <v>2. Programa descarbonizar la movilidad e infraestructura sostenible</v>
      </c>
      <c r="T466" s="32" t="s">
        <v>407</v>
      </c>
      <c r="U466" s="32" t="s">
        <v>2206</v>
      </c>
      <c r="V466" s="33" t="str">
        <f>+VLOOKUP(Tabla12[[#This Row],[Subprograma (reclasificación)]],OB_Prop_Estru_Prog_SubPr_meta!$K$2:$N$59,4,FALSE)</f>
        <v>67 km de corredores verdes de proximidad</v>
      </c>
      <c r="W466" s="32" t="s">
        <v>900</v>
      </c>
      <c r="X466" s="32" t="s">
        <v>213</v>
      </c>
      <c r="Y466" s="32" t="s">
        <v>213</v>
      </c>
      <c r="AA466" s="32" t="s">
        <v>1443</v>
      </c>
      <c r="AB466" s="32" t="s">
        <v>213</v>
      </c>
      <c r="AC466" s="58">
        <v>0</v>
      </c>
      <c r="AD466" s="10">
        <v>44400</v>
      </c>
      <c r="AE466" s="10">
        <f>+Tabla12[[#This Row],[Costo estimado 
(millones de $)]]</f>
        <v>44400</v>
      </c>
      <c r="AF466" s="16">
        <v>0</v>
      </c>
      <c r="AH466" s="16">
        <v>0</v>
      </c>
      <c r="AI466" s="32">
        <v>0</v>
      </c>
      <c r="AJ466" s="32"/>
      <c r="AK466" s="32" t="s">
        <v>66</v>
      </c>
      <c r="AN466" s="40">
        <v>2</v>
      </c>
      <c r="AO466" s="56" t="s">
        <v>902</v>
      </c>
      <c r="AP466" s="58" t="s">
        <v>971</v>
      </c>
      <c r="AQ466" s="58" t="s">
        <v>972</v>
      </c>
      <c r="AR466" s="58">
        <v>3.7</v>
      </c>
      <c r="AS466" s="32"/>
      <c r="AT466" s="40"/>
      <c r="AU466" s="40">
        <v>0</v>
      </c>
      <c r="AV466" s="40">
        <v>2</v>
      </c>
      <c r="AW466" s="32"/>
      <c r="AX466" s="16"/>
      <c r="AY466" s="32"/>
      <c r="AZ466" s="40">
        <v>2</v>
      </c>
      <c r="BA466" s="40">
        <v>1</v>
      </c>
      <c r="BB466" s="40">
        <f>+(Tabla12[[#This Row],[Priorización 1 (60%)]]*60%)+(Tabla12[[#This Row],[Priorización 2 (40%)]]*40%)</f>
        <v>1.6</v>
      </c>
      <c r="BC466" s="32"/>
      <c r="BD466" s="32"/>
    </row>
    <row r="467" spans="1:56" ht="169" hidden="1" customHeight="1" x14ac:dyDescent="0.2">
      <c r="A467" s="7">
        <v>462</v>
      </c>
      <c r="B467" s="7">
        <v>477</v>
      </c>
      <c r="C467" s="32" t="s">
        <v>900</v>
      </c>
      <c r="D467" s="32" t="s">
        <v>901</v>
      </c>
      <c r="E467" s="32" t="s">
        <v>112</v>
      </c>
      <c r="F467" s="180" t="s">
        <v>2191</v>
      </c>
      <c r="G467" s="179" t="s">
        <v>2</v>
      </c>
      <c r="H467" s="177" t="s">
        <v>2201</v>
      </c>
      <c r="I467" s="4" t="s">
        <v>114</v>
      </c>
      <c r="J467" s="32" t="s">
        <v>897</v>
      </c>
      <c r="K467" s="32" t="s">
        <v>91</v>
      </c>
      <c r="L467" s="32" t="s">
        <v>615</v>
      </c>
      <c r="N467" s="58" t="s">
        <v>56</v>
      </c>
      <c r="Q467" s="32" t="s">
        <v>4</v>
      </c>
      <c r="R467" s="32" t="s">
        <v>386</v>
      </c>
      <c r="S467" s="32" t="str">
        <f>+VLOOKUP(Tabla12[[#This Row],[Programa]],Objetivos_Programas!$B$2:$C$16,2,FALSE)</f>
        <v>2. Programa descarbonizar la movilidad e infraestructura sostenible</v>
      </c>
      <c r="T467" s="32" t="s">
        <v>407</v>
      </c>
      <c r="U467" s="32" t="s">
        <v>408</v>
      </c>
      <c r="V467" s="33" t="str">
        <f>+VLOOKUP(Tabla12[[#This Row],[Subprograma (reclasificación)]],OB_Prop_Estru_Prog_SubPr_meta!$K$2:$N$59,4,FALSE)</f>
        <v>416 km de red de ciclo infraestructura en las 33 UPL, 11 corredores verdes para la micromovilidad - cicloalameda (84 km)</v>
      </c>
      <c r="W467" s="32" t="s">
        <v>900</v>
      </c>
      <c r="X467" s="32" t="s">
        <v>122</v>
      </c>
      <c r="Y467" s="32" t="s">
        <v>122</v>
      </c>
      <c r="AA467" s="32" t="s">
        <v>908</v>
      </c>
      <c r="AB467" s="32" t="s">
        <v>122</v>
      </c>
      <c r="AC467" s="58">
        <v>0</v>
      </c>
      <c r="AD467" s="10">
        <v>12000</v>
      </c>
      <c r="AE467" s="10">
        <f>+Tabla12[[#This Row],[Costo estimado 
(millones de $)]]</f>
        <v>12000</v>
      </c>
      <c r="AF467" s="16">
        <v>0</v>
      </c>
      <c r="AH467" s="16">
        <v>0</v>
      </c>
      <c r="AI467" s="32">
        <v>0</v>
      </c>
      <c r="AJ467" s="32"/>
      <c r="AK467" s="32" t="s">
        <v>57</v>
      </c>
      <c r="AN467" s="40">
        <v>1</v>
      </c>
      <c r="AO467" s="56" t="s">
        <v>902</v>
      </c>
      <c r="AP467" s="58" t="s">
        <v>976</v>
      </c>
      <c r="AQ467" s="58" t="s">
        <v>977</v>
      </c>
      <c r="AR467" s="58">
        <v>1</v>
      </c>
      <c r="AS467" s="32"/>
      <c r="AT467" s="40"/>
      <c r="AU467" s="40">
        <v>0</v>
      </c>
      <c r="AV467" s="40">
        <v>0</v>
      </c>
      <c r="AW467" s="32"/>
      <c r="AX467" s="16">
        <f>Tabla12[[#This Row],[Costo estimado 
(millones de $)]]-Tabla12[[#This Row],[Recursos PDD]]</f>
        <v>12000</v>
      </c>
      <c r="AY467" s="32"/>
      <c r="AZ467" s="40">
        <v>0</v>
      </c>
      <c r="BA467" s="40">
        <v>2</v>
      </c>
      <c r="BB467" s="40">
        <f>+(Tabla12[[#This Row],[Priorización 1 (60%)]]*60%)+(Tabla12[[#This Row],[Priorización 2 (40%)]]*40%)</f>
        <v>0.8</v>
      </c>
      <c r="BC467" s="32"/>
      <c r="BD467" s="32"/>
    </row>
    <row r="468" spans="1:56" ht="169" hidden="1" customHeight="1" x14ac:dyDescent="0.2">
      <c r="A468" s="7">
        <v>464</v>
      </c>
      <c r="B468" s="7">
        <v>479</v>
      </c>
      <c r="C468" s="32" t="s">
        <v>900</v>
      </c>
      <c r="D468" s="32" t="s">
        <v>901</v>
      </c>
      <c r="E468" s="32" t="s">
        <v>112</v>
      </c>
      <c r="F468" s="1" t="s">
        <v>2196</v>
      </c>
      <c r="G468" s="32" t="s">
        <v>2</v>
      </c>
      <c r="H468" s="6" t="s">
        <v>260</v>
      </c>
      <c r="I468" s="4" t="s">
        <v>114</v>
      </c>
      <c r="J468" s="32" t="s">
        <v>897</v>
      </c>
      <c r="K468" s="32" t="s">
        <v>91</v>
      </c>
      <c r="L468" s="32" t="s">
        <v>615</v>
      </c>
      <c r="N468" s="58" t="s">
        <v>56</v>
      </c>
      <c r="Q468" s="32" t="s">
        <v>4</v>
      </c>
      <c r="R468" s="32" t="s">
        <v>386</v>
      </c>
      <c r="S468" s="32" t="str">
        <f>+VLOOKUP(Tabla12[[#This Row],[Programa]],Objetivos_Programas!$B$2:$C$16,2,FALSE)</f>
        <v>2. Programa descarbonizar la movilidad e infraestructura sostenible</v>
      </c>
      <c r="T468" s="32" t="s">
        <v>407</v>
      </c>
      <c r="U468" s="32" t="s">
        <v>2206</v>
      </c>
      <c r="V468" s="33" t="str">
        <f>+VLOOKUP(Tabla12[[#This Row],[Subprograma (reclasificación)]],OB_Prop_Estru_Prog_SubPr_meta!$K$2:$N$59,4,FALSE)</f>
        <v>67 km de corredores verdes de proximidad</v>
      </c>
      <c r="W468" s="32" t="s">
        <v>900</v>
      </c>
      <c r="X468" s="32">
        <v>0</v>
      </c>
      <c r="Y468" s="32" t="s">
        <v>926</v>
      </c>
      <c r="AA468" s="32" t="s">
        <v>142</v>
      </c>
      <c r="AB468" s="32" t="s">
        <v>926</v>
      </c>
      <c r="AC468" s="58">
        <v>0</v>
      </c>
      <c r="AD468" s="10">
        <v>80400</v>
      </c>
      <c r="AE468" s="10">
        <f>+Tabla12[[#This Row],[Costo estimado 
(millones de $)]]</f>
        <v>80400</v>
      </c>
      <c r="AF468" s="16">
        <v>0</v>
      </c>
      <c r="AH468" s="16">
        <v>0</v>
      </c>
      <c r="AI468" s="32">
        <v>0</v>
      </c>
      <c r="AJ468" s="32"/>
      <c r="AK468" s="32" t="s">
        <v>66</v>
      </c>
      <c r="AN468" s="40">
        <v>2</v>
      </c>
      <c r="AO468" s="56" t="s">
        <v>902</v>
      </c>
      <c r="AP468" s="58" t="s">
        <v>922</v>
      </c>
      <c r="AQ468" s="58" t="s">
        <v>923</v>
      </c>
      <c r="AR468" s="58">
        <v>6.7</v>
      </c>
      <c r="AS468" s="32"/>
      <c r="AT468" s="40"/>
      <c r="AU468" s="40">
        <v>0</v>
      </c>
      <c r="AV468" s="40">
        <v>3</v>
      </c>
      <c r="AW468" s="32"/>
      <c r="AX468" s="16"/>
      <c r="AY468" s="32"/>
      <c r="AZ468" s="40">
        <v>1</v>
      </c>
      <c r="BA468" s="40">
        <v>1</v>
      </c>
      <c r="BB468" s="40">
        <f>+(Tabla12[[#This Row],[Priorización 1 (60%)]]*60%)+(Tabla12[[#This Row],[Priorización 2 (40%)]]*40%)</f>
        <v>1</v>
      </c>
      <c r="BC468" s="32"/>
      <c r="BD468" s="32"/>
    </row>
    <row r="469" spans="1:56" ht="169" hidden="1" customHeight="1" x14ac:dyDescent="0.2">
      <c r="A469" s="7">
        <v>465</v>
      </c>
      <c r="B469" s="7">
        <v>480</v>
      </c>
      <c r="C469" s="32" t="s">
        <v>900</v>
      </c>
      <c r="D469" s="32" t="s">
        <v>901</v>
      </c>
      <c r="E469" s="32" t="s">
        <v>112</v>
      </c>
      <c r="F469" s="180" t="s">
        <v>2191</v>
      </c>
      <c r="G469" s="32" t="s">
        <v>2</v>
      </c>
      <c r="H469" s="177" t="s">
        <v>572</v>
      </c>
      <c r="I469" s="4" t="s">
        <v>114</v>
      </c>
      <c r="J469" s="32" t="s">
        <v>897</v>
      </c>
      <c r="K469" s="32" t="s">
        <v>91</v>
      </c>
      <c r="L469" s="32" t="s">
        <v>615</v>
      </c>
      <c r="N469" s="58" t="s">
        <v>56</v>
      </c>
      <c r="Q469" s="32" t="s">
        <v>4</v>
      </c>
      <c r="R469" s="32" t="s">
        <v>386</v>
      </c>
      <c r="S469" s="32" t="str">
        <f>+VLOOKUP(Tabla12[[#This Row],[Programa]],Objetivos_Programas!$B$2:$C$16,2,FALSE)</f>
        <v>2. Programa descarbonizar la movilidad e infraestructura sostenible</v>
      </c>
      <c r="T469" s="32" t="s">
        <v>407</v>
      </c>
      <c r="U469" s="32" t="s">
        <v>408</v>
      </c>
      <c r="V469" s="33" t="str">
        <f>+VLOOKUP(Tabla12[[#This Row],[Subprograma (reclasificación)]],OB_Prop_Estru_Prog_SubPr_meta!$K$2:$N$59,4,FALSE)</f>
        <v>416 km de red de ciclo infraestructura en las 33 UPL, 11 corredores verdes para la micromovilidad - cicloalameda (84 km)</v>
      </c>
      <c r="W469" s="32" t="s">
        <v>900</v>
      </c>
      <c r="X469" s="32">
        <v>0</v>
      </c>
      <c r="Y469" s="32" t="s">
        <v>1558</v>
      </c>
      <c r="AA469" s="32" t="s">
        <v>908</v>
      </c>
      <c r="AB469" s="32" t="s">
        <v>1558</v>
      </c>
      <c r="AC469" s="58">
        <v>0</v>
      </c>
      <c r="AD469" s="10">
        <v>57500</v>
      </c>
      <c r="AE469" s="10">
        <f>+Tabla12[[#This Row],[Costo estimado 
(millones de $)]]</f>
        <v>57500</v>
      </c>
      <c r="AF469" s="16">
        <v>0</v>
      </c>
      <c r="AH469" s="16">
        <v>0</v>
      </c>
      <c r="AI469" s="32">
        <v>0</v>
      </c>
      <c r="AJ469" s="32"/>
      <c r="AK469" s="32" t="s">
        <v>57</v>
      </c>
      <c r="AM469" s="32" t="s">
        <v>1014</v>
      </c>
      <c r="AN469" s="32">
        <v>1</v>
      </c>
      <c r="AO469" s="56" t="s">
        <v>902</v>
      </c>
      <c r="AP469" s="58">
        <v>0</v>
      </c>
      <c r="AQ469" s="58">
        <v>0</v>
      </c>
      <c r="AR469" s="58">
        <v>11.5</v>
      </c>
      <c r="AS469" s="32"/>
      <c r="AT469" s="40"/>
      <c r="AU469" s="40">
        <v>0</v>
      </c>
      <c r="AV469" s="40">
        <v>0</v>
      </c>
      <c r="AW469" s="32"/>
      <c r="AX469" s="16">
        <f>Tabla12[[#This Row],[Costo estimado 
(millones de $)]]-Tabla12[[#This Row],[Recursos PDD]]</f>
        <v>57500</v>
      </c>
      <c r="AY469" s="32"/>
      <c r="AZ469" s="40">
        <v>0</v>
      </c>
      <c r="BA469" s="40">
        <v>2</v>
      </c>
      <c r="BB469" s="40">
        <f>+(Tabla12[[#This Row],[Priorización 1 (60%)]]*60%)+(Tabla12[[#This Row],[Priorización 2 (40%)]]*40%)</f>
        <v>0.8</v>
      </c>
      <c r="BC469" s="32"/>
      <c r="BD469" s="32"/>
    </row>
    <row r="470" spans="1:56" ht="169" hidden="1" customHeight="1" x14ac:dyDescent="0.2">
      <c r="A470" s="7">
        <v>466</v>
      </c>
      <c r="B470" s="7">
        <v>481</v>
      </c>
      <c r="C470" s="32" t="s">
        <v>900</v>
      </c>
      <c r="D470" s="32" t="s">
        <v>901</v>
      </c>
      <c r="E470" s="32" t="s">
        <v>112</v>
      </c>
      <c r="F470" s="1" t="s">
        <v>2196</v>
      </c>
      <c r="G470" s="32" t="s">
        <v>2</v>
      </c>
      <c r="H470" s="6" t="s">
        <v>573</v>
      </c>
      <c r="I470" s="4" t="s">
        <v>114</v>
      </c>
      <c r="J470" s="32" t="s">
        <v>897</v>
      </c>
      <c r="K470" s="32" t="s">
        <v>91</v>
      </c>
      <c r="L470" s="32" t="s">
        <v>615</v>
      </c>
      <c r="N470" s="58" t="s">
        <v>56</v>
      </c>
      <c r="Q470" s="32" t="s">
        <v>4</v>
      </c>
      <c r="R470" s="32" t="s">
        <v>386</v>
      </c>
      <c r="S470" s="32" t="str">
        <f>+VLOOKUP(Tabla12[[#This Row],[Programa]],Objetivos_Programas!$B$2:$C$16,2,FALSE)</f>
        <v>2. Programa descarbonizar la movilidad e infraestructura sostenible</v>
      </c>
      <c r="T470" s="32" t="s">
        <v>407</v>
      </c>
      <c r="U470" s="32" t="s">
        <v>2206</v>
      </c>
      <c r="V470" s="33" t="str">
        <f>+VLOOKUP(Tabla12[[#This Row],[Subprograma (reclasificación)]],OB_Prop_Estru_Prog_SubPr_meta!$K$2:$N$59,4,FALSE)</f>
        <v>67 km de corredores verdes de proximidad</v>
      </c>
      <c r="W470" s="32" t="s">
        <v>900</v>
      </c>
      <c r="X470" s="32">
        <v>8</v>
      </c>
      <c r="Y470" s="32" t="s">
        <v>1015</v>
      </c>
      <c r="AA470" s="32" t="s">
        <v>1403</v>
      </c>
      <c r="AB470" s="32" t="s">
        <v>1015</v>
      </c>
      <c r="AC470" s="58">
        <v>0</v>
      </c>
      <c r="AD470" s="10">
        <v>13200</v>
      </c>
      <c r="AE470" s="10">
        <f>+Tabla12[[#This Row],[Costo estimado 
(millones de $)]]</f>
        <v>13200</v>
      </c>
      <c r="AF470" s="16">
        <v>0</v>
      </c>
      <c r="AH470" s="16">
        <v>0</v>
      </c>
      <c r="AI470" s="32">
        <v>0</v>
      </c>
      <c r="AJ470" s="32"/>
      <c r="AK470" s="32" t="s">
        <v>73</v>
      </c>
      <c r="AN470" s="40">
        <v>1</v>
      </c>
      <c r="AO470" s="56" t="s">
        <v>902</v>
      </c>
      <c r="AP470" s="58">
        <v>0</v>
      </c>
      <c r="AQ470" s="58">
        <v>0</v>
      </c>
      <c r="AR470" s="58">
        <v>1.1000000000000001</v>
      </c>
      <c r="AS470" s="32"/>
      <c r="AT470" s="40"/>
      <c r="AU470" s="40">
        <v>0</v>
      </c>
      <c r="AV470" s="40">
        <v>1</v>
      </c>
      <c r="AW470" s="32"/>
      <c r="AX470" s="16"/>
      <c r="AY470" s="32"/>
      <c r="AZ470" s="40">
        <v>3</v>
      </c>
      <c r="BA470" s="40">
        <v>2</v>
      </c>
      <c r="BB470" s="40">
        <f>+(Tabla12[[#This Row],[Priorización 1 (60%)]]*60%)+(Tabla12[[#This Row],[Priorización 2 (40%)]]*40%)</f>
        <v>2.5999999999999996</v>
      </c>
      <c r="BC470" s="32"/>
      <c r="BD470" s="32"/>
    </row>
    <row r="471" spans="1:56" ht="169" hidden="1" customHeight="1" x14ac:dyDescent="0.2">
      <c r="A471" s="7">
        <v>467</v>
      </c>
      <c r="B471" s="7">
        <v>482</v>
      </c>
      <c r="C471" s="32" t="s">
        <v>900</v>
      </c>
      <c r="D471" s="32" t="s">
        <v>901</v>
      </c>
      <c r="E471" s="32" t="s">
        <v>72</v>
      </c>
      <c r="F471" s="1" t="s">
        <v>261</v>
      </c>
      <c r="G471" s="32" t="s">
        <v>690</v>
      </c>
      <c r="H471" s="155" t="s">
        <v>2173</v>
      </c>
      <c r="I471" s="4" t="s">
        <v>114</v>
      </c>
      <c r="J471" s="32" t="s">
        <v>897</v>
      </c>
      <c r="K471" s="32" t="s">
        <v>263</v>
      </c>
      <c r="L471" s="32" t="s">
        <v>615</v>
      </c>
      <c r="N471" s="58" t="s">
        <v>56</v>
      </c>
      <c r="Q471" s="32" t="s">
        <v>4</v>
      </c>
      <c r="R471" s="32" t="s">
        <v>386</v>
      </c>
      <c r="S471" s="32" t="str">
        <f>+VLOOKUP(Tabla12[[#This Row],[Programa]],Objetivos_Programas!$B$2:$C$16,2,FALSE)</f>
        <v>2. Programa descarbonizar la movilidad e infraestructura sostenible</v>
      </c>
      <c r="T471" s="32" t="s">
        <v>408</v>
      </c>
      <c r="U471" s="32" t="s">
        <v>408</v>
      </c>
      <c r="V471" s="33" t="str">
        <f>+VLOOKUP(Tabla12[[#This Row],[Subprograma (reclasificación)]],OB_Prop_Estru_Prog_SubPr_meta!$K$2:$N$59,4,FALSE)</f>
        <v>416 km de red de ciclo infraestructura en las 33 UPL, 11 corredores verdes para la micromovilidad - cicloalameda (84 km)</v>
      </c>
      <c r="W471" s="32" t="s">
        <v>900</v>
      </c>
      <c r="X471" s="153" t="s">
        <v>2175</v>
      </c>
      <c r="Y471" s="153" t="s">
        <v>2175</v>
      </c>
      <c r="AA471" s="32" t="s">
        <v>908</v>
      </c>
      <c r="AB471" s="153" t="s">
        <v>2174</v>
      </c>
      <c r="AC471" s="58">
        <v>0</v>
      </c>
      <c r="AD471" s="158">
        <v>66523.600000000006</v>
      </c>
      <c r="AE471" s="10">
        <f>+Tabla12[[#This Row],[Costo estimado 
(millones de $)]]</f>
        <v>66523.600000000006</v>
      </c>
      <c r="AF471" s="16">
        <v>0</v>
      </c>
      <c r="AG471" s="16">
        <v>0</v>
      </c>
      <c r="AH471" s="16">
        <v>0</v>
      </c>
      <c r="AI471" s="32">
        <v>0</v>
      </c>
      <c r="AJ471" s="32"/>
      <c r="AK471" s="32" t="s">
        <v>57</v>
      </c>
      <c r="AN471" s="40">
        <v>2</v>
      </c>
      <c r="AO471" s="56" t="s">
        <v>902</v>
      </c>
      <c r="AP471" s="32">
        <v>0</v>
      </c>
      <c r="AQ471" s="32">
        <v>0</v>
      </c>
      <c r="AR471" s="157">
        <v>2</v>
      </c>
      <c r="AS471" s="32"/>
      <c r="AT471" s="40"/>
      <c r="AU471" s="40">
        <v>0</v>
      </c>
      <c r="AV471" s="40">
        <v>0</v>
      </c>
      <c r="AW471" s="32"/>
      <c r="AX471" s="16">
        <f>Tabla12[[#This Row],[Costo estimado 
(millones de $)]]-Tabla12[[#This Row],[Recursos PDD]]</f>
        <v>66523.600000000006</v>
      </c>
      <c r="AY471" s="32"/>
      <c r="AZ471" s="40">
        <v>0</v>
      </c>
      <c r="BA471" s="40">
        <v>1</v>
      </c>
      <c r="BB471" s="40">
        <f>+(Tabla12[[#This Row],[Priorización 1 (60%)]]*60%)+(Tabla12[[#This Row],[Priorización 2 (40%)]]*40%)</f>
        <v>0.4</v>
      </c>
      <c r="BC471" s="32"/>
      <c r="BD471" s="32"/>
    </row>
    <row r="472" spans="1:56" ht="169" hidden="1" customHeight="1" x14ac:dyDescent="0.2">
      <c r="A472" s="7">
        <v>468</v>
      </c>
      <c r="B472" s="7">
        <v>483</v>
      </c>
      <c r="C472" s="32" t="s">
        <v>900</v>
      </c>
      <c r="D472" s="32" t="s">
        <v>901</v>
      </c>
      <c r="E472" s="32" t="s">
        <v>72</v>
      </c>
      <c r="F472" s="1" t="s">
        <v>261</v>
      </c>
      <c r="G472" s="32" t="s">
        <v>690</v>
      </c>
      <c r="H472" s="155" t="s">
        <v>2142</v>
      </c>
      <c r="I472" s="4" t="s">
        <v>114</v>
      </c>
      <c r="J472" s="32" t="s">
        <v>897</v>
      </c>
      <c r="K472" s="32" t="s">
        <v>263</v>
      </c>
      <c r="L472" s="32" t="s">
        <v>615</v>
      </c>
      <c r="N472" s="58" t="s">
        <v>56</v>
      </c>
      <c r="Q472" s="32" t="s">
        <v>4</v>
      </c>
      <c r="R472" s="32" t="s">
        <v>386</v>
      </c>
      <c r="S472" s="32" t="str">
        <f>+VLOOKUP(Tabla12[[#This Row],[Programa]],Objetivos_Programas!$B$2:$C$16,2,FALSE)</f>
        <v>2. Programa descarbonizar la movilidad e infraestructura sostenible</v>
      </c>
      <c r="T472" s="32" t="s">
        <v>408</v>
      </c>
      <c r="U472" s="32" t="s">
        <v>408</v>
      </c>
      <c r="V472" s="33" t="str">
        <f>+VLOOKUP(Tabla12[[#This Row],[Subprograma (reclasificación)]],OB_Prop_Estru_Prog_SubPr_meta!$K$2:$N$59,4,FALSE)</f>
        <v>416 km de red de ciclo infraestructura en las 33 UPL, 11 corredores verdes para la micromovilidad - cicloalameda (84 km)</v>
      </c>
      <c r="W472" s="32" t="s">
        <v>900</v>
      </c>
      <c r="X472" s="153" t="s">
        <v>2221</v>
      </c>
      <c r="AA472" s="32" t="s">
        <v>133</v>
      </c>
      <c r="AB472" s="32" t="s">
        <v>133</v>
      </c>
      <c r="AC472" s="58">
        <v>0</v>
      </c>
      <c r="AD472" s="158">
        <v>92109.6</v>
      </c>
      <c r="AE472" s="10">
        <f>+Tabla12[[#This Row],[Costo estimado 
(millones de $)]]</f>
        <v>92109.6</v>
      </c>
      <c r="AF472" s="16">
        <v>0</v>
      </c>
      <c r="AG472" s="16">
        <v>0</v>
      </c>
      <c r="AH472" s="16">
        <v>0</v>
      </c>
      <c r="AI472" s="32">
        <v>0</v>
      </c>
      <c r="AJ472" s="32"/>
      <c r="AK472" s="32" t="s">
        <v>57</v>
      </c>
      <c r="AN472" s="40">
        <v>1</v>
      </c>
      <c r="AO472" s="56" t="s">
        <v>902</v>
      </c>
      <c r="AP472" s="32">
        <v>0</v>
      </c>
      <c r="AQ472" s="32">
        <v>0</v>
      </c>
      <c r="AR472" s="157">
        <v>8</v>
      </c>
      <c r="AS472" s="32"/>
      <c r="AT472" s="40"/>
      <c r="AU472" s="40">
        <v>0</v>
      </c>
      <c r="AV472" s="40">
        <v>1</v>
      </c>
      <c r="AW472" s="32"/>
      <c r="AX472" s="16">
        <f>Tabla12[[#This Row],[Costo estimado 
(millones de $)]]-Tabla12[[#This Row],[Recursos PDD]]</f>
        <v>92109.6</v>
      </c>
      <c r="AY472" s="32"/>
      <c r="AZ472" s="40">
        <v>3</v>
      </c>
      <c r="BA472" s="40">
        <v>2</v>
      </c>
      <c r="BB472" s="40">
        <f>+(Tabla12[[#This Row],[Priorización 1 (60%)]]*60%)+(Tabla12[[#This Row],[Priorización 2 (40%)]]*40%)</f>
        <v>2.5999999999999996</v>
      </c>
      <c r="BC472" s="32"/>
      <c r="BD472" s="32"/>
    </row>
    <row r="473" spans="1:56" ht="169" hidden="1" customHeight="1" x14ac:dyDescent="0.2">
      <c r="A473" s="7">
        <v>469</v>
      </c>
      <c r="B473" s="7">
        <v>484</v>
      </c>
      <c r="C473" s="32" t="s">
        <v>900</v>
      </c>
      <c r="D473" s="32" t="s">
        <v>901</v>
      </c>
      <c r="E473" s="32" t="s">
        <v>72</v>
      </c>
      <c r="F473" s="1" t="s">
        <v>261</v>
      </c>
      <c r="G473" s="32" t="s">
        <v>690</v>
      </c>
      <c r="H473" s="155" t="s">
        <v>2143</v>
      </c>
      <c r="I473" s="4" t="s">
        <v>114</v>
      </c>
      <c r="J473" s="32" t="s">
        <v>897</v>
      </c>
      <c r="K473" s="32" t="s">
        <v>263</v>
      </c>
      <c r="L473" s="32" t="s">
        <v>615</v>
      </c>
      <c r="N473" s="58" t="s">
        <v>56</v>
      </c>
      <c r="Q473" s="32" t="s">
        <v>4</v>
      </c>
      <c r="R473" s="32" t="s">
        <v>386</v>
      </c>
      <c r="S473" s="32" t="str">
        <f>+VLOOKUP(Tabla12[[#This Row],[Programa]],Objetivos_Programas!$B$2:$C$16,2,FALSE)</f>
        <v>2. Programa descarbonizar la movilidad e infraestructura sostenible</v>
      </c>
      <c r="T473" s="32" t="s">
        <v>408</v>
      </c>
      <c r="U473" s="32" t="s">
        <v>408</v>
      </c>
      <c r="V473" s="33" t="str">
        <f>+VLOOKUP(Tabla12[[#This Row],[Subprograma (reclasificación)]],OB_Prop_Estru_Prog_SubPr_meta!$K$2:$N$59,4,FALSE)</f>
        <v>416 km de red de ciclo infraestructura en las 33 UPL, 11 corredores verdes para la micromovilidad - cicloalameda (84 km)</v>
      </c>
      <c r="W473" s="32" t="s">
        <v>900</v>
      </c>
      <c r="X473" s="155" t="s">
        <v>2143</v>
      </c>
      <c r="AA473" s="32" t="s">
        <v>908</v>
      </c>
      <c r="AB473" s="32" t="s">
        <v>979</v>
      </c>
      <c r="AC473" s="58">
        <v>0</v>
      </c>
      <c r="AD473" s="158">
        <v>71640.799999999988</v>
      </c>
      <c r="AE473" s="10">
        <f>+Tabla12[[#This Row],[Costo estimado 
(millones de $)]]</f>
        <v>71640.799999999988</v>
      </c>
      <c r="AF473" s="16">
        <v>0</v>
      </c>
      <c r="AG473" s="16">
        <v>0</v>
      </c>
      <c r="AH473" s="16">
        <v>0</v>
      </c>
      <c r="AI473" s="32">
        <v>0</v>
      </c>
      <c r="AJ473" s="32"/>
      <c r="AK473" s="32" t="s">
        <v>57</v>
      </c>
      <c r="AN473" s="40">
        <v>2</v>
      </c>
      <c r="AO473" s="56" t="s">
        <v>902</v>
      </c>
      <c r="AP473" s="32">
        <v>0</v>
      </c>
      <c r="AQ473" s="32">
        <v>0</v>
      </c>
      <c r="AR473" s="157">
        <v>2</v>
      </c>
      <c r="AS473" s="32"/>
      <c r="AT473" s="40"/>
      <c r="AU473" s="40">
        <v>0</v>
      </c>
      <c r="AV473" s="40">
        <v>0</v>
      </c>
      <c r="AW473" s="32"/>
      <c r="AX473" s="16">
        <f>Tabla12[[#This Row],[Costo estimado 
(millones de $)]]-Tabla12[[#This Row],[Recursos PDD]]</f>
        <v>71640.799999999988</v>
      </c>
      <c r="AY473" s="32"/>
      <c r="AZ473" s="40">
        <v>0</v>
      </c>
      <c r="BA473" s="40">
        <v>1</v>
      </c>
      <c r="BB473" s="40">
        <f>+(Tabla12[[#This Row],[Priorización 1 (60%)]]*60%)+(Tabla12[[#This Row],[Priorización 2 (40%)]]*40%)</f>
        <v>0.4</v>
      </c>
      <c r="BC473" s="32"/>
      <c r="BD473" s="32"/>
    </row>
    <row r="474" spans="1:56" ht="169" hidden="1" customHeight="1" x14ac:dyDescent="0.2">
      <c r="A474" s="7">
        <v>470</v>
      </c>
      <c r="B474" s="7">
        <v>485</v>
      </c>
      <c r="C474" s="32" t="s">
        <v>900</v>
      </c>
      <c r="D474" s="32" t="s">
        <v>901</v>
      </c>
      <c r="E474" s="32" t="s">
        <v>72</v>
      </c>
      <c r="F474" s="1" t="s">
        <v>261</v>
      </c>
      <c r="G474" s="32" t="s">
        <v>690</v>
      </c>
      <c r="H474" s="6" t="s">
        <v>2144</v>
      </c>
      <c r="I474" s="4" t="s">
        <v>114</v>
      </c>
      <c r="J474" s="32" t="s">
        <v>897</v>
      </c>
      <c r="K474" s="32" t="s">
        <v>263</v>
      </c>
      <c r="L474" s="32" t="s">
        <v>615</v>
      </c>
      <c r="N474" s="58" t="s">
        <v>56</v>
      </c>
      <c r="Q474" s="32" t="s">
        <v>4</v>
      </c>
      <c r="R474" s="32" t="s">
        <v>386</v>
      </c>
      <c r="S474" s="32" t="str">
        <f>+VLOOKUP(Tabla12[[#This Row],[Programa]],Objetivos_Programas!$B$2:$C$16,2,FALSE)</f>
        <v>2. Programa descarbonizar la movilidad e infraestructura sostenible</v>
      </c>
      <c r="T474" s="32" t="s">
        <v>408</v>
      </c>
      <c r="U474" s="32" t="s">
        <v>408</v>
      </c>
      <c r="V474" s="33" t="str">
        <f>+VLOOKUP(Tabla12[[#This Row],[Subprograma (reclasificación)]],OB_Prop_Estru_Prog_SubPr_meta!$K$2:$N$59,4,FALSE)</f>
        <v>416 km de red de ciclo infraestructura en las 33 UPL, 11 corredores verdes para la micromovilidad - cicloalameda (84 km)</v>
      </c>
      <c r="W474" s="32" t="s">
        <v>900</v>
      </c>
      <c r="X474" s="32" t="s">
        <v>136</v>
      </c>
      <c r="Y474" s="32" t="s">
        <v>136</v>
      </c>
      <c r="AA474" s="32" t="s">
        <v>908</v>
      </c>
      <c r="AB474" s="32" t="s">
        <v>136</v>
      </c>
      <c r="AC474" s="58">
        <v>0</v>
      </c>
      <c r="AD474" s="158">
        <v>76758</v>
      </c>
      <c r="AE474" s="10">
        <f>+Tabla12[[#This Row],[Costo estimado 
(millones de $)]]</f>
        <v>76758</v>
      </c>
      <c r="AF474" s="16">
        <v>0</v>
      </c>
      <c r="AG474" s="16">
        <v>0</v>
      </c>
      <c r="AH474" s="16">
        <v>0</v>
      </c>
      <c r="AI474" s="32">
        <v>0</v>
      </c>
      <c r="AJ474" s="32"/>
      <c r="AK474" s="32" t="s">
        <v>57</v>
      </c>
      <c r="AN474" s="40">
        <v>1</v>
      </c>
      <c r="AO474" s="56" t="s">
        <v>902</v>
      </c>
      <c r="AP474" s="32">
        <v>0</v>
      </c>
      <c r="AQ474" s="32">
        <v>0</v>
      </c>
      <c r="AR474" s="157">
        <v>14</v>
      </c>
      <c r="AS474" s="32"/>
      <c r="AT474" s="40"/>
      <c r="AU474" s="40">
        <v>0</v>
      </c>
      <c r="AV474" s="40">
        <v>0</v>
      </c>
      <c r="AW474" s="32"/>
      <c r="AX474" s="16">
        <f>Tabla12[[#This Row],[Costo estimado 
(millones de $)]]-Tabla12[[#This Row],[Recursos PDD]]</f>
        <v>76758</v>
      </c>
      <c r="AY474" s="32"/>
      <c r="AZ474" s="40">
        <v>0</v>
      </c>
      <c r="BA474" s="40">
        <v>2</v>
      </c>
      <c r="BB474" s="40">
        <f>+(Tabla12[[#This Row],[Priorización 1 (60%)]]*60%)+(Tabla12[[#This Row],[Priorización 2 (40%)]]*40%)</f>
        <v>0.8</v>
      </c>
      <c r="BC474" s="32"/>
      <c r="BD474" s="32"/>
    </row>
    <row r="475" spans="1:56" ht="169" hidden="1" customHeight="1" x14ac:dyDescent="0.2">
      <c r="A475" s="7">
        <v>471</v>
      </c>
      <c r="B475" s="7">
        <v>486</v>
      </c>
      <c r="C475" s="32" t="s">
        <v>900</v>
      </c>
      <c r="D475" s="32" t="s">
        <v>901</v>
      </c>
      <c r="E475" s="32" t="s">
        <v>72</v>
      </c>
      <c r="F475" s="1" t="s">
        <v>261</v>
      </c>
      <c r="G475" s="32" t="s">
        <v>690</v>
      </c>
      <c r="H475" s="6" t="s">
        <v>2145</v>
      </c>
      <c r="I475" s="4" t="s">
        <v>114</v>
      </c>
      <c r="J475" s="32" t="s">
        <v>897</v>
      </c>
      <c r="K475" s="32" t="s">
        <v>263</v>
      </c>
      <c r="L475" s="32" t="s">
        <v>615</v>
      </c>
      <c r="N475" s="58" t="s">
        <v>56</v>
      </c>
      <c r="Q475" s="32" t="s">
        <v>4</v>
      </c>
      <c r="R475" s="32" t="s">
        <v>386</v>
      </c>
      <c r="S475" s="32" t="str">
        <f>+VLOOKUP(Tabla12[[#This Row],[Programa]],Objetivos_Programas!$B$2:$C$16,2,FALSE)</f>
        <v>2. Programa descarbonizar la movilidad e infraestructura sostenible</v>
      </c>
      <c r="T475" s="32" t="s">
        <v>408</v>
      </c>
      <c r="U475" s="32" t="s">
        <v>408</v>
      </c>
      <c r="V475" s="33" t="str">
        <f>+VLOOKUP(Tabla12[[#This Row],[Subprograma (reclasificación)]],OB_Prop_Estru_Prog_SubPr_meta!$K$2:$N$59,4,FALSE)</f>
        <v>416 km de red de ciclo infraestructura en las 33 UPL, 11 corredores verdes para la micromovilidad - cicloalameda (84 km)</v>
      </c>
      <c r="W475" s="32" t="s">
        <v>900</v>
      </c>
      <c r="X475" s="32" t="s">
        <v>519</v>
      </c>
      <c r="Y475" s="32" t="s">
        <v>519</v>
      </c>
      <c r="AA475" s="32" t="s">
        <v>1413</v>
      </c>
      <c r="AB475" s="32" t="s">
        <v>519</v>
      </c>
      <c r="AC475" s="58">
        <v>0</v>
      </c>
      <c r="AD475" s="158">
        <v>30703.199999999997</v>
      </c>
      <c r="AE475" s="10">
        <f>+Tabla12[[#This Row],[Costo estimado 
(millones de $)]]</f>
        <v>30703.199999999997</v>
      </c>
      <c r="AF475" s="16">
        <v>0</v>
      </c>
      <c r="AG475" s="16">
        <v>0</v>
      </c>
      <c r="AH475" s="16">
        <v>0</v>
      </c>
      <c r="AI475" s="32">
        <v>0</v>
      </c>
      <c r="AJ475" s="32"/>
      <c r="AK475" s="32" t="s">
        <v>57</v>
      </c>
      <c r="AN475" s="40">
        <v>1</v>
      </c>
      <c r="AO475" s="56" t="s">
        <v>902</v>
      </c>
      <c r="AP475" s="32">
        <v>0</v>
      </c>
      <c r="AQ475" s="32">
        <v>0</v>
      </c>
      <c r="AR475" s="157">
        <v>5</v>
      </c>
      <c r="AS475" s="32"/>
      <c r="AT475" s="40"/>
      <c r="AU475" s="40">
        <v>0</v>
      </c>
      <c r="AV475" s="40">
        <v>1</v>
      </c>
      <c r="AW475" s="32"/>
      <c r="AX475" s="16">
        <f>Tabla12[[#This Row],[Costo estimado 
(millones de $)]]-Tabla12[[#This Row],[Recursos PDD]]</f>
        <v>30703.199999999997</v>
      </c>
      <c r="AY475" s="32"/>
      <c r="AZ475" s="40">
        <v>3</v>
      </c>
      <c r="BA475" s="40">
        <v>2</v>
      </c>
      <c r="BB475" s="40">
        <f>+(Tabla12[[#This Row],[Priorización 1 (60%)]]*60%)+(Tabla12[[#This Row],[Priorización 2 (40%)]]*40%)</f>
        <v>2.5999999999999996</v>
      </c>
      <c r="BC475" s="32"/>
      <c r="BD475" s="32"/>
    </row>
    <row r="476" spans="1:56" ht="169" hidden="1" customHeight="1" x14ac:dyDescent="0.2">
      <c r="A476" s="7">
        <v>472</v>
      </c>
      <c r="B476" s="7">
        <v>487</v>
      </c>
      <c r="C476" s="32" t="s">
        <v>900</v>
      </c>
      <c r="D476" s="32" t="s">
        <v>901</v>
      </c>
      <c r="E476" s="32" t="s">
        <v>72</v>
      </c>
      <c r="F476" s="1" t="s">
        <v>261</v>
      </c>
      <c r="G476" s="32" t="s">
        <v>690</v>
      </c>
      <c r="H476" s="6" t="s">
        <v>2146</v>
      </c>
      <c r="I476" s="4" t="s">
        <v>114</v>
      </c>
      <c r="J476" s="32" t="s">
        <v>897</v>
      </c>
      <c r="K476" s="32" t="s">
        <v>263</v>
      </c>
      <c r="L476" s="32" t="s">
        <v>615</v>
      </c>
      <c r="N476" s="58" t="s">
        <v>56</v>
      </c>
      <c r="Q476" s="32" t="s">
        <v>4</v>
      </c>
      <c r="R476" s="32" t="s">
        <v>386</v>
      </c>
      <c r="S476" s="32" t="str">
        <f>+VLOOKUP(Tabla12[[#This Row],[Programa]],Objetivos_Programas!$B$2:$C$16,2,FALSE)</f>
        <v>2. Programa descarbonizar la movilidad e infraestructura sostenible</v>
      </c>
      <c r="T476" s="32" t="s">
        <v>408</v>
      </c>
      <c r="U476" s="32" t="s">
        <v>408</v>
      </c>
      <c r="V476" s="33" t="str">
        <f>+VLOOKUP(Tabla12[[#This Row],[Subprograma (reclasificación)]],OB_Prop_Estru_Prog_SubPr_meta!$K$2:$N$59,4,FALSE)</f>
        <v>416 km de red de ciclo infraestructura en las 33 UPL, 11 corredores verdes para la micromovilidad - cicloalameda (84 km)</v>
      </c>
      <c r="W476" s="32" t="s">
        <v>900</v>
      </c>
      <c r="X476" s="32" t="s">
        <v>956</v>
      </c>
      <c r="Y476" s="32" t="s">
        <v>956</v>
      </c>
      <c r="AA476" s="32" t="s">
        <v>1395</v>
      </c>
      <c r="AB476" s="32" t="s">
        <v>956</v>
      </c>
      <c r="AC476" s="58">
        <v>0</v>
      </c>
      <c r="AD476" s="158">
        <v>26865.300000000003</v>
      </c>
      <c r="AE476" s="10">
        <f>+Tabla12[[#This Row],[Costo estimado 
(millones de $)]]</f>
        <v>26865.300000000003</v>
      </c>
      <c r="AF476" s="16">
        <v>0</v>
      </c>
      <c r="AG476" s="16">
        <v>0</v>
      </c>
      <c r="AH476" s="16">
        <v>0</v>
      </c>
      <c r="AI476" s="32">
        <v>0</v>
      </c>
      <c r="AJ476" s="32"/>
      <c r="AK476" s="32" t="s">
        <v>57</v>
      </c>
      <c r="AN476" s="40">
        <v>1</v>
      </c>
      <c r="AO476" s="56" t="s">
        <v>902</v>
      </c>
      <c r="AP476" s="32">
        <v>0</v>
      </c>
      <c r="AQ476" s="32">
        <v>0</v>
      </c>
      <c r="AR476" s="157">
        <v>13</v>
      </c>
      <c r="AS476" s="32"/>
      <c r="AT476" s="40"/>
      <c r="AU476" s="40">
        <v>0</v>
      </c>
      <c r="AV476" s="40">
        <v>2</v>
      </c>
      <c r="AW476" s="32"/>
      <c r="AX476" s="16">
        <f>Tabla12[[#This Row],[Costo estimado 
(millones de $)]]-Tabla12[[#This Row],[Recursos PDD]]</f>
        <v>26865.300000000003</v>
      </c>
      <c r="AY476" s="32"/>
      <c r="AZ476" s="40">
        <v>2</v>
      </c>
      <c r="BA476" s="40">
        <v>2</v>
      </c>
      <c r="BB476" s="40">
        <f>+(Tabla12[[#This Row],[Priorización 1 (60%)]]*60%)+(Tabla12[[#This Row],[Priorización 2 (40%)]]*40%)</f>
        <v>2</v>
      </c>
      <c r="BC476" s="32"/>
      <c r="BD476" s="32"/>
    </row>
    <row r="477" spans="1:56" ht="169" hidden="1" customHeight="1" x14ac:dyDescent="0.2">
      <c r="A477" s="7">
        <v>473</v>
      </c>
      <c r="B477" s="7">
        <v>488</v>
      </c>
      <c r="C477" s="32" t="s">
        <v>900</v>
      </c>
      <c r="D477" s="32" t="s">
        <v>901</v>
      </c>
      <c r="E477" s="32" t="s">
        <v>72</v>
      </c>
      <c r="F477" s="1" t="s">
        <v>261</v>
      </c>
      <c r="G477" s="32" t="s">
        <v>690</v>
      </c>
      <c r="H477" s="6" t="s">
        <v>2147</v>
      </c>
      <c r="I477" s="4" t="s">
        <v>114</v>
      </c>
      <c r="J477" s="32" t="s">
        <v>897</v>
      </c>
      <c r="K477" s="32" t="s">
        <v>263</v>
      </c>
      <c r="L477" s="32" t="s">
        <v>615</v>
      </c>
      <c r="N477" s="58" t="s">
        <v>56</v>
      </c>
      <c r="Q477" s="32" t="s">
        <v>4</v>
      </c>
      <c r="R477" s="32" t="s">
        <v>386</v>
      </c>
      <c r="S477" s="32" t="str">
        <f>+VLOOKUP(Tabla12[[#This Row],[Programa]],Objetivos_Programas!$B$2:$C$16,2,FALSE)</f>
        <v>2. Programa descarbonizar la movilidad e infraestructura sostenible</v>
      </c>
      <c r="T477" s="32" t="s">
        <v>408</v>
      </c>
      <c r="U477" s="32" t="s">
        <v>408</v>
      </c>
      <c r="V477" s="33" t="str">
        <f>+VLOOKUP(Tabla12[[#This Row],[Subprograma (reclasificación)]],OB_Prop_Estru_Prog_SubPr_meta!$K$2:$N$59,4,FALSE)</f>
        <v>416 km de red de ciclo infraestructura en las 33 UPL, 11 corredores verdes para la micromovilidad - cicloalameda (84 km)</v>
      </c>
      <c r="W477" s="32" t="s">
        <v>900</v>
      </c>
      <c r="X477" s="32" t="s">
        <v>213</v>
      </c>
      <c r="Y477" s="32" t="s">
        <v>213</v>
      </c>
      <c r="AA477" s="32" t="s">
        <v>1443</v>
      </c>
      <c r="AB477" s="32" t="s">
        <v>213</v>
      </c>
      <c r="AC477" s="58">
        <v>0</v>
      </c>
      <c r="AD477" s="158">
        <v>37099.699999999997</v>
      </c>
      <c r="AE477" s="10">
        <f>+Tabla12[[#This Row],[Costo estimado 
(millones de $)]]</f>
        <v>37099.699999999997</v>
      </c>
      <c r="AF477" s="16">
        <v>0</v>
      </c>
      <c r="AG477" s="16">
        <v>0</v>
      </c>
      <c r="AH477" s="16">
        <v>0</v>
      </c>
      <c r="AI477" s="32">
        <v>0</v>
      </c>
      <c r="AJ477" s="32"/>
      <c r="AK477" s="32" t="s">
        <v>57</v>
      </c>
      <c r="AN477" s="40">
        <v>1</v>
      </c>
      <c r="AO477" s="56" t="s">
        <v>902</v>
      </c>
      <c r="AP477" s="32">
        <v>0</v>
      </c>
      <c r="AQ477" s="32">
        <v>0</v>
      </c>
      <c r="AR477" s="157">
        <v>24</v>
      </c>
      <c r="AS477" s="32"/>
      <c r="AT477" s="40"/>
      <c r="AU477" s="40">
        <v>0</v>
      </c>
      <c r="AV477" s="40">
        <v>2</v>
      </c>
      <c r="AW477" s="32"/>
      <c r="AX477" s="16">
        <f>Tabla12[[#This Row],[Costo estimado 
(millones de $)]]-Tabla12[[#This Row],[Recursos PDD]]</f>
        <v>37099.699999999997</v>
      </c>
      <c r="AY477" s="32"/>
      <c r="AZ477" s="40">
        <v>2</v>
      </c>
      <c r="BA477" s="40">
        <v>2</v>
      </c>
      <c r="BB477" s="40">
        <f>+(Tabla12[[#This Row],[Priorización 1 (60%)]]*60%)+(Tabla12[[#This Row],[Priorización 2 (40%)]]*40%)</f>
        <v>2</v>
      </c>
      <c r="BC477" s="32"/>
      <c r="BD477" s="32"/>
    </row>
    <row r="478" spans="1:56" ht="169" hidden="1" customHeight="1" x14ac:dyDescent="0.2">
      <c r="A478" s="7">
        <v>474</v>
      </c>
      <c r="B478" s="7">
        <v>489</v>
      </c>
      <c r="C478" s="32" t="s">
        <v>900</v>
      </c>
      <c r="D478" s="32" t="s">
        <v>901</v>
      </c>
      <c r="E478" s="32" t="s">
        <v>72</v>
      </c>
      <c r="F478" s="1" t="s">
        <v>261</v>
      </c>
      <c r="G478" s="32" t="s">
        <v>690</v>
      </c>
      <c r="H478" s="6" t="s">
        <v>2148</v>
      </c>
      <c r="I478" s="4" t="s">
        <v>114</v>
      </c>
      <c r="J478" s="32" t="s">
        <v>897</v>
      </c>
      <c r="K478" s="32" t="s">
        <v>263</v>
      </c>
      <c r="L478" s="32" t="s">
        <v>615</v>
      </c>
      <c r="N478" s="58" t="s">
        <v>56</v>
      </c>
      <c r="Q478" s="32" t="s">
        <v>4</v>
      </c>
      <c r="R478" s="32" t="s">
        <v>386</v>
      </c>
      <c r="S478" s="32" t="str">
        <f>+VLOOKUP(Tabla12[[#This Row],[Programa]],Objetivos_Programas!$B$2:$C$16,2,FALSE)</f>
        <v>2. Programa descarbonizar la movilidad e infraestructura sostenible</v>
      </c>
      <c r="T478" s="32" t="s">
        <v>408</v>
      </c>
      <c r="U478" s="32" t="s">
        <v>408</v>
      </c>
      <c r="V478" s="33" t="str">
        <f>+VLOOKUP(Tabla12[[#This Row],[Subprograma (reclasificación)]],OB_Prop_Estru_Prog_SubPr_meta!$K$2:$N$59,4,FALSE)</f>
        <v>416 km de red de ciclo infraestructura en las 33 UPL, 11 corredores verdes para la micromovilidad - cicloalameda (84 km)</v>
      </c>
      <c r="W478" s="32" t="s">
        <v>900</v>
      </c>
      <c r="X478" s="32" t="s">
        <v>126</v>
      </c>
      <c r="Y478" s="32" t="s">
        <v>126</v>
      </c>
      <c r="AA478" s="32" t="s">
        <v>1466</v>
      </c>
      <c r="AB478" s="32" t="s">
        <v>126</v>
      </c>
      <c r="AC478" s="58">
        <v>0</v>
      </c>
      <c r="AD478" s="158">
        <v>189336.40000000002</v>
      </c>
      <c r="AE478" s="10">
        <f>+Tabla12[[#This Row],[Costo estimado 
(millones de $)]]</f>
        <v>189336.40000000002</v>
      </c>
      <c r="AF478" s="16">
        <v>0</v>
      </c>
      <c r="AG478" s="16">
        <v>0</v>
      </c>
      <c r="AH478" s="16">
        <v>0</v>
      </c>
      <c r="AI478" s="32">
        <v>0</v>
      </c>
      <c r="AJ478" s="32"/>
      <c r="AK478" s="32" t="s">
        <v>57</v>
      </c>
      <c r="AN478" s="40">
        <v>1</v>
      </c>
      <c r="AO478" s="56" t="s">
        <v>902</v>
      </c>
      <c r="AP478" s="32">
        <v>0</v>
      </c>
      <c r="AQ478" s="32">
        <v>0</v>
      </c>
      <c r="AR478" s="157">
        <v>11</v>
      </c>
      <c r="AS478" s="32"/>
      <c r="AT478" s="40"/>
      <c r="AU478" s="40">
        <v>0</v>
      </c>
      <c r="AV478" s="40">
        <v>3</v>
      </c>
      <c r="AW478" s="32"/>
      <c r="AX478" s="16">
        <f>Tabla12[[#This Row],[Costo estimado 
(millones de $)]]-Tabla12[[#This Row],[Recursos PDD]]</f>
        <v>189336.40000000002</v>
      </c>
      <c r="AY478" s="32"/>
      <c r="AZ478" s="40">
        <v>1</v>
      </c>
      <c r="BA478" s="40">
        <v>2</v>
      </c>
      <c r="BB478" s="40">
        <f>+(Tabla12[[#This Row],[Priorización 1 (60%)]]*60%)+(Tabla12[[#This Row],[Priorización 2 (40%)]]*40%)</f>
        <v>1.4</v>
      </c>
      <c r="BC478" s="32"/>
      <c r="BD478" s="32"/>
    </row>
    <row r="479" spans="1:56" ht="169" hidden="1" customHeight="1" x14ac:dyDescent="0.2">
      <c r="A479" s="7">
        <v>475</v>
      </c>
      <c r="B479" s="7">
        <v>490</v>
      </c>
      <c r="C479" s="32" t="s">
        <v>900</v>
      </c>
      <c r="D479" s="32" t="s">
        <v>901</v>
      </c>
      <c r="E479" s="32" t="s">
        <v>72</v>
      </c>
      <c r="F479" s="1" t="s">
        <v>261</v>
      </c>
      <c r="G479" s="32" t="s">
        <v>690</v>
      </c>
      <c r="H479" s="6" t="s">
        <v>2149</v>
      </c>
      <c r="I479" s="4" t="s">
        <v>114</v>
      </c>
      <c r="J479" s="32" t="s">
        <v>897</v>
      </c>
      <c r="K479" s="32" t="s">
        <v>263</v>
      </c>
      <c r="L479" s="32" t="s">
        <v>615</v>
      </c>
      <c r="N479" s="58" t="s">
        <v>56</v>
      </c>
      <c r="Q479" s="32" t="s">
        <v>4</v>
      </c>
      <c r="R479" s="32" t="s">
        <v>386</v>
      </c>
      <c r="S479" s="32" t="str">
        <f>+VLOOKUP(Tabla12[[#This Row],[Programa]],Objetivos_Programas!$B$2:$C$16,2,FALSE)</f>
        <v>2. Programa descarbonizar la movilidad e infraestructura sostenible</v>
      </c>
      <c r="T479" s="32" t="s">
        <v>408</v>
      </c>
      <c r="U479" s="32" t="s">
        <v>408</v>
      </c>
      <c r="V479" s="33" t="str">
        <f>+VLOOKUP(Tabla12[[#This Row],[Subprograma (reclasificación)]],OB_Prop_Estru_Prog_SubPr_meta!$K$2:$N$59,4,FALSE)</f>
        <v>416 km de red de ciclo infraestructura en las 33 UPL, 11 corredores verdes para la micromovilidad - cicloalameda (84 km)</v>
      </c>
      <c r="W479" s="32" t="s">
        <v>900</v>
      </c>
      <c r="X479" s="32" t="s">
        <v>195</v>
      </c>
      <c r="Y479" s="32" t="s">
        <v>195</v>
      </c>
      <c r="AA479" s="32" t="s">
        <v>1404</v>
      </c>
      <c r="AB479" s="32" t="s">
        <v>195</v>
      </c>
      <c r="AC479" s="58">
        <v>0</v>
      </c>
      <c r="AD479" s="158">
        <v>47334.100000000006</v>
      </c>
      <c r="AE479" s="10">
        <f>+Tabla12[[#This Row],[Costo estimado 
(millones de $)]]</f>
        <v>47334.100000000006</v>
      </c>
      <c r="AF479" s="16">
        <v>0</v>
      </c>
      <c r="AG479" s="16">
        <v>0</v>
      </c>
      <c r="AH479" s="16">
        <v>0</v>
      </c>
      <c r="AI479" s="32">
        <v>0</v>
      </c>
      <c r="AJ479" s="32"/>
      <c r="AK479" s="32" t="s">
        <v>57</v>
      </c>
      <c r="AN479" s="40">
        <v>1</v>
      </c>
      <c r="AO479" s="56" t="s">
        <v>902</v>
      </c>
      <c r="AP479" s="32">
        <v>0</v>
      </c>
      <c r="AQ479" s="32">
        <v>0</v>
      </c>
      <c r="AR479" s="157">
        <v>12</v>
      </c>
      <c r="AS479" s="32"/>
      <c r="AT479" s="40"/>
      <c r="AU479" s="40">
        <v>0</v>
      </c>
      <c r="AV479" s="40">
        <v>3</v>
      </c>
      <c r="AW479" s="32"/>
      <c r="AX479" s="16">
        <f>Tabla12[[#This Row],[Costo estimado 
(millones de $)]]-Tabla12[[#This Row],[Recursos PDD]]</f>
        <v>47334.100000000006</v>
      </c>
      <c r="AY479" s="32"/>
      <c r="AZ479" s="40">
        <v>1</v>
      </c>
      <c r="BA479" s="40">
        <v>2</v>
      </c>
      <c r="BB479" s="40">
        <f>+(Tabla12[[#This Row],[Priorización 1 (60%)]]*60%)+(Tabla12[[#This Row],[Priorización 2 (40%)]]*40%)</f>
        <v>1.4</v>
      </c>
      <c r="BC479" s="32"/>
      <c r="BD479" s="32"/>
    </row>
    <row r="480" spans="1:56" ht="169" hidden="1" customHeight="1" x14ac:dyDescent="0.2">
      <c r="A480" s="7">
        <v>476</v>
      </c>
      <c r="B480" s="7">
        <v>491</v>
      </c>
      <c r="C480" s="32" t="s">
        <v>900</v>
      </c>
      <c r="D480" s="32" t="s">
        <v>901</v>
      </c>
      <c r="E480" s="32" t="s">
        <v>72</v>
      </c>
      <c r="F480" s="1" t="s">
        <v>261</v>
      </c>
      <c r="G480" s="32" t="s">
        <v>690</v>
      </c>
      <c r="H480" s="6" t="s">
        <v>2150</v>
      </c>
      <c r="I480" s="4" t="s">
        <v>114</v>
      </c>
      <c r="J480" s="32" t="s">
        <v>897</v>
      </c>
      <c r="K480" s="32" t="s">
        <v>263</v>
      </c>
      <c r="L480" s="32" t="s">
        <v>615</v>
      </c>
      <c r="N480" s="58" t="s">
        <v>56</v>
      </c>
      <c r="Q480" s="32" t="s">
        <v>4</v>
      </c>
      <c r="R480" s="32" t="s">
        <v>386</v>
      </c>
      <c r="S480" s="32" t="str">
        <f>+VLOOKUP(Tabla12[[#This Row],[Programa]],Objetivos_Programas!$B$2:$C$16,2,FALSE)</f>
        <v>2. Programa descarbonizar la movilidad e infraestructura sostenible</v>
      </c>
      <c r="T480" s="32" t="s">
        <v>408</v>
      </c>
      <c r="U480" s="32" t="s">
        <v>408</v>
      </c>
      <c r="V480" s="33" t="str">
        <f>+VLOOKUP(Tabla12[[#This Row],[Subprograma (reclasificación)]],OB_Prop_Estru_Prog_SubPr_meta!$K$2:$N$59,4,FALSE)</f>
        <v>416 km de red de ciclo infraestructura en las 33 UPL, 11 corredores verdes para la micromovilidad - cicloalameda (84 km)</v>
      </c>
      <c r="W480" s="32" t="s">
        <v>900</v>
      </c>
      <c r="X480" s="32" t="s">
        <v>122</v>
      </c>
      <c r="Y480" s="32" t="s">
        <v>122</v>
      </c>
      <c r="AA480" s="32" t="s">
        <v>1467</v>
      </c>
      <c r="AB480" s="32" t="s">
        <v>122</v>
      </c>
      <c r="AC480" s="58">
        <v>0</v>
      </c>
      <c r="AD480" s="158">
        <v>12793</v>
      </c>
      <c r="AE480" s="10">
        <f>+Tabla12[[#This Row],[Costo estimado 
(millones de $)]]</f>
        <v>12793</v>
      </c>
      <c r="AF480" s="16">
        <v>0</v>
      </c>
      <c r="AG480" s="16">
        <v>0</v>
      </c>
      <c r="AH480" s="16">
        <v>0</v>
      </c>
      <c r="AI480" s="32">
        <v>0</v>
      </c>
      <c r="AJ480" s="32"/>
      <c r="AK480" s="32" t="s">
        <v>57</v>
      </c>
      <c r="AN480" s="40">
        <v>1</v>
      </c>
      <c r="AO480" s="56" t="s">
        <v>902</v>
      </c>
      <c r="AP480" s="32">
        <v>0</v>
      </c>
      <c r="AQ480" s="32">
        <v>0</v>
      </c>
      <c r="AR480" s="157">
        <v>43</v>
      </c>
      <c r="AS480" s="32"/>
      <c r="AT480" s="40"/>
      <c r="AU480" s="40">
        <v>0</v>
      </c>
      <c r="AV480" s="40">
        <v>1</v>
      </c>
      <c r="AW480" s="32"/>
      <c r="AX480" s="16">
        <f>Tabla12[[#This Row],[Costo estimado 
(millones de $)]]-Tabla12[[#This Row],[Recursos PDD]]</f>
        <v>12793</v>
      </c>
      <c r="AY480" s="32"/>
      <c r="AZ480" s="40">
        <v>3</v>
      </c>
      <c r="BA480" s="40">
        <v>2</v>
      </c>
      <c r="BB480" s="40">
        <f>+(Tabla12[[#This Row],[Priorización 1 (60%)]]*60%)+(Tabla12[[#This Row],[Priorización 2 (40%)]]*40%)</f>
        <v>2.5999999999999996</v>
      </c>
      <c r="BC480" s="32"/>
      <c r="BD480" s="32"/>
    </row>
    <row r="481" spans="1:56" ht="169" hidden="1" customHeight="1" x14ac:dyDescent="0.2">
      <c r="A481" s="7">
        <v>477</v>
      </c>
      <c r="B481" s="7">
        <v>492</v>
      </c>
      <c r="C481" s="32" t="s">
        <v>900</v>
      </c>
      <c r="D481" s="32" t="s">
        <v>901</v>
      </c>
      <c r="E481" s="32" t="s">
        <v>72</v>
      </c>
      <c r="F481" s="1" t="s">
        <v>261</v>
      </c>
      <c r="G481" s="32" t="s">
        <v>690</v>
      </c>
      <c r="H481" s="6" t="s">
        <v>2151</v>
      </c>
      <c r="I481" s="4" t="s">
        <v>114</v>
      </c>
      <c r="J481" s="32" t="s">
        <v>897</v>
      </c>
      <c r="K481" s="32" t="s">
        <v>263</v>
      </c>
      <c r="L481" s="32" t="s">
        <v>615</v>
      </c>
      <c r="N481" s="58" t="s">
        <v>56</v>
      </c>
      <c r="Q481" s="32" t="s">
        <v>4</v>
      </c>
      <c r="R481" s="32" t="s">
        <v>386</v>
      </c>
      <c r="S481" s="32" t="str">
        <f>+VLOOKUP(Tabla12[[#This Row],[Programa]],Objetivos_Programas!$B$2:$C$16,2,FALSE)</f>
        <v>2. Programa descarbonizar la movilidad e infraestructura sostenible</v>
      </c>
      <c r="T481" s="32" t="s">
        <v>408</v>
      </c>
      <c r="U481" s="32" t="s">
        <v>408</v>
      </c>
      <c r="V481" s="33" t="str">
        <f>+VLOOKUP(Tabla12[[#This Row],[Subprograma (reclasificación)]],OB_Prop_Estru_Prog_SubPr_meta!$K$2:$N$59,4,FALSE)</f>
        <v>416 km de red de ciclo infraestructura en las 33 UPL, 11 corredores verdes para la micromovilidad - cicloalameda (84 km)</v>
      </c>
      <c r="W481" s="32" t="s">
        <v>900</v>
      </c>
      <c r="X481" s="32" t="s">
        <v>939</v>
      </c>
      <c r="Y481" s="32" t="s">
        <v>939</v>
      </c>
      <c r="AA481" s="32" t="s">
        <v>1468</v>
      </c>
      <c r="AB481" s="32" t="s">
        <v>939</v>
      </c>
      <c r="AC481" s="58">
        <v>0</v>
      </c>
      <c r="AD481" s="158">
        <v>127930</v>
      </c>
      <c r="AE481" s="10">
        <f>+Tabla12[[#This Row],[Costo estimado 
(millones de $)]]</f>
        <v>127930</v>
      </c>
      <c r="AF481" s="16">
        <v>0</v>
      </c>
      <c r="AG481" s="16">
        <v>0</v>
      </c>
      <c r="AH481" s="16">
        <v>0</v>
      </c>
      <c r="AI481" s="32">
        <v>0</v>
      </c>
      <c r="AJ481" s="32"/>
      <c r="AK481" s="32" t="s">
        <v>57</v>
      </c>
      <c r="AN481" s="40">
        <v>1</v>
      </c>
      <c r="AO481" s="56" t="s">
        <v>902</v>
      </c>
      <c r="AP481" s="32">
        <v>0</v>
      </c>
      <c r="AQ481" s="32">
        <v>0</v>
      </c>
      <c r="AR481" s="157">
        <v>31</v>
      </c>
      <c r="AS481" s="32"/>
      <c r="AT481" s="40"/>
      <c r="AU481" s="40">
        <v>0</v>
      </c>
      <c r="AV481" s="40">
        <v>1</v>
      </c>
      <c r="AW481" s="32"/>
      <c r="AX481" s="16">
        <f>Tabla12[[#This Row],[Costo estimado 
(millones de $)]]-Tabla12[[#This Row],[Recursos PDD]]</f>
        <v>127930</v>
      </c>
      <c r="AY481" s="32"/>
      <c r="AZ481" s="40">
        <v>3</v>
      </c>
      <c r="BA481" s="40">
        <v>2</v>
      </c>
      <c r="BB481" s="40">
        <f>+(Tabla12[[#This Row],[Priorización 1 (60%)]]*60%)+(Tabla12[[#This Row],[Priorización 2 (40%)]]*40%)</f>
        <v>2.5999999999999996</v>
      </c>
      <c r="BC481" s="32"/>
      <c r="BD481" s="32"/>
    </row>
    <row r="482" spans="1:56" ht="169" hidden="1" customHeight="1" x14ac:dyDescent="0.2">
      <c r="A482" s="7">
        <v>478</v>
      </c>
      <c r="B482" s="7">
        <v>493</v>
      </c>
      <c r="C482" s="32" t="s">
        <v>900</v>
      </c>
      <c r="D482" s="32" t="s">
        <v>901</v>
      </c>
      <c r="E482" s="32" t="s">
        <v>72</v>
      </c>
      <c r="F482" s="1" t="s">
        <v>261</v>
      </c>
      <c r="G482" s="32" t="s">
        <v>690</v>
      </c>
      <c r="H482" s="6" t="s">
        <v>2152</v>
      </c>
      <c r="I482" s="4" t="s">
        <v>114</v>
      </c>
      <c r="J482" s="32" t="s">
        <v>897</v>
      </c>
      <c r="K482" s="32" t="s">
        <v>263</v>
      </c>
      <c r="L482" s="32" t="s">
        <v>615</v>
      </c>
      <c r="N482" s="58" t="s">
        <v>56</v>
      </c>
      <c r="Q482" s="32" t="s">
        <v>4</v>
      </c>
      <c r="R482" s="32" t="s">
        <v>386</v>
      </c>
      <c r="S482" s="32" t="str">
        <f>+VLOOKUP(Tabla12[[#This Row],[Programa]],Objetivos_Programas!$B$2:$C$16,2,FALSE)</f>
        <v>2. Programa descarbonizar la movilidad e infraestructura sostenible</v>
      </c>
      <c r="T482" s="32" t="s">
        <v>408</v>
      </c>
      <c r="U482" s="32" t="s">
        <v>408</v>
      </c>
      <c r="V482" s="33" t="str">
        <f>+VLOOKUP(Tabla12[[#This Row],[Subprograma (reclasificación)]],OB_Prop_Estru_Prog_SubPr_meta!$K$2:$N$59,4,FALSE)</f>
        <v>416 km de red de ciclo infraestructura en las 33 UPL, 11 corredores verdes para la micromovilidad - cicloalameda (84 km)</v>
      </c>
      <c r="W482" s="32" t="s">
        <v>900</v>
      </c>
      <c r="X482" s="32" t="s">
        <v>192</v>
      </c>
      <c r="Y482" s="32" t="s">
        <v>192</v>
      </c>
      <c r="AA482" s="32" t="s">
        <v>1469</v>
      </c>
      <c r="AB482" s="32" t="s">
        <v>192</v>
      </c>
      <c r="AC482" s="58">
        <v>0</v>
      </c>
      <c r="AD482" s="158">
        <v>85713.1</v>
      </c>
      <c r="AE482" s="10">
        <f>+Tabla12[[#This Row],[Costo estimado 
(millones de $)]]</f>
        <v>85713.1</v>
      </c>
      <c r="AF482" s="16">
        <v>0</v>
      </c>
      <c r="AG482" s="16">
        <v>0</v>
      </c>
      <c r="AH482" s="16">
        <v>0</v>
      </c>
      <c r="AI482" s="32">
        <v>0</v>
      </c>
      <c r="AJ482" s="32"/>
      <c r="AK482" s="32" t="s">
        <v>57</v>
      </c>
      <c r="AN482" s="40">
        <v>1</v>
      </c>
      <c r="AO482" s="56" t="s">
        <v>902</v>
      </c>
      <c r="AP482" s="32">
        <v>0</v>
      </c>
      <c r="AQ482" s="32">
        <v>0</v>
      </c>
      <c r="AR482" s="157">
        <v>11</v>
      </c>
      <c r="AS482" s="32"/>
      <c r="AT482" s="40"/>
      <c r="AU482" s="40">
        <v>0</v>
      </c>
      <c r="AV482" s="40">
        <v>3</v>
      </c>
      <c r="AW482" s="32"/>
      <c r="AX482" s="16">
        <f>Tabla12[[#This Row],[Costo estimado 
(millones de $)]]-Tabla12[[#This Row],[Recursos PDD]]</f>
        <v>85713.1</v>
      </c>
      <c r="AY482" s="32"/>
      <c r="AZ482" s="40">
        <v>1</v>
      </c>
      <c r="BA482" s="40">
        <v>2</v>
      </c>
      <c r="BB482" s="40">
        <f>+(Tabla12[[#This Row],[Priorización 1 (60%)]]*60%)+(Tabla12[[#This Row],[Priorización 2 (40%)]]*40%)</f>
        <v>1.4</v>
      </c>
      <c r="BC482" s="32"/>
      <c r="BD482" s="32"/>
    </row>
    <row r="483" spans="1:56" ht="169" hidden="1" customHeight="1" x14ac:dyDescent="0.2">
      <c r="A483" s="7">
        <v>479</v>
      </c>
      <c r="B483" s="7">
        <v>494</v>
      </c>
      <c r="C483" s="32" t="s">
        <v>900</v>
      </c>
      <c r="D483" s="32" t="s">
        <v>901</v>
      </c>
      <c r="E483" s="32" t="s">
        <v>72</v>
      </c>
      <c r="F483" s="1" t="s">
        <v>261</v>
      </c>
      <c r="G483" s="32" t="s">
        <v>690</v>
      </c>
      <c r="H483" s="6" t="s">
        <v>2153</v>
      </c>
      <c r="I483" s="4" t="s">
        <v>114</v>
      </c>
      <c r="J483" s="32" t="s">
        <v>897</v>
      </c>
      <c r="K483" s="32" t="s">
        <v>263</v>
      </c>
      <c r="L483" s="32" t="s">
        <v>615</v>
      </c>
      <c r="N483" s="58" t="s">
        <v>56</v>
      </c>
      <c r="Q483" s="32" t="s">
        <v>4</v>
      </c>
      <c r="R483" s="32" t="s">
        <v>386</v>
      </c>
      <c r="S483" s="32" t="str">
        <f>+VLOOKUP(Tabla12[[#This Row],[Programa]],Objetivos_Programas!$B$2:$C$16,2,FALSE)</f>
        <v>2. Programa descarbonizar la movilidad e infraestructura sostenible</v>
      </c>
      <c r="T483" s="32" t="s">
        <v>408</v>
      </c>
      <c r="U483" s="32" t="s">
        <v>408</v>
      </c>
      <c r="V483" s="33" t="str">
        <f>+VLOOKUP(Tabla12[[#This Row],[Subprograma (reclasificación)]],OB_Prop_Estru_Prog_SubPr_meta!$K$2:$N$59,4,FALSE)</f>
        <v>416 km de red de ciclo infraestructura en las 33 UPL, 11 corredores verdes para la micromovilidad - cicloalameda (84 km)</v>
      </c>
      <c r="W483" s="32" t="s">
        <v>900</v>
      </c>
      <c r="X483" s="32" t="s">
        <v>197</v>
      </c>
      <c r="Y483" s="32" t="s">
        <v>197</v>
      </c>
      <c r="AA483" s="32" t="s">
        <v>1470</v>
      </c>
      <c r="AB483" s="32" t="s">
        <v>197</v>
      </c>
      <c r="AC483" s="58">
        <v>0</v>
      </c>
      <c r="AD483" s="158">
        <v>147119.5</v>
      </c>
      <c r="AE483" s="10">
        <f>+Tabla12[[#This Row],[Costo estimado 
(millones de $)]]</f>
        <v>147119.5</v>
      </c>
      <c r="AF483" s="16">
        <v>0</v>
      </c>
      <c r="AG483" s="16">
        <v>0</v>
      </c>
      <c r="AH483" s="16">
        <v>0</v>
      </c>
      <c r="AI483" s="32">
        <v>0</v>
      </c>
      <c r="AJ483" s="32"/>
      <c r="AK483" s="32" t="s">
        <v>57</v>
      </c>
      <c r="AN483" s="40">
        <v>1</v>
      </c>
      <c r="AO483" s="56" t="s">
        <v>902</v>
      </c>
      <c r="AP483" s="32">
        <v>0</v>
      </c>
      <c r="AQ483" s="32">
        <v>0</v>
      </c>
      <c r="AR483" s="157">
        <v>14</v>
      </c>
      <c r="AS483" s="32"/>
      <c r="AT483" s="40"/>
      <c r="AU483" s="40">
        <v>0</v>
      </c>
      <c r="AV483" s="40">
        <v>3</v>
      </c>
      <c r="AW483" s="32"/>
      <c r="AX483" s="16">
        <f>Tabla12[[#This Row],[Costo estimado 
(millones de $)]]-Tabla12[[#This Row],[Recursos PDD]]</f>
        <v>147119.5</v>
      </c>
      <c r="AY483" s="32"/>
      <c r="AZ483" s="40">
        <v>1</v>
      </c>
      <c r="BA483" s="40">
        <v>2</v>
      </c>
      <c r="BB483" s="40">
        <f>+(Tabla12[[#This Row],[Priorización 1 (60%)]]*60%)+(Tabla12[[#This Row],[Priorización 2 (40%)]]*40%)</f>
        <v>1.4</v>
      </c>
      <c r="BC483" s="32"/>
      <c r="BD483" s="32"/>
    </row>
    <row r="484" spans="1:56" ht="169" hidden="1" customHeight="1" x14ac:dyDescent="0.2">
      <c r="A484" s="7">
        <v>480</v>
      </c>
      <c r="B484" s="7">
        <v>495</v>
      </c>
      <c r="C484" s="32" t="s">
        <v>900</v>
      </c>
      <c r="D484" s="32" t="s">
        <v>901</v>
      </c>
      <c r="E484" s="32" t="s">
        <v>72</v>
      </c>
      <c r="F484" s="1" t="s">
        <v>261</v>
      </c>
      <c r="G484" s="32" t="s">
        <v>690</v>
      </c>
      <c r="H484" s="6" t="s">
        <v>2154</v>
      </c>
      <c r="I484" s="4" t="s">
        <v>114</v>
      </c>
      <c r="J484" s="32" t="s">
        <v>897</v>
      </c>
      <c r="K484" s="32" t="s">
        <v>263</v>
      </c>
      <c r="L484" s="32" t="s">
        <v>615</v>
      </c>
      <c r="N484" s="58" t="s">
        <v>56</v>
      </c>
      <c r="Q484" s="32" t="s">
        <v>4</v>
      </c>
      <c r="R484" s="32" t="s">
        <v>386</v>
      </c>
      <c r="S484" s="32" t="str">
        <f>+VLOOKUP(Tabla12[[#This Row],[Programa]],Objetivos_Programas!$B$2:$C$16,2,FALSE)</f>
        <v>2. Programa descarbonizar la movilidad e infraestructura sostenible</v>
      </c>
      <c r="T484" s="32" t="s">
        <v>408</v>
      </c>
      <c r="U484" s="32" t="s">
        <v>408</v>
      </c>
      <c r="V484" s="33" t="str">
        <f>+VLOOKUP(Tabla12[[#This Row],[Subprograma (reclasificación)]],OB_Prop_Estru_Prog_SubPr_meta!$K$2:$N$59,4,FALSE)</f>
        <v>416 km de red de ciclo infraestructura en las 33 UPL, 11 corredores verdes para la micromovilidad - cicloalameda (84 km)</v>
      </c>
      <c r="W484" s="32" t="s">
        <v>900</v>
      </c>
      <c r="X484" s="32" t="s">
        <v>975</v>
      </c>
      <c r="Y484" s="32" t="s">
        <v>975</v>
      </c>
      <c r="AA484" s="32" t="s">
        <v>1471</v>
      </c>
      <c r="AB484" s="32" t="s">
        <v>975</v>
      </c>
      <c r="AC484" s="58">
        <v>0</v>
      </c>
      <c r="AD484" s="158">
        <v>14072.300000000001</v>
      </c>
      <c r="AE484" s="10">
        <f>+Tabla12[[#This Row],[Costo estimado 
(millones de $)]]</f>
        <v>14072.300000000001</v>
      </c>
      <c r="AF484" s="16">
        <v>0</v>
      </c>
      <c r="AG484" s="16">
        <v>0</v>
      </c>
      <c r="AH484" s="16">
        <v>0</v>
      </c>
      <c r="AI484" s="32">
        <v>0</v>
      </c>
      <c r="AJ484" s="32"/>
      <c r="AK484" s="32" t="s">
        <v>57</v>
      </c>
      <c r="AN484" s="40">
        <v>1</v>
      </c>
      <c r="AO484" s="56" t="s">
        <v>902</v>
      </c>
      <c r="AP484" s="32">
        <v>0</v>
      </c>
      <c r="AQ484" s="32">
        <v>0</v>
      </c>
      <c r="AR484" s="157">
        <v>4</v>
      </c>
      <c r="AS484" s="32"/>
      <c r="AT484" s="40"/>
      <c r="AU484" s="40">
        <v>0</v>
      </c>
      <c r="AV484" s="40">
        <v>3</v>
      </c>
      <c r="AW484" s="32"/>
      <c r="AX484" s="16">
        <f>Tabla12[[#This Row],[Costo estimado 
(millones de $)]]-Tabla12[[#This Row],[Recursos PDD]]</f>
        <v>14072.300000000001</v>
      </c>
      <c r="AY484" s="32"/>
      <c r="AZ484" s="40">
        <v>1</v>
      </c>
      <c r="BA484" s="40">
        <v>2</v>
      </c>
      <c r="BB484" s="40">
        <f>+(Tabla12[[#This Row],[Priorización 1 (60%)]]*60%)+(Tabla12[[#This Row],[Priorización 2 (40%)]]*40%)</f>
        <v>1.4</v>
      </c>
      <c r="BC484" s="32"/>
      <c r="BD484" s="32"/>
    </row>
    <row r="485" spans="1:56" ht="169" hidden="1" customHeight="1" x14ac:dyDescent="0.2">
      <c r="A485" s="7">
        <v>481</v>
      </c>
      <c r="B485" s="7">
        <v>496</v>
      </c>
      <c r="C485" s="32" t="s">
        <v>900</v>
      </c>
      <c r="D485" s="32" t="s">
        <v>901</v>
      </c>
      <c r="E485" s="32" t="s">
        <v>72</v>
      </c>
      <c r="F485" s="1" t="s">
        <v>261</v>
      </c>
      <c r="G485" s="32" t="s">
        <v>690</v>
      </c>
      <c r="H485" s="6" t="s">
        <v>2155</v>
      </c>
      <c r="I485" s="4" t="s">
        <v>114</v>
      </c>
      <c r="J485" s="32" t="s">
        <v>897</v>
      </c>
      <c r="K485" s="32" t="s">
        <v>263</v>
      </c>
      <c r="L485" s="32" t="s">
        <v>615</v>
      </c>
      <c r="N485" s="58" t="s">
        <v>56</v>
      </c>
      <c r="Q485" s="32" t="s">
        <v>4</v>
      </c>
      <c r="R485" s="32" t="s">
        <v>386</v>
      </c>
      <c r="S485" s="32" t="str">
        <f>+VLOOKUP(Tabla12[[#This Row],[Programa]],Objetivos_Programas!$B$2:$C$16,2,FALSE)</f>
        <v>2. Programa descarbonizar la movilidad e infraestructura sostenible</v>
      </c>
      <c r="T485" s="32" t="s">
        <v>408</v>
      </c>
      <c r="U485" s="32" t="s">
        <v>408</v>
      </c>
      <c r="V485" s="33" t="str">
        <f>+VLOOKUP(Tabla12[[#This Row],[Subprograma (reclasificación)]],OB_Prop_Estru_Prog_SubPr_meta!$K$2:$N$59,4,FALSE)</f>
        <v>416 km de red de ciclo infraestructura en las 33 UPL, 11 corredores verdes para la micromovilidad - cicloalameda (84 km)</v>
      </c>
      <c r="W485" s="32" t="s">
        <v>900</v>
      </c>
      <c r="X485" s="32" t="s">
        <v>210</v>
      </c>
      <c r="Y485" s="32" t="s">
        <v>210</v>
      </c>
      <c r="AA485" s="32" t="s">
        <v>1429</v>
      </c>
      <c r="AB485" s="32" t="s">
        <v>210</v>
      </c>
      <c r="AC485" s="58">
        <v>0</v>
      </c>
      <c r="AD485" s="158">
        <v>25586</v>
      </c>
      <c r="AE485" s="10">
        <f>+Tabla12[[#This Row],[Costo estimado 
(millones de $)]]</f>
        <v>25586</v>
      </c>
      <c r="AF485" s="16">
        <v>0</v>
      </c>
      <c r="AG485" s="16">
        <v>0</v>
      </c>
      <c r="AH485" s="16">
        <v>0</v>
      </c>
      <c r="AI485" s="32">
        <v>0</v>
      </c>
      <c r="AJ485" s="32"/>
      <c r="AK485" s="32" t="s">
        <v>57</v>
      </c>
      <c r="AN485" s="40">
        <v>1</v>
      </c>
      <c r="AO485" s="56" t="s">
        <v>902</v>
      </c>
      <c r="AP485" s="32">
        <v>0</v>
      </c>
      <c r="AQ485" s="32">
        <v>0</v>
      </c>
      <c r="AR485" s="157">
        <v>10</v>
      </c>
      <c r="AS485" s="32"/>
      <c r="AT485" s="40"/>
      <c r="AU485" s="40">
        <v>0</v>
      </c>
      <c r="AV485" s="40">
        <v>1</v>
      </c>
      <c r="AW485" s="32"/>
      <c r="AX485" s="16">
        <f>Tabla12[[#This Row],[Costo estimado 
(millones de $)]]-Tabla12[[#This Row],[Recursos PDD]]</f>
        <v>25586</v>
      </c>
      <c r="AY485" s="32"/>
      <c r="AZ485" s="40">
        <v>3</v>
      </c>
      <c r="BA485" s="40">
        <v>2</v>
      </c>
      <c r="BB485" s="40">
        <f>+(Tabla12[[#This Row],[Priorización 1 (60%)]]*60%)+(Tabla12[[#This Row],[Priorización 2 (40%)]]*40%)</f>
        <v>2.5999999999999996</v>
      </c>
      <c r="BC485" s="32"/>
      <c r="BD485" s="32"/>
    </row>
    <row r="486" spans="1:56" ht="169" hidden="1" customHeight="1" x14ac:dyDescent="0.2">
      <c r="A486" s="7">
        <v>482</v>
      </c>
      <c r="B486" s="7">
        <v>497</v>
      </c>
      <c r="C486" s="32" t="s">
        <v>900</v>
      </c>
      <c r="D486" s="32" t="s">
        <v>901</v>
      </c>
      <c r="E486" s="32" t="s">
        <v>72</v>
      </c>
      <c r="F486" s="1" t="s">
        <v>261</v>
      </c>
      <c r="G486" s="32" t="s">
        <v>690</v>
      </c>
      <c r="H486" s="6" t="s">
        <v>2156</v>
      </c>
      <c r="I486" s="4" t="s">
        <v>114</v>
      </c>
      <c r="J486" s="32" t="s">
        <v>897</v>
      </c>
      <c r="K486" s="32" t="s">
        <v>263</v>
      </c>
      <c r="L486" s="32" t="s">
        <v>615</v>
      </c>
      <c r="N486" s="58" t="s">
        <v>56</v>
      </c>
      <c r="Q486" s="32" t="s">
        <v>4</v>
      </c>
      <c r="R486" s="32" t="s">
        <v>386</v>
      </c>
      <c r="S486" s="32" t="str">
        <f>+VLOOKUP(Tabla12[[#This Row],[Programa]],Objetivos_Programas!$B$2:$C$16,2,FALSE)</f>
        <v>2. Programa descarbonizar la movilidad e infraestructura sostenible</v>
      </c>
      <c r="T486" s="32" t="s">
        <v>408</v>
      </c>
      <c r="U486" s="32" t="s">
        <v>408</v>
      </c>
      <c r="V486" s="33" t="str">
        <f>+VLOOKUP(Tabla12[[#This Row],[Subprograma (reclasificación)]],OB_Prop_Estru_Prog_SubPr_meta!$K$2:$N$59,4,FALSE)</f>
        <v>416 km de red de ciclo infraestructura en las 33 UPL, 11 corredores verdes para la micromovilidad - cicloalameda (84 km)</v>
      </c>
      <c r="W486" s="32" t="s">
        <v>900</v>
      </c>
      <c r="X486" s="32" t="s">
        <v>158</v>
      </c>
      <c r="Y486" s="32" t="s">
        <v>158</v>
      </c>
      <c r="AA486" s="32" t="s">
        <v>908</v>
      </c>
      <c r="AB486" s="32" t="s">
        <v>158</v>
      </c>
      <c r="AC486" s="58">
        <v>0</v>
      </c>
      <c r="AD486" s="158">
        <v>102344</v>
      </c>
      <c r="AE486" s="10">
        <f>+Tabla12[[#This Row],[Costo estimado 
(millones de $)]]</f>
        <v>102344</v>
      </c>
      <c r="AF486" s="16">
        <v>0</v>
      </c>
      <c r="AG486" s="16">
        <v>0</v>
      </c>
      <c r="AH486" s="16">
        <v>0</v>
      </c>
      <c r="AI486" s="32">
        <v>0</v>
      </c>
      <c r="AJ486" s="32"/>
      <c r="AK486" s="32" t="s">
        <v>57</v>
      </c>
      <c r="AN486" s="40">
        <v>1</v>
      </c>
      <c r="AO486" s="56" t="s">
        <v>902</v>
      </c>
      <c r="AP486" s="32">
        <v>0</v>
      </c>
      <c r="AQ486" s="32">
        <v>0</v>
      </c>
      <c r="AR486" s="157">
        <v>15</v>
      </c>
      <c r="AS486" s="32"/>
      <c r="AT486" s="40"/>
      <c r="AU486" s="40">
        <v>0</v>
      </c>
      <c r="AV486" s="40">
        <v>0</v>
      </c>
      <c r="AW486" s="32"/>
      <c r="AX486" s="16">
        <f>Tabla12[[#This Row],[Costo estimado 
(millones de $)]]-Tabla12[[#This Row],[Recursos PDD]]</f>
        <v>102344</v>
      </c>
      <c r="AY486" s="32"/>
      <c r="AZ486" s="40">
        <v>0</v>
      </c>
      <c r="BA486" s="40">
        <v>2</v>
      </c>
      <c r="BB486" s="40">
        <f>+(Tabla12[[#This Row],[Priorización 1 (60%)]]*60%)+(Tabla12[[#This Row],[Priorización 2 (40%)]]*40%)</f>
        <v>0.8</v>
      </c>
      <c r="BC486" s="32"/>
      <c r="BD486" s="32"/>
    </row>
    <row r="487" spans="1:56" ht="169" hidden="1" customHeight="1" x14ac:dyDescent="0.2">
      <c r="A487" s="7">
        <v>483</v>
      </c>
      <c r="B487" s="7">
        <v>498</v>
      </c>
      <c r="C487" s="32" t="s">
        <v>900</v>
      </c>
      <c r="D487" s="32" t="s">
        <v>901</v>
      </c>
      <c r="E487" s="32" t="s">
        <v>72</v>
      </c>
      <c r="F487" s="1" t="s">
        <v>261</v>
      </c>
      <c r="G487" s="32" t="s">
        <v>690</v>
      </c>
      <c r="H487" s="6" t="s">
        <v>2157</v>
      </c>
      <c r="I487" s="4" t="s">
        <v>114</v>
      </c>
      <c r="J487" s="32" t="s">
        <v>897</v>
      </c>
      <c r="K487" s="32" t="s">
        <v>263</v>
      </c>
      <c r="L487" s="32" t="s">
        <v>615</v>
      </c>
      <c r="N487" s="58" t="s">
        <v>56</v>
      </c>
      <c r="Q487" s="32" t="s">
        <v>4</v>
      </c>
      <c r="R487" s="32" t="s">
        <v>386</v>
      </c>
      <c r="S487" s="32" t="str">
        <f>+VLOOKUP(Tabla12[[#This Row],[Programa]],Objetivos_Programas!$B$2:$C$16,2,FALSE)</f>
        <v>2. Programa descarbonizar la movilidad e infraestructura sostenible</v>
      </c>
      <c r="T487" s="32" t="s">
        <v>408</v>
      </c>
      <c r="U487" s="32" t="s">
        <v>408</v>
      </c>
      <c r="V487" s="33" t="str">
        <f>+VLOOKUP(Tabla12[[#This Row],[Subprograma (reclasificación)]],OB_Prop_Estru_Prog_SubPr_meta!$K$2:$N$59,4,FALSE)</f>
        <v>416 km de red de ciclo infraestructura en las 33 UPL, 11 corredores verdes para la micromovilidad - cicloalameda (84 km)</v>
      </c>
      <c r="W487" s="32" t="s">
        <v>900</v>
      </c>
      <c r="X487" s="32" t="s">
        <v>978</v>
      </c>
      <c r="Y487" s="32" t="s">
        <v>978</v>
      </c>
      <c r="AA487" s="32" t="s">
        <v>1429</v>
      </c>
      <c r="AB487" s="32" t="s">
        <v>978</v>
      </c>
      <c r="AC487" s="58">
        <v>0</v>
      </c>
      <c r="AD487" s="158">
        <v>25586</v>
      </c>
      <c r="AE487" s="10">
        <f>+Tabla12[[#This Row],[Costo estimado 
(millones de $)]]</f>
        <v>25586</v>
      </c>
      <c r="AF487" s="16">
        <v>0</v>
      </c>
      <c r="AG487" s="16">
        <v>0</v>
      </c>
      <c r="AH487" s="16">
        <v>0</v>
      </c>
      <c r="AI487" s="32">
        <v>0</v>
      </c>
      <c r="AJ487" s="32"/>
      <c r="AK487" s="32" t="s">
        <v>57</v>
      </c>
      <c r="AN487" s="40">
        <v>1</v>
      </c>
      <c r="AO487" s="56" t="s">
        <v>902</v>
      </c>
      <c r="AP487" s="32">
        <v>0</v>
      </c>
      <c r="AQ487" s="32">
        <v>0</v>
      </c>
      <c r="AR487" s="157">
        <v>8</v>
      </c>
      <c r="AS487" s="32"/>
      <c r="AT487" s="40"/>
      <c r="AU487" s="40">
        <v>0</v>
      </c>
      <c r="AV487" s="40">
        <v>1</v>
      </c>
      <c r="AW487" s="32"/>
      <c r="AX487" s="16">
        <f>Tabla12[[#This Row],[Costo estimado 
(millones de $)]]-Tabla12[[#This Row],[Recursos PDD]]</f>
        <v>25586</v>
      </c>
      <c r="AY487" s="32"/>
      <c r="AZ487" s="40">
        <v>3</v>
      </c>
      <c r="BA487" s="40">
        <v>2</v>
      </c>
      <c r="BB487" s="40">
        <f>+(Tabla12[[#This Row],[Priorización 1 (60%)]]*60%)+(Tabla12[[#This Row],[Priorización 2 (40%)]]*40%)</f>
        <v>2.5999999999999996</v>
      </c>
      <c r="BC487" s="32"/>
      <c r="BD487" s="32"/>
    </row>
    <row r="488" spans="1:56" ht="169" hidden="1" customHeight="1" x14ac:dyDescent="0.2">
      <c r="A488" s="7">
        <v>484</v>
      </c>
      <c r="B488" s="7">
        <v>499</v>
      </c>
      <c r="C488" s="32" t="s">
        <v>900</v>
      </c>
      <c r="D488" s="32" t="s">
        <v>901</v>
      </c>
      <c r="E488" s="32" t="s">
        <v>72</v>
      </c>
      <c r="F488" s="1" t="s">
        <v>261</v>
      </c>
      <c r="G488" s="32" t="s">
        <v>690</v>
      </c>
      <c r="H488" s="6" t="s">
        <v>2158</v>
      </c>
      <c r="I488" s="4" t="s">
        <v>114</v>
      </c>
      <c r="J488" s="32" t="s">
        <v>897</v>
      </c>
      <c r="K488" s="32" t="s">
        <v>263</v>
      </c>
      <c r="L488" s="32" t="s">
        <v>615</v>
      </c>
      <c r="N488" s="58" t="s">
        <v>56</v>
      </c>
      <c r="Q488" s="32" t="s">
        <v>4</v>
      </c>
      <c r="R488" s="32" t="s">
        <v>386</v>
      </c>
      <c r="S488" s="32" t="str">
        <f>+VLOOKUP(Tabla12[[#This Row],[Programa]],Objetivos_Programas!$B$2:$C$16,2,FALSE)</f>
        <v>2. Programa descarbonizar la movilidad e infraestructura sostenible</v>
      </c>
      <c r="T488" s="32" t="s">
        <v>408</v>
      </c>
      <c r="U488" s="32" t="s">
        <v>408</v>
      </c>
      <c r="V488" s="33" t="str">
        <f>+VLOOKUP(Tabla12[[#This Row],[Subprograma (reclasificación)]],OB_Prop_Estru_Prog_SubPr_meta!$K$2:$N$59,4,FALSE)</f>
        <v>416 km de red de ciclo infraestructura en las 33 UPL, 11 corredores verdes para la micromovilidad - cicloalameda (84 km)</v>
      </c>
      <c r="W488" s="32" t="s">
        <v>900</v>
      </c>
      <c r="X488" s="32" t="s">
        <v>953</v>
      </c>
      <c r="Y488" s="32" t="s">
        <v>953</v>
      </c>
      <c r="AA488" s="32" t="s">
        <v>1472</v>
      </c>
      <c r="AB488" s="32" t="s">
        <v>953</v>
      </c>
      <c r="AC488" s="58">
        <v>0</v>
      </c>
      <c r="AD488" s="158">
        <v>179102</v>
      </c>
      <c r="AE488" s="10">
        <f>+Tabla12[[#This Row],[Costo estimado 
(millones de $)]]</f>
        <v>179102</v>
      </c>
      <c r="AF488" s="16">
        <v>0</v>
      </c>
      <c r="AG488" s="16">
        <v>0</v>
      </c>
      <c r="AH488" s="16">
        <v>0</v>
      </c>
      <c r="AI488" s="32">
        <v>0</v>
      </c>
      <c r="AJ488" s="32"/>
      <c r="AK488" s="32" t="s">
        <v>57</v>
      </c>
      <c r="AN488" s="40">
        <v>1</v>
      </c>
      <c r="AO488" s="56" t="s">
        <v>902</v>
      </c>
      <c r="AP488" s="32">
        <v>0</v>
      </c>
      <c r="AQ488" s="32">
        <v>0</v>
      </c>
      <c r="AR488" s="157">
        <v>34</v>
      </c>
      <c r="AS488" s="32"/>
      <c r="AT488" s="40"/>
      <c r="AU488" s="40">
        <v>0</v>
      </c>
      <c r="AV488" s="40">
        <v>1</v>
      </c>
      <c r="AW488" s="32"/>
      <c r="AX488" s="16">
        <f>Tabla12[[#This Row],[Costo estimado 
(millones de $)]]-Tabla12[[#This Row],[Recursos PDD]]</f>
        <v>179102</v>
      </c>
      <c r="AY488" s="32"/>
      <c r="AZ488" s="40">
        <v>3</v>
      </c>
      <c r="BA488" s="40">
        <v>2</v>
      </c>
      <c r="BB488" s="40">
        <f>+(Tabla12[[#This Row],[Priorización 1 (60%)]]*60%)+(Tabla12[[#This Row],[Priorización 2 (40%)]]*40%)</f>
        <v>2.5999999999999996</v>
      </c>
      <c r="BC488" s="32"/>
      <c r="BD488" s="32"/>
    </row>
    <row r="489" spans="1:56" ht="169" hidden="1" customHeight="1" x14ac:dyDescent="0.2">
      <c r="A489" s="7">
        <v>485</v>
      </c>
      <c r="B489" s="7">
        <v>500</v>
      </c>
      <c r="C489" s="32" t="s">
        <v>900</v>
      </c>
      <c r="D489" s="32" t="s">
        <v>901</v>
      </c>
      <c r="E489" s="32" t="s">
        <v>72</v>
      </c>
      <c r="F489" s="1" t="s">
        <v>261</v>
      </c>
      <c r="G489" s="32" t="s">
        <v>690</v>
      </c>
      <c r="H489" s="6" t="s">
        <v>2159</v>
      </c>
      <c r="I489" s="4" t="s">
        <v>114</v>
      </c>
      <c r="J489" s="32" t="s">
        <v>897</v>
      </c>
      <c r="K489" s="32" t="s">
        <v>263</v>
      </c>
      <c r="L489" s="32" t="s">
        <v>615</v>
      </c>
      <c r="N489" s="58" t="s">
        <v>56</v>
      </c>
      <c r="Q489" s="32" t="s">
        <v>4</v>
      </c>
      <c r="R489" s="32" t="s">
        <v>386</v>
      </c>
      <c r="S489" s="32" t="str">
        <f>+VLOOKUP(Tabla12[[#This Row],[Programa]],Objetivos_Programas!$B$2:$C$16,2,FALSE)</f>
        <v>2. Programa descarbonizar la movilidad e infraestructura sostenible</v>
      </c>
      <c r="T489" s="32" t="s">
        <v>408</v>
      </c>
      <c r="U489" s="32" t="s">
        <v>408</v>
      </c>
      <c r="V489" s="33" t="str">
        <f>+VLOOKUP(Tabla12[[#This Row],[Subprograma (reclasificación)]],OB_Prop_Estru_Prog_SubPr_meta!$K$2:$N$59,4,FALSE)</f>
        <v>416 km de red de ciclo infraestructura en las 33 UPL, 11 corredores verdes para la micromovilidad - cicloalameda (84 km)</v>
      </c>
      <c r="W489" s="32" t="s">
        <v>900</v>
      </c>
      <c r="X489" s="32" t="s">
        <v>279</v>
      </c>
      <c r="Y489" s="32" t="s">
        <v>279</v>
      </c>
      <c r="AA489" s="32" t="s">
        <v>1438</v>
      </c>
      <c r="AB489" s="32" t="s">
        <v>279</v>
      </c>
      <c r="AC489" s="58">
        <v>0</v>
      </c>
      <c r="AD489" s="158">
        <v>63965</v>
      </c>
      <c r="AE489" s="10">
        <f>+Tabla12[[#This Row],[Costo estimado 
(millones de $)]]</f>
        <v>63965</v>
      </c>
      <c r="AF489" s="16">
        <v>0</v>
      </c>
      <c r="AG489" s="16">
        <v>0</v>
      </c>
      <c r="AH489" s="16">
        <v>0</v>
      </c>
      <c r="AI489" s="32">
        <v>0</v>
      </c>
      <c r="AJ489" s="32"/>
      <c r="AK489" s="32" t="s">
        <v>57</v>
      </c>
      <c r="AN489" s="40">
        <v>1</v>
      </c>
      <c r="AO489" s="56" t="s">
        <v>902</v>
      </c>
      <c r="AP489" s="32">
        <v>0</v>
      </c>
      <c r="AQ489" s="32">
        <v>0</v>
      </c>
      <c r="AR489" s="157">
        <v>27</v>
      </c>
      <c r="AS489" s="32"/>
      <c r="AT489" s="40"/>
      <c r="AU489" s="40">
        <v>0</v>
      </c>
      <c r="AV489" s="40">
        <v>1</v>
      </c>
      <c r="AW489" s="32"/>
      <c r="AX489" s="16">
        <f>Tabla12[[#This Row],[Costo estimado 
(millones de $)]]-Tabla12[[#This Row],[Recursos PDD]]</f>
        <v>63965</v>
      </c>
      <c r="AY489" s="32"/>
      <c r="AZ489" s="40">
        <v>3</v>
      </c>
      <c r="BA489" s="40">
        <v>2</v>
      </c>
      <c r="BB489" s="40">
        <f>+(Tabla12[[#This Row],[Priorización 1 (60%)]]*60%)+(Tabla12[[#This Row],[Priorización 2 (40%)]]*40%)</f>
        <v>2.5999999999999996</v>
      </c>
      <c r="BC489" s="32"/>
      <c r="BD489" s="32"/>
    </row>
    <row r="490" spans="1:56" ht="169" hidden="1" customHeight="1" x14ac:dyDescent="0.2">
      <c r="A490" s="7">
        <v>486</v>
      </c>
      <c r="B490" s="7">
        <v>501</v>
      </c>
      <c r="C490" s="32" t="s">
        <v>900</v>
      </c>
      <c r="D490" s="32" t="s">
        <v>901</v>
      </c>
      <c r="E490" s="32" t="s">
        <v>72</v>
      </c>
      <c r="F490" s="1" t="s">
        <v>261</v>
      </c>
      <c r="G490" s="32" t="s">
        <v>690</v>
      </c>
      <c r="H490" s="6" t="s">
        <v>2160</v>
      </c>
      <c r="I490" s="4" t="s">
        <v>114</v>
      </c>
      <c r="J490" s="32" t="s">
        <v>897</v>
      </c>
      <c r="K490" s="32" t="s">
        <v>263</v>
      </c>
      <c r="L490" s="32" t="s">
        <v>615</v>
      </c>
      <c r="N490" s="58" t="s">
        <v>56</v>
      </c>
      <c r="Q490" s="32" t="s">
        <v>4</v>
      </c>
      <c r="R490" s="32" t="s">
        <v>386</v>
      </c>
      <c r="S490" s="32" t="str">
        <f>+VLOOKUP(Tabla12[[#This Row],[Programa]],Objetivos_Programas!$B$2:$C$16,2,FALSE)</f>
        <v>2. Programa descarbonizar la movilidad e infraestructura sostenible</v>
      </c>
      <c r="T490" s="32" t="s">
        <v>408</v>
      </c>
      <c r="U490" s="32" t="s">
        <v>408</v>
      </c>
      <c r="V490" s="33" t="str">
        <f>+VLOOKUP(Tabla12[[#This Row],[Subprograma (reclasificación)]],OB_Prop_Estru_Prog_SubPr_meta!$K$2:$N$59,4,FALSE)</f>
        <v>416 km de red de ciclo infraestructura en las 33 UPL, 11 corredores verdes para la micromovilidad - cicloalameda (84 km)</v>
      </c>
      <c r="W490" s="32" t="s">
        <v>900</v>
      </c>
      <c r="X490" s="32" t="s">
        <v>134</v>
      </c>
      <c r="Y490" s="32" t="s">
        <v>134</v>
      </c>
      <c r="AA490" s="32" t="s">
        <v>1473</v>
      </c>
      <c r="AB490" s="32" t="s">
        <v>134</v>
      </c>
      <c r="AC490" s="58">
        <v>0</v>
      </c>
      <c r="AD490" s="158">
        <v>166309</v>
      </c>
      <c r="AE490" s="10">
        <f>+Tabla12[[#This Row],[Costo estimado 
(millones de $)]]</f>
        <v>166309</v>
      </c>
      <c r="AF490" s="16">
        <v>0</v>
      </c>
      <c r="AG490" s="16">
        <v>0</v>
      </c>
      <c r="AH490" s="16">
        <v>0</v>
      </c>
      <c r="AI490" s="32">
        <v>0</v>
      </c>
      <c r="AJ490" s="32"/>
      <c r="AK490" s="32" t="s">
        <v>57</v>
      </c>
      <c r="AN490" s="40">
        <v>1</v>
      </c>
      <c r="AO490" s="56" t="s">
        <v>902</v>
      </c>
      <c r="AP490" s="32">
        <v>0</v>
      </c>
      <c r="AQ490" s="32">
        <v>0</v>
      </c>
      <c r="AR490" s="157">
        <v>12</v>
      </c>
      <c r="AS490" s="32"/>
      <c r="AT490" s="40"/>
      <c r="AU490" s="40">
        <v>0</v>
      </c>
      <c r="AV490" s="40">
        <v>1</v>
      </c>
      <c r="AW490" s="32"/>
      <c r="AX490" s="16">
        <f>Tabla12[[#This Row],[Costo estimado 
(millones de $)]]-Tabla12[[#This Row],[Recursos PDD]]</f>
        <v>166309</v>
      </c>
      <c r="AY490" s="32"/>
      <c r="AZ490" s="40">
        <v>3</v>
      </c>
      <c r="BA490" s="40">
        <v>2</v>
      </c>
      <c r="BB490" s="40">
        <f>+(Tabla12[[#This Row],[Priorización 1 (60%)]]*60%)+(Tabla12[[#This Row],[Priorización 2 (40%)]]*40%)</f>
        <v>2.5999999999999996</v>
      </c>
      <c r="BC490" s="32"/>
      <c r="BD490" s="32"/>
    </row>
    <row r="491" spans="1:56" ht="169" hidden="1" customHeight="1" x14ac:dyDescent="0.2">
      <c r="A491" s="7">
        <v>487</v>
      </c>
      <c r="B491" s="7">
        <v>502</v>
      </c>
      <c r="C491" s="32" t="s">
        <v>900</v>
      </c>
      <c r="D491" s="32" t="s">
        <v>901</v>
      </c>
      <c r="E491" s="32" t="s">
        <v>72</v>
      </c>
      <c r="F491" s="1" t="s">
        <v>261</v>
      </c>
      <c r="G491" s="32" t="s">
        <v>690</v>
      </c>
      <c r="H491" s="6" t="s">
        <v>2161</v>
      </c>
      <c r="I491" s="4" t="s">
        <v>114</v>
      </c>
      <c r="J491" s="32" t="s">
        <v>897</v>
      </c>
      <c r="K491" s="32" t="s">
        <v>263</v>
      </c>
      <c r="L491" s="32" t="s">
        <v>615</v>
      </c>
      <c r="N491" s="58" t="s">
        <v>56</v>
      </c>
      <c r="Q491" s="32" t="s">
        <v>4</v>
      </c>
      <c r="R491" s="32" t="s">
        <v>386</v>
      </c>
      <c r="S491" s="32" t="str">
        <f>+VLOOKUP(Tabla12[[#This Row],[Programa]],Objetivos_Programas!$B$2:$C$16,2,FALSE)</f>
        <v>2. Programa descarbonizar la movilidad e infraestructura sostenible</v>
      </c>
      <c r="T491" s="32" t="s">
        <v>408</v>
      </c>
      <c r="U491" s="32" t="s">
        <v>408</v>
      </c>
      <c r="V491" s="33" t="str">
        <f>+VLOOKUP(Tabla12[[#This Row],[Subprograma (reclasificación)]],OB_Prop_Estru_Prog_SubPr_meta!$K$2:$N$59,4,FALSE)</f>
        <v>416 km de red de ciclo infraestructura en las 33 UPL, 11 corredores verdes para la micromovilidad - cicloalameda (84 km)</v>
      </c>
      <c r="W491" s="32" t="s">
        <v>900</v>
      </c>
      <c r="X491" s="32" t="s">
        <v>1016</v>
      </c>
      <c r="Y491" s="32" t="s">
        <v>1016</v>
      </c>
      <c r="AA491" s="32" t="s">
        <v>1474</v>
      </c>
      <c r="AB491" s="32" t="s">
        <v>1016</v>
      </c>
      <c r="AC491" s="58">
        <v>0</v>
      </c>
      <c r="AD491" s="158">
        <v>307032</v>
      </c>
      <c r="AE491" s="10">
        <f>+Tabla12[[#This Row],[Costo estimado 
(millones de $)]]</f>
        <v>307032</v>
      </c>
      <c r="AF491" s="16">
        <v>0</v>
      </c>
      <c r="AG491" s="16">
        <v>0</v>
      </c>
      <c r="AH491" s="16">
        <v>0</v>
      </c>
      <c r="AI491" s="32">
        <v>0</v>
      </c>
      <c r="AJ491" s="32"/>
      <c r="AK491" s="32" t="s">
        <v>57</v>
      </c>
      <c r="AN491" s="40">
        <v>1</v>
      </c>
      <c r="AO491" s="56" t="s">
        <v>902</v>
      </c>
      <c r="AP491" s="32">
        <v>0</v>
      </c>
      <c r="AQ491" s="32">
        <v>0</v>
      </c>
      <c r="AR491" s="157">
        <v>24</v>
      </c>
      <c r="AS491" s="32"/>
      <c r="AT491" s="40"/>
      <c r="AU491" s="40">
        <v>0</v>
      </c>
      <c r="AV491" s="40">
        <v>1</v>
      </c>
      <c r="AW491" s="32"/>
      <c r="AX491" s="16">
        <f>Tabla12[[#This Row],[Costo estimado 
(millones de $)]]-Tabla12[[#This Row],[Recursos PDD]]</f>
        <v>307032</v>
      </c>
      <c r="AY491" s="32"/>
      <c r="AZ491" s="40">
        <v>3</v>
      </c>
      <c r="BA491" s="40">
        <v>2</v>
      </c>
      <c r="BB491" s="40">
        <f>+(Tabla12[[#This Row],[Priorización 1 (60%)]]*60%)+(Tabla12[[#This Row],[Priorización 2 (40%)]]*40%)</f>
        <v>2.5999999999999996</v>
      </c>
      <c r="BC491" s="32"/>
      <c r="BD491" s="32"/>
    </row>
    <row r="492" spans="1:56" ht="169" hidden="1" customHeight="1" x14ac:dyDescent="0.2">
      <c r="A492" s="7">
        <v>488</v>
      </c>
      <c r="B492" s="7">
        <v>503</v>
      </c>
      <c r="C492" s="32" t="s">
        <v>900</v>
      </c>
      <c r="D492" s="32" t="s">
        <v>901</v>
      </c>
      <c r="E492" s="32" t="s">
        <v>72</v>
      </c>
      <c r="F492" s="1" t="s">
        <v>261</v>
      </c>
      <c r="G492" s="32" t="s">
        <v>690</v>
      </c>
      <c r="H492" s="6" t="s">
        <v>2162</v>
      </c>
      <c r="I492" s="4" t="s">
        <v>114</v>
      </c>
      <c r="J492" s="32" t="s">
        <v>897</v>
      </c>
      <c r="K492" s="32" t="s">
        <v>263</v>
      </c>
      <c r="L492" s="32" t="s">
        <v>615</v>
      </c>
      <c r="N492" s="58" t="s">
        <v>56</v>
      </c>
      <c r="Q492" s="32" t="s">
        <v>4</v>
      </c>
      <c r="R492" s="32" t="s">
        <v>386</v>
      </c>
      <c r="S492" s="32" t="str">
        <f>+VLOOKUP(Tabla12[[#This Row],[Programa]],Objetivos_Programas!$B$2:$C$16,2,FALSE)</f>
        <v>2. Programa descarbonizar la movilidad e infraestructura sostenible</v>
      </c>
      <c r="T492" s="32" t="s">
        <v>408</v>
      </c>
      <c r="U492" s="32" t="s">
        <v>408</v>
      </c>
      <c r="V492" s="33" t="str">
        <f>+VLOOKUP(Tabla12[[#This Row],[Subprograma (reclasificación)]],OB_Prop_Estru_Prog_SubPr_meta!$K$2:$N$59,4,FALSE)</f>
        <v>416 km de red de ciclo infraestructura en las 33 UPL, 11 corredores verdes para la micromovilidad - cicloalameda (84 km)</v>
      </c>
      <c r="W492" s="32" t="s">
        <v>900</v>
      </c>
      <c r="X492" s="32" t="s">
        <v>940</v>
      </c>
      <c r="Y492" s="32" t="s">
        <v>940</v>
      </c>
      <c r="AA492" s="32" t="s">
        <v>1475</v>
      </c>
      <c r="AB492" s="32" t="s">
        <v>940</v>
      </c>
      <c r="AC492" s="58">
        <v>0</v>
      </c>
      <c r="AD492" s="158">
        <v>140723</v>
      </c>
      <c r="AE492" s="10">
        <f>+Tabla12[[#This Row],[Costo estimado 
(millones de $)]]</f>
        <v>140723</v>
      </c>
      <c r="AF492" s="16">
        <v>0</v>
      </c>
      <c r="AG492" s="16">
        <v>0</v>
      </c>
      <c r="AH492" s="16">
        <v>0</v>
      </c>
      <c r="AI492" s="32">
        <v>0</v>
      </c>
      <c r="AJ492" s="32"/>
      <c r="AK492" s="32" t="s">
        <v>57</v>
      </c>
      <c r="AN492" s="40">
        <v>1</v>
      </c>
      <c r="AO492" s="56" t="s">
        <v>902</v>
      </c>
      <c r="AP492" s="32">
        <v>0</v>
      </c>
      <c r="AQ492" s="32">
        <v>0</v>
      </c>
      <c r="AR492" s="157">
        <v>26</v>
      </c>
      <c r="AS492" s="32"/>
      <c r="AT492" s="40"/>
      <c r="AU492" s="40">
        <v>0</v>
      </c>
      <c r="AV492" s="40">
        <v>1</v>
      </c>
      <c r="AW492" s="32"/>
      <c r="AX492" s="16">
        <f>Tabla12[[#This Row],[Costo estimado 
(millones de $)]]-Tabla12[[#This Row],[Recursos PDD]]</f>
        <v>140723</v>
      </c>
      <c r="AY492" s="32"/>
      <c r="AZ492" s="40">
        <v>3</v>
      </c>
      <c r="BA492" s="40">
        <v>2</v>
      </c>
      <c r="BB492" s="40">
        <f>+(Tabla12[[#This Row],[Priorización 1 (60%)]]*60%)+(Tabla12[[#This Row],[Priorización 2 (40%)]]*40%)</f>
        <v>2.5999999999999996</v>
      </c>
      <c r="BC492" s="32"/>
      <c r="BD492" s="32"/>
    </row>
    <row r="493" spans="1:56" ht="169" hidden="1" customHeight="1" x14ac:dyDescent="0.2">
      <c r="A493" s="7">
        <v>489</v>
      </c>
      <c r="B493" s="7">
        <v>504</v>
      </c>
      <c r="C493" s="32" t="s">
        <v>900</v>
      </c>
      <c r="D493" s="32" t="s">
        <v>901</v>
      </c>
      <c r="E493" s="32" t="s">
        <v>72</v>
      </c>
      <c r="F493" s="1" t="s">
        <v>261</v>
      </c>
      <c r="G493" s="32" t="s">
        <v>690</v>
      </c>
      <c r="H493" s="6" t="s">
        <v>2163</v>
      </c>
      <c r="I493" s="4" t="s">
        <v>114</v>
      </c>
      <c r="J493" s="32" t="s">
        <v>897</v>
      </c>
      <c r="K493" s="32" t="s">
        <v>263</v>
      </c>
      <c r="L493" s="32" t="s">
        <v>615</v>
      </c>
      <c r="N493" s="58" t="s">
        <v>56</v>
      </c>
      <c r="Q493" s="32" t="s">
        <v>4</v>
      </c>
      <c r="R493" s="32" t="s">
        <v>386</v>
      </c>
      <c r="S493" s="32" t="str">
        <f>+VLOOKUP(Tabla12[[#This Row],[Programa]],Objetivos_Programas!$B$2:$C$16,2,FALSE)</f>
        <v>2. Programa descarbonizar la movilidad e infraestructura sostenible</v>
      </c>
      <c r="T493" s="32" t="s">
        <v>408</v>
      </c>
      <c r="U493" s="32" t="s">
        <v>408</v>
      </c>
      <c r="V493" s="33" t="str">
        <f>+VLOOKUP(Tabla12[[#This Row],[Subprograma (reclasificación)]],OB_Prop_Estru_Prog_SubPr_meta!$K$2:$N$59,4,FALSE)</f>
        <v>416 km de red de ciclo infraestructura en las 33 UPL, 11 corredores verdes para la micromovilidad - cicloalameda (84 km)</v>
      </c>
      <c r="W493" s="32" t="s">
        <v>900</v>
      </c>
      <c r="X493" s="32" t="s">
        <v>145</v>
      </c>
      <c r="Y493" s="32" t="s">
        <v>145</v>
      </c>
      <c r="AA493" s="32" t="s">
        <v>1476</v>
      </c>
      <c r="AB493" s="32" t="s">
        <v>145</v>
      </c>
      <c r="AC493" s="58">
        <v>0</v>
      </c>
      <c r="AD493" s="158">
        <v>153516</v>
      </c>
      <c r="AE493" s="10">
        <f>+Tabla12[[#This Row],[Costo estimado 
(millones de $)]]</f>
        <v>153516</v>
      </c>
      <c r="AF493" s="16">
        <v>0</v>
      </c>
      <c r="AG493" s="16">
        <v>0</v>
      </c>
      <c r="AH493" s="16">
        <v>0</v>
      </c>
      <c r="AI493" s="32">
        <v>0</v>
      </c>
      <c r="AJ493" s="32"/>
      <c r="AK493" s="32" t="s">
        <v>57</v>
      </c>
      <c r="AN493" s="40">
        <v>1</v>
      </c>
      <c r="AO493" s="56" t="s">
        <v>902</v>
      </c>
      <c r="AP493" s="32">
        <v>0</v>
      </c>
      <c r="AQ493" s="32">
        <v>0</v>
      </c>
      <c r="AR493" s="157">
        <v>18</v>
      </c>
      <c r="AS493" s="32"/>
      <c r="AT493" s="40"/>
      <c r="AU493" s="40">
        <v>0</v>
      </c>
      <c r="AV493" s="40">
        <v>3</v>
      </c>
      <c r="AW493" s="32"/>
      <c r="AX493" s="16">
        <f>Tabla12[[#This Row],[Costo estimado 
(millones de $)]]-Tabla12[[#This Row],[Recursos PDD]]</f>
        <v>153516</v>
      </c>
      <c r="AY493" s="32"/>
      <c r="AZ493" s="40">
        <v>1</v>
      </c>
      <c r="BA493" s="40">
        <v>2</v>
      </c>
      <c r="BB493" s="40">
        <f>+(Tabla12[[#This Row],[Priorización 1 (60%)]]*60%)+(Tabla12[[#This Row],[Priorización 2 (40%)]]*40%)</f>
        <v>1.4</v>
      </c>
      <c r="BC493" s="32"/>
      <c r="BD493" s="32"/>
    </row>
    <row r="494" spans="1:56" ht="169" hidden="1" customHeight="1" x14ac:dyDescent="0.2">
      <c r="A494" s="7">
        <v>490</v>
      </c>
      <c r="B494" s="7">
        <v>505</v>
      </c>
      <c r="C494" s="32" t="s">
        <v>900</v>
      </c>
      <c r="D494" s="32" t="s">
        <v>901</v>
      </c>
      <c r="E494" s="32" t="s">
        <v>72</v>
      </c>
      <c r="F494" s="1" t="s">
        <v>261</v>
      </c>
      <c r="G494" s="32" t="s">
        <v>690</v>
      </c>
      <c r="H494" s="6" t="s">
        <v>2164</v>
      </c>
      <c r="I494" s="4" t="s">
        <v>114</v>
      </c>
      <c r="J494" s="32" t="s">
        <v>897</v>
      </c>
      <c r="K494" s="32" t="s">
        <v>263</v>
      </c>
      <c r="L494" s="32" t="s">
        <v>615</v>
      </c>
      <c r="N494" s="58" t="s">
        <v>56</v>
      </c>
      <c r="Q494" s="32" t="s">
        <v>4</v>
      </c>
      <c r="R494" s="32" t="s">
        <v>386</v>
      </c>
      <c r="S494" s="32" t="str">
        <f>+VLOOKUP(Tabla12[[#This Row],[Programa]],Objetivos_Programas!$B$2:$C$16,2,FALSE)</f>
        <v>2. Programa descarbonizar la movilidad e infraestructura sostenible</v>
      </c>
      <c r="T494" s="32" t="s">
        <v>408</v>
      </c>
      <c r="U494" s="32" t="s">
        <v>408</v>
      </c>
      <c r="V494" s="33" t="str">
        <f>+VLOOKUP(Tabla12[[#This Row],[Subprograma (reclasificación)]],OB_Prop_Estru_Prog_SubPr_meta!$K$2:$N$59,4,FALSE)</f>
        <v>416 km de red de ciclo infraestructura en las 33 UPL, 11 corredores verdes para la micromovilidad - cicloalameda (84 km)</v>
      </c>
      <c r="W494" s="32" t="s">
        <v>900</v>
      </c>
      <c r="X494" s="32" t="s">
        <v>1075</v>
      </c>
      <c r="Y494" s="32" t="s">
        <v>1075</v>
      </c>
      <c r="AA494" s="32" t="s">
        <v>1427</v>
      </c>
      <c r="AB494" s="32" t="s">
        <v>1075</v>
      </c>
      <c r="AC494" s="58">
        <v>0</v>
      </c>
      <c r="AD494" s="158">
        <v>550099</v>
      </c>
      <c r="AE494" s="10">
        <f>+Tabla12[[#This Row],[Costo estimado 
(millones de $)]]</f>
        <v>550099</v>
      </c>
      <c r="AF494" s="16">
        <v>0</v>
      </c>
      <c r="AG494" s="16">
        <v>0</v>
      </c>
      <c r="AH494" s="16">
        <v>0</v>
      </c>
      <c r="AI494" s="32">
        <v>0</v>
      </c>
      <c r="AJ494" s="32"/>
      <c r="AK494" s="32" t="s">
        <v>57</v>
      </c>
      <c r="AN494" s="40">
        <v>1</v>
      </c>
      <c r="AO494" s="56" t="s">
        <v>902</v>
      </c>
      <c r="AP494" s="32">
        <v>0</v>
      </c>
      <c r="AQ494" s="32">
        <v>0</v>
      </c>
      <c r="AR494" s="157">
        <v>11</v>
      </c>
      <c r="AS494" s="32"/>
      <c r="AT494" s="40"/>
      <c r="AU494" s="40">
        <v>0</v>
      </c>
      <c r="AV494" s="40">
        <v>1</v>
      </c>
      <c r="AW494" s="32"/>
      <c r="AX494" s="16">
        <f>Tabla12[[#This Row],[Costo estimado 
(millones de $)]]-Tabla12[[#This Row],[Recursos PDD]]</f>
        <v>550099</v>
      </c>
      <c r="AY494" s="32"/>
      <c r="AZ494" s="40">
        <v>3</v>
      </c>
      <c r="BA494" s="40">
        <v>2</v>
      </c>
      <c r="BB494" s="40">
        <f>+(Tabla12[[#This Row],[Priorización 1 (60%)]]*60%)+(Tabla12[[#This Row],[Priorización 2 (40%)]]*40%)</f>
        <v>2.5999999999999996</v>
      </c>
      <c r="BC494" s="32"/>
      <c r="BD494" s="32"/>
    </row>
    <row r="495" spans="1:56" ht="169" hidden="1" customHeight="1" x14ac:dyDescent="0.2">
      <c r="A495" s="7">
        <v>491</v>
      </c>
      <c r="B495" s="7">
        <v>506</v>
      </c>
      <c r="C495" s="32" t="s">
        <v>900</v>
      </c>
      <c r="D495" s="32" t="s">
        <v>901</v>
      </c>
      <c r="E495" s="32" t="s">
        <v>72</v>
      </c>
      <c r="F495" s="1" t="s">
        <v>261</v>
      </c>
      <c r="G495" s="32" t="s">
        <v>690</v>
      </c>
      <c r="H495" s="6" t="s">
        <v>2165</v>
      </c>
      <c r="I495" s="4" t="s">
        <v>114</v>
      </c>
      <c r="J495" s="32" t="s">
        <v>897</v>
      </c>
      <c r="K495" s="32" t="s">
        <v>263</v>
      </c>
      <c r="L495" s="32" t="s">
        <v>615</v>
      </c>
      <c r="N495" s="58" t="s">
        <v>56</v>
      </c>
      <c r="Q495" s="32" t="s">
        <v>4</v>
      </c>
      <c r="R495" s="32" t="s">
        <v>386</v>
      </c>
      <c r="S495" s="32" t="str">
        <f>+VLOOKUP(Tabla12[[#This Row],[Programa]],Objetivos_Programas!$B$2:$C$16,2,FALSE)</f>
        <v>2. Programa descarbonizar la movilidad e infraestructura sostenible</v>
      </c>
      <c r="T495" s="32" t="s">
        <v>408</v>
      </c>
      <c r="U495" s="32" t="s">
        <v>408</v>
      </c>
      <c r="V495" s="33" t="str">
        <f>+VLOOKUP(Tabla12[[#This Row],[Subprograma (reclasificación)]],OB_Prop_Estru_Prog_SubPr_meta!$K$2:$N$59,4,FALSE)</f>
        <v>416 km de red de ciclo infraestructura en las 33 UPL, 11 corredores verdes para la micromovilidad - cicloalameda (84 km)</v>
      </c>
      <c r="W495" s="32" t="s">
        <v>900</v>
      </c>
      <c r="X495" s="32" t="s">
        <v>961</v>
      </c>
      <c r="Y495" s="32" t="s">
        <v>961</v>
      </c>
      <c r="AA495" s="32" t="s">
        <v>1477</v>
      </c>
      <c r="AB495" s="32" t="s">
        <v>961</v>
      </c>
      <c r="AC495" s="58">
        <v>0</v>
      </c>
      <c r="AD495" s="158">
        <v>396583</v>
      </c>
      <c r="AE495" s="10">
        <f>+Tabla12[[#This Row],[Costo estimado 
(millones de $)]]</f>
        <v>396583</v>
      </c>
      <c r="AF495" s="16">
        <v>0</v>
      </c>
      <c r="AG495" s="16">
        <v>0</v>
      </c>
      <c r="AH495" s="16">
        <v>0</v>
      </c>
      <c r="AI495" s="32">
        <v>0</v>
      </c>
      <c r="AJ495" s="32"/>
      <c r="AK495" s="32" t="s">
        <v>57</v>
      </c>
      <c r="AN495" s="40">
        <v>1</v>
      </c>
      <c r="AO495" s="56" t="s">
        <v>902</v>
      </c>
      <c r="AP495" s="32">
        <v>0</v>
      </c>
      <c r="AQ495" s="32">
        <v>0</v>
      </c>
      <c r="AR495" s="157">
        <v>20</v>
      </c>
      <c r="AS495" s="32"/>
      <c r="AT495" s="40"/>
      <c r="AU495" s="40">
        <v>0</v>
      </c>
      <c r="AV495" s="40">
        <v>3</v>
      </c>
      <c r="AW495" s="32"/>
      <c r="AX495" s="16">
        <f>Tabla12[[#This Row],[Costo estimado 
(millones de $)]]-Tabla12[[#This Row],[Recursos PDD]]</f>
        <v>396583</v>
      </c>
      <c r="AY495" s="32"/>
      <c r="AZ495" s="40">
        <v>1</v>
      </c>
      <c r="BA495" s="40">
        <v>2</v>
      </c>
      <c r="BB495" s="40">
        <f>+(Tabla12[[#This Row],[Priorización 1 (60%)]]*60%)+(Tabla12[[#This Row],[Priorización 2 (40%)]]*40%)</f>
        <v>1.4</v>
      </c>
      <c r="BC495" s="32"/>
      <c r="BD495" s="32"/>
    </row>
    <row r="496" spans="1:56" ht="169" hidden="1" customHeight="1" x14ac:dyDescent="0.2">
      <c r="A496" s="7">
        <v>492</v>
      </c>
      <c r="B496" s="7">
        <v>507</v>
      </c>
      <c r="C496" s="32" t="s">
        <v>900</v>
      </c>
      <c r="D496" s="32" t="s">
        <v>901</v>
      </c>
      <c r="E496" s="32" t="s">
        <v>72</v>
      </c>
      <c r="F496" s="1" t="s">
        <v>261</v>
      </c>
      <c r="G496" s="32" t="s">
        <v>690</v>
      </c>
      <c r="H496" s="6" t="s">
        <v>2166</v>
      </c>
      <c r="I496" s="4" t="s">
        <v>114</v>
      </c>
      <c r="J496" s="32" t="s">
        <v>897</v>
      </c>
      <c r="K496" s="32" t="s">
        <v>263</v>
      </c>
      <c r="L496" s="32" t="s">
        <v>615</v>
      </c>
      <c r="N496" s="58" t="s">
        <v>56</v>
      </c>
      <c r="Q496" s="32" t="s">
        <v>4</v>
      </c>
      <c r="R496" s="32" t="s">
        <v>386</v>
      </c>
      <c r="S496" s="32" t="str">
        <f>+VLOOKUP(Tabla12[[#This Row],[Programa]],Objetivos_Programas!$B$2:$C$16,2,FALSE)</f>
        <v>2. Programa descarbonizar la movilidad e infraestructura sostenible</v>
      </c>
      <c r="T496" s="32" t="s">
        <v>408</v>
      </c>
      <c r="U496" s="32" t="s">
        <v>408</v>
      </c>
      <c r="V496" s="33" t="str">
        <f>+VLOOKUP(Tabla12[[#This Row],[Subprograma (reclasificación)]],OB_Prop_Estru_Prog_SubPr_meta!$K$2:$N$59,4,FALSE)</f>
        <v>416 km de red de ciclo infraestructura en las 33 UPL, 11 corredores verdes para la micromovilidad - cicloalameda (84 km)</v>
      </c>
      <c r="W496" s="32" t="s">
        <v>900</v>
      </c>
      <c r="X496" s="32" t="s">
        <v>142</v>
      </c>
      <c r="Y496" s="32" t="s">
        <v>142</v>
      </c>
      <c r="AA496" s="32" t="s">
        <v>1478</v>
      </c>
      <c r="AB496" s="32" t="s">
        <v>142</v>
      </c>
      <c r="AC496" s="58">
        <v>0</v>
      </c>
      <c r="AD496" s="158">
        <v>140723</v>
      </c>
      <c r="AE496" s="10">
        <f>+Tabla12[[#This Row],[Costo estimado 
(millones de $)]]</f>
        <v>140723</v>
      </c>
      <c r="AF496" s="16">
        <v>0</v>
      </c>
      <c r="AG496" s="16">
        <v>0</v>
      </c>
      <c r="AH496" s="16">
        <v>0</v>
      </c>
      <c r="AI496" s="32">
        <v>0</v>
      </c>
      <c r="AJ496" s="32"/>
      <c r="AK496" s="32" t="s">
        <v>57</v>
      </c>
      <c r="AN496" s="40">
        <v>1</v>
      </c>
      <c r="AO496" s="56" t="s">
        <v>902</v>
      </c>
      <c r="AP496" s="32">
        <v>0</v>
      </c>
      <c r="AQ496" s="32">
        <v>0</v>
      </c>
      <c r="AR496" s="157">
        <v>17</v>
      </c>
      <c r="AS496" s="32"/>
      <c r="AT496" s="40"/>
      <c r="AU496" s="40">
        <v>0</v>
      </c>
      <c r="AV496" s="40">
        <v>3</v>
      </c>
      <c r="AW496" s="32"/>
      <c r="AX496" s="16">
        <f>Tabla12[[#This Row],[Costo estimado 
(millones de $)]]-Tabla12[[#This Row],[Recursos PDD]]</f>
        <v>140723</v>
      </c>
      <c r="AY496" s="32"/>
      <c r="AZ496" s="40">
        <v>1</v>
      </c>
      <c r="BA496" s="40">
        <v>2</v>
      </c>
      <c r="BB496" s="40">
        <f>+(Tabla12[[#This Row],[Priorización 1 (60%)]]*60%)+(Tabla12[[#This Row],[Priorización 2 (40%)]]*40%)</f>
        <v>1.4</v>
      </c>
      <c r="BC496" s="32"/>
      <c r="BD496" s="32"/>
    </row>
    <row r="497" spans="1:56" ht="169" hidden="1" customHeight="1" x14ac:dyDescent="0.2">
      <c r="A497" s="7">
        <v>493</v>
      </c>
      <c r="B497" s="7">
        <v>508</v>
      </c>
      <c r="C497" s="32" t="s">
        <v>900</v>
      </c>
      <c r="D497" s="32" t="s">
        <v>901</v>
      </c>
      <c r="E497" s="32" t="s">
        <v>72</v>
      </c>
      <c r="F497" s="1" t="s">
        <v>261</v>
      </c>
      <c r="G497" s="32" t="s">
        <v>690</v>
      </c>
      <c r="H497" s="6" t="s">
        <v>2167</v>
      </c>
      <c r="I497" s="4" t="s">
        <v>114</v>
      </c>
      <c r="J497" s="32" t="s">
        <v>897</v>
      </c>
      <c r="K497" s="32" t="s">
        <v>263</v>
      </c>
      <c r="L497" s="32" t="s">
        <v>615</v>
      </c>
      <c r="N497" s="58" t="s">
        <v>56</v>
      </c>
      <c r="Q497" s="32" t="s">
        <v>4</v>
      </c>
      <c r="R497" s="32" t="s">
        <v>386</v>
      </c>
      <c r="S497" s="32" t="str">
        <f>+VLOOKUP(Tabla12[[#This Row],[Programa]],Objetivos_Programas!$B$2:$C$16,2,FALSE)</f>
        <v>2. Programa descarbonizar la movilidad e infraestructura sostenible</v>
      </c>
      <c r="T497" s="32" t="s">
        <v>408</v>
      </c>
      <c r="U497" s="32" t="s">
        <v>408</v>
      </c>
      <c r="V497" s="33" t="str">
        <f>+VLOOKUP(Tabla12[[#This Row],[Subprograma (reclasificación)]],OB_Prop_Estru_Prog_SubPr_meta!$K$2:$N$59,4,FALSE)</f>
        <v>416 km de red de ciclo infraestructura en las 33 UPL, 11 corredores verdes para la micromovilidad - cicloalameda (84 km)</v>
      </c>
      <c r="W497" s="32" t="s">
        <v>900</v>
      </c>
      <c r="X497" s="32" t="s">
        <v>950</v>
      </c>
      <c r="Y497" s="32" t="s">
        <v>950</v>
      </c>
      <c r="AA497" s="32" t="s">
        <v>1638</v>
      </c>
      <c r="AB497" s="32" t="s">
        <v>950</v>
      </c>
      <c r="AC497" s="58">
        <v>0</v>
      </c>
      <c r="AD497" s="158">
        <v>179102</v>
      </c>
      <c r="AE497" s="10">
        <f>+Tabla12[[#This Row],[Costo estimado 
(millones de $)]]</f>
        <v>179102</v>
      </c>
      <c r="AF497" s="16">
        <v>0</v>
      </c>
      <c r="AG497" s="16">
        <v>0</v>
      </c>
      <c r="AH497" s="16">
        <v>0</v>
      </c>
      <c r="AI497" s="32">
        <v>0</v>
      </c>
      <c r="AJ497" s="32"/>
      <c r="AK497" s="32" t="s">
        <v>57</v>
      </c>
      <c r="AN497" s="40">
        <v>1</v>
      </c>
      <c r="AO497" s="56" t="s">
        <v>902</v>
      </c>
      <c r="AP497" s="32">
        <v>0</v>
      </c>
      <c r="AQ497" s="32">
        <v>0</v>
      </c>
      <c r="AR497" s="157">
        <v>9</v>
      </c>
      <c r="AS497" s="32"/>
      <c r="AT497" s="40"/>
      <c r="AU497" s="40">
        <v>0</v>
      </c>
      <c r="AV497" s="40">
        <v>1</v>
      </c>
      <c r="AW497" s="32"/>
      <c r="AX497" s="16">
        <f>Tabla12[[#This Row],[Costo estimado 
(millones de $)]]-Tabla12[[#This Row],[Recursos PDD]]</f>
        <v>179102</v>
      </c>
      <c r="AY497" s="32"/>
      <c r="AZ497" s="40">
        <v>3</v>
      </c>
      <c r="BA497" s="40">
        <v>2</v>
      </c>
      <c r="BB497" s="40">
        <f>+(Tabla12[[#This Row],[Priorización 1 (60%)]]*60%)+(Tabla12[[#This Row],[Priorización 2 (40%)]]*40%)</f>
        <v>2.5999999999999996</v>
      </c>
      <c r="BC497" s="32"/>
      <c r="BD497" s="32"/>
    </row>
    <row r="498" spans="1:56" ht="169" hidden="1" customHeight="1" x14ac:dyDescent="0.2">
      <c r="A498" s="7">
        <v>494</v>
      </c>
      <c r="B498" s="7">
        <v>509</v>
      </c>
      <c r="C498" s="32" t="s">
        <v>900</v>
      </c>
      <c r="D498" s="32" t="s">
        <v>901</v>
      </c>
      <c r="E498" s="32" t="s">
        <v>72</v>
      </c>
      <c r="F498" s="1" t="s">
        <v>261</v>
      </c>
      <c r="G498" s="32" t="s">
        <v>690</v>
      </c>
      <c r="H498" s="6" t="s">
        <v>2168</v>
      </c>
      <c r="I498" s="4" t="s">
        <v>114</v>
      </c>
      <c r="J498" s="32" t="s">
        <v>897</v>
      </c>
      <c r="K498" s="32" t="s">
        <v>263</v>
      </c>
      <c r="L498" s="32" t="s">
        <v>615</v>
      </c>
      <c r="N498" s="58" t="s">
        <v>56</v>
      </c>
      <c r="Q498" s="32" t="s">
        <v>4</v>
      </c>
      <c r="R498" s="32" t="s">
        <v>386</v>
      </c>
      <c r="S498" s="32" t="str">
        <f>+VLOOKUP(Tabla12[[#This Row],[Programa]],Objetivos_Programas!$B$2:$C$16,2,FALSE)</f>
        <v>2. Programa descarbonizar la movilidad e infraestructura sostenible</v>
      </c>
      <c r="T498" s="32" t="s">
        <v>408</v>
      </c>
      <c r="U498" s="32" t="s">
        <v>408</v>
      </c>
      <c r="V498" s="33" t="str">
        <f>+VLOOKUP(Tabla12[[#This Row],[Subprograma (reclasificación)]],OB_Prop_Estru_Prog_SubPr_meta!$K$2:$N$59,4,FALSE)</f>
        <v>416 km de red de ciclo infraestructura en las 33 UPL, 11 corredores verdes para la micromovilidad - cicloalameda (84 km)</v>
      </c>
      <c r="W498" s="32" t="s">
        <v>900</v>
      </c>
      <c r="X498" s="32" t="s">
        <v>943</v>
      </c>
      <c r="Y498" s="32" t="s">
        <v>943</v>
      </c>
      <c r="AA498" s="32" t="s">
        <v>943</v>
      </c>
      <c r="AB498" s="32" t="s">
        <v>943</v>
      </c>
      <c r="AC498" s="58">
        <v>0</v>
      </c>
      <c r="AD498" s="158">
        <v>51172</v>
      </c>
      <c r="AE498" s="10">
        <f>+Tabla12[[#This Row],[Costo estimado 
(millones de $)]]</f>
        <v>51172</v>
      </c>
      <c r="AF498" s="16">
        <v>0</v>
      </c>
      <c r="AG498" s="16">
        <v>0</v>
      </c>
      <c r="AH498" s="16">
        <v>0</v>
      </c>
      <c r="AI498" s="32">
        <v>0</v>
      </c>
      <c r="AJ498" s="32"/>
      <c r="AK498" s="32" t="s">
        <v>57</v>
      </c>
      <c r="AN498" s="40">
        <v>1</v>
      </c>
      <c r="AO498" s="56" t="s">
        <v>902</v>
      </c>
      <c r="AP498" s="32">
        <v>0</v>
      </c>
      <c r="AQ498" s="32">
        <v>0</v>
      </c>
      <c r="AR498" s="157">
        <v>9</v>
      </c>
      <c r="AS498" s="32"/>
      <c r="AT498" s="40"/>
      <c r="AU498" s="40">
        <v>0</v>
      </c>
      <c r="AV498" s="40">
        <v>2</v>
      </c>
      <c r="AW498" s="32"/>
      <c r="AX498" s="16">
        <f>Tabla12[[#This Row],[Costo estimado 
(millones de $)]]-Tabla12[[#This Row],[Recursos PDD]]</f>
        <v>51172</v>
      </c>
      <c r="AY498" s="32"/>
      <c r="AZ498" s="40">
        <v>2</v>
      </c>
      <c r="BA498" s="40">
        <v>2</v>
      </c>
      <c r="BB498" s="40">
        <f>+(Tabla12[[#This Row],[Priorización 1 (60%)]]*60%)+(Tabla12[[#This Row],[Priorización 2 (40%)]]*40%)</f>
        <v>2</v>
      </c>
      <c r="BC498" s="32"/>
      <c r="BD498" s="32"/>
    </row>
    <row r="499" spans="1:56" ht="169" hidden="1" customHeight="1" x14ac:dyDescent="0.2">
      <c r="A499" s="7">
        <v>495</v>
      </c>
      <c r="B499" s="7">
        <v>510</v>
      </c>
      <c r="C499" s="32" t="s">
        <v>900</v>
      </c>
      <c r="D499" s="32" t="s">
        <v>901</v>
      </c>
      <c r="E499" s="32" t="s">
        <v>72</v>
      </c>
      <c r="F499" s="1" t="s">
        <v>261</v>
      </c>
      <c r="G499" s="32" t="s">
        <v>690</v>
      </c>
      <c r="H499" s="6" t="s">
        <v>2169</v>
      </c>
      <c r="I499" s="4" t="s">
        <v>114</v>
      </c>
      <c r="J499" s="32" t="s">
        <v>897</v>
      </c>
      <c r="K499" s="32" t="s">
        <v>263</v>
      </c>
      <c r="L499" s="32" t="s">
        <v>615</v>
      </c>
      <c r="N499" s="58" t="s">
        <v>56</v>
      </c>
      <c r="Q499" s="32" t="s">
        <v>4</v>
      </c>
      <c r="R499" s="32" t="s">
        <v>386</v>
      </c>
      <c r="S499" s="32" t="str">
        <f>+VLOOKUP(Tabla12[[#This Row],[Programa]],Objetivos_Programas!$B$2:$C$16,2,FALSE)</f>
        <v>2. Programa descarbonizar la movilidad e infraestructura sostenible</v>
      </c>
      <c r="T499" s="32" t="s">
        <v>408</v>
      </c>
      <c r="U499" s="32" t="s">
        <v>408</v>
      </c>
      <c r="V499" s="33" t="str">
        <f>+VLOOKUP(Tabla12[[#This Row],[Subprograma (reclasificación)]],OB_Prop_Estru_Prog_SubPr_meta!$K$2:$N$59,4,FALSE)</f>
        <v>416 km de red de ciclo infraestructura en las 33 UPL, 11 corredores verdes para la micromovilidad - cicloalameda (84 km)</v>
      </c>
      <c r="W499" s="32" t="s">
        <v>900</v>
      </c>
      <c r="X499" s="32" t="s">
        <v>947</v>
      </c>
      <c r="Y499" s="32" t="s">
        <v>947</v>
      </c>
      <c r="AA499" s="32" t="s">
        <v>957</v>
      </c>
      <c r="AB499" s="32" t="s">
        <v>947</v>
      </c>
      <c r="AC499" s="58">
        <v>0</v>
      </c>
      <c r="AD499" s="158">
        <v>127930</v>
      </c>
      <c r="AE499" s="10">
        <f>+Tabla12[[#This Row],[Costo estimado 
(millones de $)]]</f>
        <v>127930</v>
      </c>
      <c r="AF499" s="16">
        <v>0</v>
      </c>
      <c r="AG499" s="16">
        <v>0</v>
      </c>
      <c r="AH499" s="16">
        <v>0</v>
      </c>
      <c r="AI499" s="32">
        <v>0</v>
      </c>
      <c r="AJ499" s="32"/>
      <c r="AK499" s="32" t="s">
        <v>57</v>
      </c>
      <c r="AN499" s="40">
        <v>1</v>
      </c>
      <c r="AO499" s="56" t="s">
        <v>902</v>
      </c>
      <c r="AP499" s="32">
        <v>0</v>
      </c>
      <c r="AQ499" s="32">
        <v>0</v>
      </c>
      <c r="AR499" s="157">
        <v>17</v>
      </c>
      <c r="AS499" s="32"/>
      <c r="AT499" s="40"/>
      <c r="AU499" s="40">
        <v>0</v>
      </c>
      <c r="AV499" s="40">
        <v>1</v>
      </c>
      <c r="AW499" s="32"/>
      <c r="AX499" s="16">
        <f>Tabla12[[#This Row],[Costo estimado 
(millones de $)]]-Tabla12[[#This Row],[Recursos PDD]]</f>
        <v>127930</v>
      </c>
      <c r="AY499" s="32"/>
      <c r="AZ499" s="40">
        <v>3</v>
      </c>
      <c r="BA499" s="40">
        <v>2</v>
      </c>
      <c r="BB499" s="40">
        <f>+(Tabla12[[#This Row],[Priorización 1 (60%)]]*60%)+(Tabla12[[#This Row],[Priorización 2 (40%)]]*40%)</f>
        <v>2.5999999999999996</v>
      </c>
      <c r="BC499" s="32"/>
      <c r="BD499" s="32"/>
    </row>
    <row r="500" spans="1:56" ht="169" hidden="1" customHeight="1" x14ac:dyDescent="0.2">
      <c r="A500" s="7">
        <v>496</v>
      </c>
      <c r="B500" s="7">
        <v>511</v>
      </c>
      <c r="C500" s="32" t="s">
        <v>900</v>
      </c>
      <c r="D500" s="32" t="s">
        <v>901</v>
      </c>
      <c r="E500" s="32" t="s">
        <v>72</v>
      </c>
      <c r="F500" s="1" t="s">
        <v>261</v>
      </c>
      <c r="G500" s="32" t="s">
        <v>690</v>
      </c>
      <c r="H500" s="6" t="s">
        <v>2170</v>
      </c>
      <c r="I500" s="4" t="s">
        <v>114</v>
      </c>
      <c r="J500" s="32" t="s">
        <v>897</v>
      </c>
      <c r="K500" s="32" t="s">
        <v>263</v>
      </c>
      <c r="L500" s="32" t="s">
        <v>615</v>
      </c>
      <c r="N500" s="58" t="s">
        <v>56</v>
      </c>
      <c r="Q500" s="32" t="s">
        <v>4</v>
      </c>
      <c r="R500" s="32" t="s">
        <v>386</v>
      </c>
      <c r="S500" s="32" t="str">
        <f>+VLOOKUP(Tabla12[[#This Row],[Programa]],Objetivos_Programas!$B$2:$C$16,2,FALSE)</f>
        <v>2. Programa descarbonizar la movilidad e infraestructura sostenible</v>
      </c>
      <c r="T500" s="32" t="s">
        <v>408</v>
      </c>
      <c r="U500" s="32" t="s">
        <v>408</v>
      </c>
      <c r="V500" s="33" t="str">
        <f>+VLOOKUP(Tabla12[[#This Row],[Subprograma (reclasificación)]],OB_Prop_Estru_Prog_SubPr_meta!$K$2:$N$59,4,FALSE)</f>
        <v>416 km de red de ciclo infraestructura en las 33 UPL, 11 corredores verdes para la micromovilidad - cicloalameda (84 km)</v>
      </c>
      <c r="W500" s="32" t="s">
        <v>900</v>
      </c>
      <c r="X500" s="32" t="s">
        <v>154</v>
      </c>
      <c r="Y500" s="32" t="s">
        <v>154</v>
      </c>
      <c r="AA500" s="32" t="s">
        <v>908</v>
      </c>
      <c r="AB500" s="32" t="s">
        <v>154</v>
      </c>
      <c r="AC500" s="58">
        <v>0</v>
      </c>
      <c r="AD500" s="158">
        <v>191895</v>
      </c>
      <c r="AE500" s="10">
        <f>+Tabla12[[#This Row],[Costo estimado 
(millones de $)]]</f>
        <v>191895</v>
      </c>
      <c r="AF500" s="16">
        <v>0</v>
      </c>
      <c r="AG500" s="16">
        <v>0</v>
      </c>
      <c r="AH500" s="16">
        <v>0</v>
      </c>
      <c r="AI500" s="32">
        <v>0</v>
      </c>
      <c r="AJ500" s="32"/>
      <c r="AK500" s="32" t="s">
        <v>57</v>
      </c>
      <c r="AN500" s="40">
        <v>1</v>
      </c>
      <c r="AO500" s="56" t="s">
        <v>902</v>
      </c>
      <c r="AP500" s="32">
        <v>0</v>
      </c>
      <c r="AQ500" s="32">
        <v>0</v>
      </c>
      <c r="AR500" s="157">
        <v>12</v>
      </c>
      <c r="AS500" s="32"/>
      <c r="AT500" s="40"/>
      <c r="AU500" s="40">
        <v>0</v>
      </c>
      <c r="AV500" s="40">
        <v>0</v>
      </c>
      <c r="AW500" s="32"/>
      <c r="AX500" s="16">
        <f>Tabla12[[#This Row],[Costo estimado 
(millones de $)]]-Tabla12[[#This Row],[Recursos PDD]]</f>
        <v>191895</v>
      </c>
      <c r="AY500" s="32"/>
      <c r="AZ500" s="40">
        <v>0</v>
      </c>
      <c r="BA500" s="40">
        <v>2</v>
      </c>
      <c r="BB500" s="40">
        <f>+(Tabla12[[#This Row],[Priorización 1 (60%)]]*60%)+(Tabla12[[#This Row],[Priorización 2 (40%)]]*40%)</f>
        <v>0.8</v>
      </c>
      <c r="BC500" s="32"/>
      <c r="BD500" s="32"/>
    </row>
    <row r="501" spans="1:56" ht="169" hidden="1" customHeight="1" x14ac:dyDescent="0.2">
      <c r="A501" s="7">
        <v>497</v>
      </c>
      <c r="B501" s="7">
        <v>512</v>
      </c>
      <c r="C501" s="32" t="s">
        <v>900</v>
      </c>
      <c r="D501" s="32" t="s">
        <v>901</v>
      </c>
      <c r="E501" s="32" t="s">
        <v>72</v>
      </c>
      <c r="F501" s="1" t="s">
        <v>261</v>
      </c>
      <c r="G501" s="32" t="s">
        <v>690</v>
      </c>
      <c r="H501" s="6" t="s">
        <v>2171</v>
      </c>
      <c r="I501" s="4" t="s">
        <v>114</v>
      </c>
      <c r="J501" s="32" t="s">
        <v>897</v>
      </c>
      <c r="K501" s="32" t="s">
        <v>263</v>
      </c>
      <c r="L501" s="32" t="s">
        <v>615</v>
      </c>
      <c r="N501" s="58" t="s">
        <v>56</v>
      </c>
      <c r="Q501" s="32" t="s">
        <v>4</v>
      </c>
      <c r="R501" s="32" t="s">
        <v>386</v>
      </c>
      <c r="S501" s="32" t="str">
        <f>+VLOOKUP(Tabla12[[#This Row],[Programa]],Objetivos_Programas!$B$2:$C$16,2,FALSE)</f>
        <v>2. Programa descarbonizar la movilidad e infraestructura sostenible</v>
      </c>
      <c r="T501" s="32" t="s">
        <v>408</v>
      </c>
      <c r="U501" s="32" t="s">
        <v>408</v>
      </c>
      <c r="V501" s="33" t="str">
        <f>+VLOOKUP(Tabla12[[#This Row],[Subprograma (reclasificación)]],OB_Prop_Estru_Prog_SubPr_meta!$K$2:$N$59,4,FALSE)</f>
        <v>416 km de red de ciclo infraestructura en las 33 UPL, 11 corredores verdes para la micromovilidad - cicloalameda (84 km)</v>
      </c>
      <c r="W501" s="32" t="s">
        <v>900</v>
      </c>
      <c r="X501" s="32" t="s">
        <v>166</v>
      </c>
      <c r="Y501" s="32" t="s">
        <v>166</v>
      </c>
      <c r="AA501" s="32" t="s">
        <v>1638</v>
      </c>
      <c r="AB501" s="32" t="s">
        <v>166</v>
      </c>
      <c r="AC501" s="58">
        <v>0</v>
      </c>
      <c r="AD501" s="158">
        <v>102344</v>
      </c>
      <c r="AE501" s="10">
        <f>+Tabla12[[#This Row],[Costo estimado 
(millones de $)]]</f>
        <v>102344</v>
      </c>
      <c r="AF501" s="16">
        <v>0</v>
      </c>
      <c r="AG501" s="16">
        <v>0</v>
      </c>
      <c r="AH501" s="16">
        <v>0</v>
      </c>
      <c r="AI501" s="32">
        <v>0</v>
      </c>
      <c r="AJ501" s="32"/>
      <c r="AK501" s="32" t="s">
        <v>57</v>
      </c>
      <c r="AN501" s="40">
        <v>1</v>
      </c>
      <c r="AO501" s="56" t="s">
        <v>902</v>
      </c>
      <c r="AP501" s="32">
        <v>0</v>
      </c>
      <c r="AQ501" s="32">
        <v>0</v>
      </c>
      <c r="AR501" s="157">
        <v>9</v>
      </c>
      <c r="AS501" s="32"/>
      <c r="AT501" s="40"/>
      <c r="AU501" s="40">
        <v>0</v>
      </c>
      <c r="AV501" s="40">
        <v>1</v>
      </c>
      <c r="AW501" s="32"/>
      <c r="AX501" s="16">
        <f>Tabla12[[#This Row],[Costo estimado 
(millones de $)]]-Tabla12[[#This Row],[Recursos PDD]]</f>
        <v>102344</v>
      </c>
      <c r="AY501" s="32"/>
      <c r="AZ501" s="40">
        <v>3</v>
      </c>
      <c r="BA501" s="40">
        <v>2</v>
      </c>
      <c r="BB501" s="40">
        <f>+(Tabla12[[#This Row],[Priorización 1 (60%)]]*60%)+(Tabla12[[#This Row],[Priorización 2 (40%)]]*40%)</f>
        <v>2.5999999999999996</v>
      </c>
      <c r="BC501" s="32"/>
      <c r="BD501" s="32"/>
    </row>
    <row r="502" spans="1:56" ht="169" hidden="1" customHeight="1" x14ac:dyDescent="0.2">
      <c r="A502" s="7">
        <v>498</v>
      </c>
      <c r="B502" s="7">
        <v>513</v>
      </c>
      <c r="C502" s="32" t="s">
        <v>900</v>
      </c>
      <c r="D502" s="32" t="s">
        <v>901</v>
      </c>
      <c r="E502" s="32" t="s">
        <v>72</v>
      </c>
      <c r="F502" s="1" t="s">
        <v>261</v>
      </c>
      <c r="G502" s="32" t="s">
        <v>690</v>
      </c>
      <c r="H502" s="6" t="s">
        <v>2172</v>
      </c>
      <c r="I502" s="4" t="s">
        <v>114</v>
      </c>
      <c r="J502" s="32" t="s">
        <v>897</v>
      </c>
      <c r="K502" s="32" t="s">
        <v>263</v>
      </c>
      <c r="L502" s="32" t="s">
        <v>615</v>
      </c>
      <c r="N502" s="58" t="s">
        <v>56</v>
      </c>
      <c r="Q502" s="32" t="s">
        <v>4</v>
      </c>
      <c r="R502" s="32" t="s">
        <v>386</v>
      </c>
      <c r="S502" s="32" t="str">
        <f>+VLOOKUP(Tabla12[[#This Row],[Programa]],Objetivos_Programas!$B$2:$C$16,2,FALSE)</f>
        <v>2. Programa descarbonizar la movilidad e infraestructura sostenible</v>
      </c>
      <c r="T502" s="32" t="s">
        <v>408</v>
      </c>
      <c r="U502" s="32" t="s">
        <v>408</v>
      </c>
      <c r="V502" s="33" t="str">
        <f>+VLOOKUP(Tabla12[[#This Row],[Subprograma (reclasificación)]],OB_Prop_Estru_Prog_SubPr_meta!$K$2:$N$59,4,FALSE)</f>
        <v>416 km de red de ciclo infraestructura en las 33 UPL, 11 corredores verdes para la micromovilidad - cicloalameda (84 km)</v>
      </c>
      <c r="W502" s="32" t="s">
        <v>900</v>
      </c>
      <c r="X502" s="32" t="s">
        <v>115</v>
      </c>
      <c r="Y502" s="32" t="s">
        <v>115</v>
      </c>
      <c r="AA502" s="32" t="s">
        <v>957</v>
      </c>
      <c r="AB502" s="32" t="s">
        <v>115</v>
      </c>
      <c r="AC502" s="58">
        <v>0</v>
      </c>
      <c r="AD502" s="158">
        <v>434962</v>
      </c>
      <c r="AE502" s="10">
        <f>+Tabla12[[#This Row],[Costo estimado 
(millones de $)]]</f>
        <v>434962</v>
      </c>
      <c r="AF502" s="16">
        <v>0</v>
      </c>
      <c r="AG502" s="16">
        <v>0</v>
      </c>
      <c r="AH502" s="16">
        <v>0</v>
      </c>
      <c r="AI502" s="32">
        <v>0</v>
      </c>
      <c r="AJ502" s="32"/>
      <c r="AK502" s="32" t="s">
        <v>57</v>
      </c>
      <c r="AN502" s="40">
        <v>1</v>
      </c>
      <c r="AO502" s="56" t="s">
        <v>902</v>
      </c>
      <c r="AP502" s="32">
        <v>0</v>
      </c>
      <c r="AQ502" s="32">
        <v>0</v>
      </c>
      <c r="AR502" s="157">
        <v>27</v>
      </c>
      <c r="AS502" s="32"/>
      <c r="AT502" s="40"/>
      <c r="AU502" s="40">
        <v>0</v>
      </c>
      <c r="AV502" s="40">
        <v>1</v>
      </c>
      <c r="AW502" s="32"/>
      <c r="AX502" s="16">
        <f>Tabla12[[#This Row],[Costo estimado 
(millones de $)]]-Tabla12[[#This Row],[Recursos PDD]]</f>
        <v>434962</v>
      </c>
      <c r="AY502" s="32"/>
      <c r="AZ502" s="40">
        <v>3</v>
      </c>
      <c r="BA502" s="40">
        <v>2</v>
      </c>
      <c r="BB502" s="40">
        <f>+(Tabla12[[#This Row],[Priorización 1 (60%)]]*60%)+(Tabla12[[#This Row],[Priorización 2 (40%)]]*40%)</f>
        <v>2.5999999999999996</v>
      </c>
      <c r="BC502" s="32"/>
      <c r="BD502" s="32"/>
    </row>
    <row r="503" spans="1:56" ht="169" hidden="1" customHeight="1" x14ac:dyDescent="0.2">
      <c r="A503" s="7">
        <v>499</v>
      </c>
      <c r="B503" s="7">
        <v>514</v>
      </c>
      <c r="C503" s="32" t="s">
        <v>900</v>
      </c>
      <c r="D503" s="32" t="s">
        <v>1000</v>
      </c>
      <c r="E503" s="32" t="s">
        <v>72</v>
      </c>
      <c r="F503" s="1" t="s">
        <v>292</v>
      </c>
      <c r="G503" s="32" t="s">
        <v>690</v>
      </c>
      <c r="H503" s="6" t="s">
        <v>2208</v>
      </c>
      <c r="I503" s="4" t="s">
        <v>78</v>
      </c>
      <c r="J503" s="32" t="s">
        <v>729</v>
      </c>
      <c r="K503" s="32" t="s">
        <v>263</v>
      </c>
      <c r="L503" s="32" t="s">
        <v>615</v>
      </c>
      <c r="N503" s="58" t="s">
        <v>56</v>
      </c>
      <c r="O503" s="58" t="s">
        <v>56</v>
      </c>
      <c r="Q503" s="32" t="s">
        <v>5</v>
      </c>
      <c r="R503" s="32" t="s">
        <v>391</v>
      </c>
      <c r="S503" s="32" t="str">
        <f>+VLOOKUP(Tabla12[[#This Row],[Programa]],Objetivos_Programas!$B$2:$C$16,2,FALSE)</f>
        <v>3. Programa Vitalidad y cuidado</v>
      </c>
      <c r="T503" s="32" t="s">
        <v>413</v>
      </c>
      <c r="U503" s="32" t="s">
        <v>1887</v>
      </c>
      <c r="V503"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03" s="32" t="s">
        <v>900</v>
      </c>
      <c r="X503" s="32" t="s">
        <v>1016</v>
      </c>
      <c r="Y503" s="32" t="s">
        <v>1016</v>
      </c>
      <c r="AA503" s="32" t="s">
        <v>908</v>
      </c>
      <c r="AB503" s="32" t="s">
        <v>1016</v>
      </c>
      <c r="AC503" s="58">
        <v>0</v>
      </c>
      <c r="AD503" s="10">
        <v>250000</v>
      </c>
      <c r="AE503" s="10">
        <f>+Tabla12[[#This Row],[Costo estimado 
(millones de $)]]</f>
        <v>250000</v>
      </c>
      <c r="AF503" s="16">
        <v>0</v>
      </c>
      <c r="AG503" s="16">
        <v>0</v>
      </c>
      <c r="AH503" s="16">
        <v>0</v>
      </c>
      <c r="AI503" s="32">
        <v>0</v>
      </c>
      <c r="AJ503" s="32"/>
      <c r="AK503" s="32" t="s">
        <v>57</v>
      </c>
      <c r="AM503" s="32" t="s">
        <v>1017</v>
      </c>
      <c r="AN503" s="32">
        <v>1</v>
      </c>
      <c r="AO503" s="56" t="s">
        <v>902</v>
      </c>
      <c r="AP503" s="32">
        <v>0</v>
      </c>
      <c r="AQ503" s="32">
        <v>0</v>
      </c>
      <c r="AR503" s="58">
        <v>0</v>
      </c>
      <c r="AS503" s="32"/>
      <c r="AT503" s="40"/>
      <c r="AU503" s="40">
        <v>0</v>
      </c>
      <c r="AV503" s="40">
        <v>0</v>
      </c>
      <c r="AW503" s="32"/>
      <c r="AX503" s="16">
        <f>Tabla12[[#This Row],[Costo estimado 
(millones de $)]]-Tabla12[[#This Row],[Recursos PDD]]</f>
        <v>250000</v>
      </c>
      <c r="AY503" s="32"/>
      <c r="AZ503" s="40">
        <v>0</v>
      </c>
      <c r="BA503" s="40">
        <v>2</v>
      </c>
      <c r="BB503" s="40">
        <f>+(Tabla12[[#This Row],[Priorización 1 (60%)]]*60%)+(Tabla12[[#This Row],[Priorización 2 (40%)]]*40%)</f>
        <v>0.8</v>
      </c>
      <c r="BC503" s="32"/>
      <c r="BD503" s="32"/>
    </row>
    <row r="504" spans="1:56" ht="169" hidden="1" customHeight="1" x14ac:dyDescent="0.2">
      <c r="A504" s="7">
        <v>518</v>
      </c>
      <c r="B504" s="7">
        <v>515</v>
      </c>
      <c r="C504" s="32" t="s">
        <v>900</v>
      </c>
      <c r="D504" s="32" t="s">
        <v>1000</v>
      </c>
      <c r="E504" s="32" t="s">
        <v>72</v>
      </c>
      <c r="F504" s="1" t="s">
        <v>311</v>
      </c>
      <c r="G504" s="32" t="s">
        <v>690</v>
      </c>
      <c r="H504" s="6" t="s">
        <v>2176</v>
      </c>
      <c r="I504" s="4" t="s">
        <v>312</v>
      </c>
      <c r="J504" s="32" t="s">
        <v>729</v>
      </c>
      <c r="K504" s="32" t="s">
        <v>263</v>
      </c>
      <c r="L504" s="32" t="s">
        <v>615</v>
      </c>
      <c r="N504" s="58" t="s">
        <v>56</v>
      </c>
      <c r="O504" s="58" t="s">
        <v>56</v>
      </c>
      <c r="Q504" s="32" t="s">
        <v>5</v>
      </c>
      <c r="R504" s="32" t="s">
        <v>391</v>
      </c>
      <c r="S504" s="32" t="str">
        <f>+VLOOKUP(Tabla12[[#This Row],[Programa]],Objetivos_Programas!$B$2:$C$16,2,FALSE)</f>
        <v>3. Programa Vitalidad y cuidado</v>
      </c>
      <c r="T504" s="32" t="s">
        <v>413</v>
      </c>
      <c r="U504" s="32" t="s">
        <v>1887</v>
      </c>
      <c r="V504"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04" s="32" t="s">
        <v>900</v>
      </c>
      <c r="X504" s="32" t="s">
        <v>104</v>
      </c>
      <c r="Y504" s="32" t="s">
        <v>104</v>
      </c>
      <c r="AA504" s="32" t="s">
        <v>908</v>
      </c>
      <c r="AB504" s="32" t="s">
        <v>104</v>
      </c>
      <c r="AC504" s="58">
        <v>0</v>
      </c>
      <c r="AD504" s="10">
        <v>525</v>
      </c>
      <c r="AE504" s="10">
        <f>+Tabla12[[#This Row],[Costo estimado 
(millones de $)]]</f>
        <v>525</v>
      </c>
      <c r="AF504" s="16">
        <v>0</v>
      </c>
      <c r="AG504" s="16">
        <v>0</v>
      </c>
      <c r="AH504" s="16">
        <v>0</v>
      </c>
      <c r="AI504" s="32">
        <v>0</v>
      </c>
      <c r="AJ504" s="32"/>
      <c r="AK504" s="32" t="s">
        <v>57</v>
      </c>
      <c r="AM504" s="32" t="s">
        <v>1018</v>
      </c>
      <c r="AN504" s="32">
        <v>1</v>
      </c>
      <c r="AO504" s="56" t="s">
        <v>902</v>
      </c>
      <c r="AP504" s="32">
        <v>0</v>
      </c>
      <c r="AQ504" s="32">
        <v>0</v>
      </c>
      <c r="AR504" s="58">
        <v>0.5</v>
      </c>
      <c r="AS504" s="32"/>
      <c r="AT504" s="40"/>
      <c r="AU504" s="40">
        <v>0</v>
      </c>
      <c r="AV504" s="40">
        <v>0</v>
      </c>
      <c r="AW504" s="32"/>
      <c r="AX504" s="16">
        <f>Tabla12[[#This Row],[Costo estimado 
(millones de $)]]-Tabla12[[#This Row],[Recursos PDD]]</f>
        <v>525</v>
      </c>
      <c r="AY504" s="32"/>
      <c r="AZ504" s="40">
        <v>0</v>
      </c>
      <c r="BA504" s="40">
        <v>2</v>
      </c>
      <c r="BB504" s="40">
        <f>+(Tabla12[[#This Row],[Priorización 1 (60%)]]*60%)+(Tabla12[[#This Row],[Priorización 2 (40%)]]*40%)</f>
        <v>0.8</v>
      </c>
      <c r="BC504" s="32"/>
      <c r="BD504" s="32"/>
    </row>
    <row r="505" spans="1:56" ht="169" hidden="1" customHeight="1" x14ac:dyDescent="0.2">
      <c r="A505" s="7">
        <v>518</v>
      </c>
      <c r="B505" s="7">
        <v>516</v>
      </c>
      <c r="C505" s="32" t="s">
        <v>900</v>
      </c>
      <c r="D505" s="32" t="s">
        <v>1000</v>
      </c>
      <c r="E505" s="32" t="s">
        <v>72</v>
      </c>
      <c r="F505" s="1" t="s">
        <v>311</v>
      </c>
      <c r="G505" s="32" t="s">
        <v>690</v>
      </c>
      <c r="H505" s="155" t="s">
        <v>2143</v>
      </c>
      <c r="I505" s="4" t="s">
        <v>312</v>
      </c>
      <c r="J505" s="32" t="s">
        <v>729</v>
      </c>
      <c r="K505" s="32" t="s">
        <v>263</v>
      </c>
      <c r="L505" s="32" t="s">
        <v>615</v>
      </c>
      <c r="N505" s="58" t="s">
        <v>56</v>
      </c>
      <c r="O505" s="58" t="s">
        <v>56</v>
      </c>
      <c r="Q505" s="32" t="s">
        <v>5</v>
      </c>
      <c r="R505" s="32" t="s">
        <v>391</v>
      </c>
      <c r="S505" s="32" t="str">
        <f>+VLOOKUP(Tabla12[[#This Row],[Programa]],Objetivos_Programas!$B$2:$C$16,2,FALSE)</f>
        <v>3. Programa Vitalidad y cuidado</v>
      </c>
      <c r="T505" s="32" t="s">
        <v>413</v>
      </c>
      <c r="U505" s="32" t="s">
        <v>1887</v>
      </c>
      <c r="V50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05" s="32" t="s">
        <v>900</v>
      </c>
      <c r="X505" s="153" t="s">
        <v>2186</v>
      </c>
      <c r="Y505" s="153" t="s">
        <v>2186</v>
      </c>
      <c r="AA505" s="32" t="s">
        <v>908</v>
      </c>
      <c r="AB505" s="153" t="s">
        <v>2186</v>
      </c>
      <c r="AC505" s="58">
        <v>0</v>
      </c>
      <c r="AD505" s="10">
        <v>525</v>
      </c>
      <c r="AE505" s="10">
        <f>+Tabla12[[#This Row],[Costo estimado 
(millones de $)]]</f>
        <v>525</v>
      </c>
      <c r="AF505" s="16">
        <v>0</v>
      </c>
      <c r="AG505" s="16">
        <v>0</v>
      </c>
      <c r="AH505" s="16">
        <v>0</v>
      </c>
      <c r="AI505" s="32">
        <v>0</v>
      </c>
      <c r="AJ505" s="32"/>
      <c r="AK505" s="32" t="s">
        <v>57</v>
      </c>
      <c r="AM505" s="32" t="s">
        <v>1018</v>
      </c>
      <c r="AN505" s="32">
        <v>1</v>
      </c>
      <c r="AO505" s="56" t="s">
        <v>902</v>
      </c>
      <c r="AP505" s="32">
        <v>0</v>
      </c>
      <c r="AQ505" s="32">
        <v>0</v>
      </c>
      <c r="AR505" s="58">
        <v>0.5</v>
      </c>
      <c r="AS505" s="32"/>
      <c r="AT505" s="40"/>
      <c r="AU505" s="40">
        <v>0</v>
      </c>
      <c r="AV505" s="40">
        <v>0</v>
      </c>
      <c r="AW505" s="32"/>
      <c r="AX505" s="16">
        <f>Tabla12[[#This Row],[Costo estimado 
(millones de $)]]-Tabla12[[#This Row],[Recursos PDD]]</f>
        <v>525</v>
      </c>
      <c r="AY505" s="32"/>
      <c r="AZ505" s="40">
        <v>0</v>
      </c>
      <c r="BA505" s="40">
        <v>2</v>
      </c>
      <c r="BB505" s="40">
        <f>+(Tabla12[[#This Row],[Priorización 1 (60%)]]*60%)+(Tabla12[[#This Row],[Priorización 2 (40%)]]*40%)</f>
        <v>0.8</v>
      </c>
      <c r="BC505" s="32"/>
      <c r="BD505" s="32"/>
    </row>
    <row r="506" spans="1:56" ht="169" hidden="1" customHeight="1" x14ac:dyDescent="0.2">
      <c r="A506" s="7">
        <v>519</v>
      </c>
      <c r="B506" s="7">
        <v>517</v>
      </c>
      <c r="C506" s="32" t="s">
        <v>900</v>
      </c>
      <c r="D506" s="32" t="s">
        <v>1000</v>
      </c>
      <c r="E506" s="32" t="s">
        <v>72</v>
      </c>
      <c r="F506" s="1" t="s">
        <v>311</v>
      </c>
      <c r="G506" s="32" t="s">
        <v>690</v>
      </c>
      <c r="H506" s="155" t="s">
        <v>2177</v>
      </c>
      <c r="I506" s="4" t="s">
        <v>312</v>
      </c>
      <c r="J506" s="32" t="s">
        <v>729</v>
      </c>
      <c r="K506" s="32" t="s">
        <v>263</v>
      </c>
      <c r="L506" s="32" t="s">
        <v>615</v>
      </c>
      <c r="N506" s="58" t="s">
        <v>56</v>
      </c>
      <c r="O506" s="58" t="s">
        <v>56</v>
      </c>
      <c r="Q506" s="32" t="s">
        <v>5</v>
      </c>
      <c r="R506" s="32" t="s">
        <v>391</v>
      </c>
      <c r="S506" s="32" t="str">
        <f>+VLOOKUP(Tabla12[[#This Row],[Programa]],Objetivos_Programas!$B$2:$C$16,2,FALSE)</f>
        <v>3. Programa Vitalidad y cuidado</v>
      </c>
      <c r="T506" s="32" t="s">
        <v>413</v>
      </c>
      <c r="U506" s="32" t="s">
        <v>1887</v>
      </c>
      <c r="V506"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06" s="32" t="s">
        <v>900</v>
      </c>
      <c r="X506" s="153" t="s">
        <v>2187</v>
      </c>
      <c r="AA506" s="32" t="s">
        <v>908</v>
      </c>
      <c r="AB506" s="153" t="s">
        <v>2187</v>
      </c>
      <c r="AC506" s="58">
        <v>0</v>
      </c>
      <c r="AD506" s="10">
        <v>525</v>
      </c>
      <c r="AE506" s="10">
        <f>+Tabla12[[#This Row],[Costo estimado 
(millones de $)]]</f>
        <v>525</v>
      </c>
      <c r="AF506" s="16">
        <v>0</v>
      </c>
      <c r="AG506" s="16">
        <v>0</v>
      </c>
      <c r="AH506" s="16">
        <v>0</v>
      </c>
      <c r="AI506" s="32">
        <v>0</v>
      </c>
      <c r="AJ506" s="32"/>
      <c r="AK506" s="32" t="s">
        <v>57</v>
      </c>
      <c r="AM506" s="32" t="s">
        <v>1018</v>
      </c>
      <c r="AN506" s="32">
        <v>1</v>
      </c>
      <c r="AO506" s="56" t="s">
        <v>902</v>
      </c>
      <c r="AP506" s="32">
        <v>0</v>
      </c>
      <c r="AQ506" s="32">
        <v>0</v>
      </c>
      <c r="AR506" s="58">
        <v>0.5</v>
      </c>
      <c r="AS506" s="32"/>
      <c r="AT506" s="40"/>
      <c r="AU506" s="40">
        <v>0</v>
      </c>
      <c r="AV506" s="40">
        <v>0</v>
      </c>
      <c r="AW506" s="32"/>
      <c r="AX506" s="16">
        <f>Tabla12[[#This Row],[Costo estimado 
(millones de $)]]-Tabla12[[#This Row],[Recursos PDD]]</f>
        <v>525</v>
      </c>
      <c r="AY506" s="32"/>
      <c r="AZ506" s="40">
        <v>0</v>
      </c>
      <c r="BA506" s="40">
        <v>2</v>
      </c>
      <c r="BB506" s="40">
        <f>+(Tabla12[[#This Row],[Priorización 1 (60%)]]*60%)+(Tabla12[[#This Row],[Priorización 2 (40%)]]*40%)</f>
        <v>0.8</v>
      </c>
      <c r="BC506" s="32"/>
      <c r="BD506" s="32"/>
    </row>
    <row r="507" spans="1:56" ht="169" hidden="1" customHeight="1" x14ac:dyDescent="0.2">
      <c r="A507" s="7">
        <v>520</v>
      </c>
      <c r="B507" s="7">
        <v>518</v>
      </c>
      <c r="C507" s="32" t="s">
        <v>900</v>
      </c>
      <c r="D507" s="32" t="s">
        <v>1000</v>
      </c>
      <c r="E507" s="32" t="s">
        <v>72</v>
      </c>
      <c r="F507" s="1" t="s">
        <v>311</v>
      </c>
      <c r="G507" s="32" t="s">
        <v>690</v>
      </c>
      <c r="H507" s="6" t="s">
        <v>2144</v>
      </c>
      <c r="I507" s="4" t="s">
        <v>312</v>
      </c>
      <c r="J507" s="32" t="s">
        <v>729</v>
      </c>
      <c r="K507" s="32" t="s">
        <v>263</v>
      </c>
      <c r="L507" s="32" t="s">
        <v>615</v>
      </c>
      <c r="N507" s="58" t="s">
        <v>56</v>
      </c>
      <c r="O507" s="58" t="s">
        <v>56</v>
      </c>
      <c r="Q507" s="32" t="s">
        <v>5</v>
      </c>
      <c r="R507" s="32" t="s">
        <v>391</v>
      </c>
      <c r="S507" s="32" t="str">
        <f>+VLOOKUP(Tabla12[[#This Row],[Programa]],Objetivos_Programas!$B$2:$C$16,2,FALSE)</f>
        <v>3. Programa Vitalidad y cuidado</v>
      </c>
      <c r="T507" s="32" t="s">
        <v>413</v>
      </c>
      <c r="U507" s="32" t="s">
        <v>1887</v>
      </c>
      <c r="V507"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07" s="32" t="s">
        <v>900</v>
      </c>
      <c r="X507" s="32" t="s">
        <v>136</v>
      </c>
      <c r="Y507" s="32" t="s">
        <v>136</v>
      </c>
      <c r="AA507" s="32" t="s">
        <v>908</v>
      </c>
      <c r="AB507" s="32" t="s">
        <v>136</v>
      </c>
      <c r="AC507" s="58">
        <v>0</v>
      </c>
      <c r="AD507" s="10">
        <v>525</v>
      </c>
      <c r="AE507" s="10">
        <f>+Tabla12[[#This Row],[Costo estimado 
(millones de $)]]</f>
        <v>525</v>
      </c>
      <c r="AF507" s="16">
        <v>0</v>
      </c>
      <c r="AG507" s="16">
        <v>0</v>
      </c>
      <c r="AH507" s="16">
        <v>0</v>
      </c>
      <c r="AI507" s="32">
        <v>0</v>
      </c>
      <c r="AJ507" s="32"/>
      <c r="AK507" s="32" t="s">
        <v>57</v>
      </c>
      <c r="AM507" s="32" t="s">
        <v>1018</v>
      </c>
      <c r="AN507" s="32">
        <v>1</v>
      </c>
      <c r="AO507" s="56" t="s">
        <v>1586</v>
      </c>
      <c r="AP507" s="32">
        <v>0</v>
      </c>
      <c r="AQ507" s="32">
        <v>0</v>
      </c>
      <c r="AR507" s="58">
        <v>0.5</v>
      </c>
      <c r="AS507" s="32"/>
      <c r="AT507" s="40"/>
      <c r="AU507" s="40">
        <v>0</v>
      </c>
      <c r="AV507" s="40">
        <v>0</v>
      </c>
      <c r="AW507" s="32"/>
      <c r="AX507" s="16">
        <f>Tabla12[[#This Row],[Costo estimado 
(millones de $)]]-Tabla12[[#This Row],[Recursos PDD]]</f>
        <v>525</v>
      </c>
      <c r="AY507" s="32"/>
      <c r="AZ507" s="40">
        <v>0</v>
      </c>
      <c r="BA507" s="40">
        <v>2</v>
      </c>
      <c r="BB507" s="40">
        <f>+(Tabla12[[#This Row],[Priorización 1 (60%)]]*60%)+(Tabla12[[#This Row],[Priorización 2 (40%)]]*40%)</f>
        <v>0.8</v>
      </c>
      <c r="BC507" s="32"/>
      <c r="BD507" s="32"/>
    </row>
    <row r="508" spans="1:56" ht="169" hidden="1" customHeight="1" x14ac:dyDescent="0.2">
      <c r="A508" s="7">
        <v>521</v>
      </c>
      <c r="B508" s="7">
        <v>519</v>
      </c>
      <c r="C508" s="32" t="s">
        <v>900</v>
      </c>
      <c r="D508" s="32" t="s">
        <v>1000</v>
      </c>
      <c r="E508" s="32" t="s">
        <v>72</v>
      </c>
      <c r="F508" s="1" t="s">
        <v>311</v>
      </c>
      <c r="G508" s="32" t="s">
        <v>690</v>
      </c>
      <c r="H508" s="6" t="s">
        <v>2178</v>
      </c>
      <c r="I508" s="4" t="s">
        <v>312</v>
      </c>
      <c r="J508" s="32" t="s">
        <v>729</v>
      </c>
      <c r="K508" s="32" t="s">
        <v>263</v>
      </c>
      <c r="L508" s="32" t="s">
        <v>615</v>
      </c>
      <c r="N508" s="58" t="s">
        <v>56</v>
      </c>
      <c r="O508" s="58" t="s">
        <v>56</v>
      </c>
      <c r="Q508" s="32" t="s">
        <v>5</v>
      </c>
      <c r="R508" s="32" t="s">
        <v>391</v>
      </c>
      <c r="S508" s="32" t="str">
        <f>+VLOOKUP(Tabla12[[#This Row],[Programa]],Objetivos_Programas!$B$2:$C$16,2,FALSE)</f>
        <v>3. Programa Vitalidad y cuidado</v>
      </c>
      <c r="T508" s="32" t="s">
        <v>413</v>
      </c>
      <c r="U508" s="32" t="s">
        <v>1887</v>
      </c>
      <c r="V508"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08" s="32" t="s">
        <v>900</v>
      </c>
      <c r="X508" s="32" t="s">
        <v>519</v>
      </c>
      <c r="Y508" s="32" t="s">
        <v>519</v>
      </c>
      <c r="AA508" s="32" t="s">
        <v>908</v>
      </c>
      <c r="AB508" s="32" t="s">
        <v>519</v>
      </c>
      <c r="AC508" s="58">
        <v>0</v>
      </c>
      <c r="AD508" s="10">
        <v>32343.15</v>
      </c>
      <c r="AE508" s="10">
        <f>+Tabla12[[#This Row],[Costo estimado 
(millones de $)]]</f>
        <v>32343.15</v>
      </c>
      <c r="AF508" s="16">
        <v>0</v>
      </c>
      <c r="AG508" s="16">
        <v>0</v>
      </c>
      <c r="AH508" s="16">
        <v>0</v>
      </c>
      <c r="AI508" s="32">
        <v>0</v>
      </c>
      <c r="AJ508" s="32"/>
      <c r="AK508" s="32" t="s">
        <v>57</v>
      </c>
      <c r="AM508" s="32" t="s">
        <v>1018</v>
      </c>
      <c r="AN508" s="32">
        <v>1</v>
      </c>
      <c r="AO508" s="56" t="s">
        <v>1585</v>
      </c>
      <c r="AP508" s="32">
        <v>0</v>
      </c>
      <c r="AQ508" s="32">
        <v>0</v>
      </c>
      <c r="AR508" s="58">
        <v>30.803000000000001</v>
      </c>
      <c r="AS508" s="32"/>
      <c r="AT508" s="40"/>
      <c r="AU508" s="40">
        <v>0</v>
      </c>
      <c r="AV508" s="40">
        <v>0</v>
      </c>
      <c r="AW508" s="32"/>
      <c r="AX508" s="16">
        <f>Tabla12[[#This Row],[Costo estimado 
(millones de $)]]-Tabla12[[#This Row],[Recursos PDD]]</f>
        <v>32343.15</v>
      </c>
      <c r="AY508" s="32"/>
      <c r="AZ508" s="40">
        <v>0</v>
      </c>
      <c r="BA508" s="40">
        <v>2</v>
      </c>
      <c r="BB508" s="40">
        <f>+(Tabla12[[#This Row],[Priorización 1 (60%)]]*60%)+(Tabla12[[#This Row],[Priorización 2 (40%)]]*40%)</f>
        <v>0.8</v>
      </c>
      <c r="BC508" s="32"/>
      <c r="BD508" s="32"/>
    </row>
    <row r="509" spans="1:56" ht="169" hidden="1" customHeight="1" x14ac:dyDescent="0.2">
      <c r="A509" s="7">
        <v>522</v>
      </c>
      <c r="B509" s="7">
        <v>520</v>
      </c>
      <c r="C509" s="32" t="s">
        <v>900</v>
      </c>
      <c r="D509" s="32" t="s">
        <v>1000</v>
      </c>
      <c r="E509" s="32" t="s">
        <v>72</v>
      </c>
      <c r="F509" s="1" t="s">
        <v>311</v>
      </c>
      <c r="G509" s="32" t="s">
        <v>690</v>
      </c>
      <c r="H509" s="6" t="s">
        <v>2146</v>
      </c>
      <c r="I509" s="4" t="s">
        <v>312</v>
      </c>
      <c r="J509" s="32" t="s">
        <v>729</v>
      </c>
      <c r="K509" s="32" t="s">
        <v>263</v>
      </c>
      <c r="L509" s="32" t="s">
        <v>615</v>
      </c>
      <c r="N509" s="58" t="s">
        <v>56</v>
      </c>
      <c r="O509" s="58" t="s">
        <v>56</v>
      </c>
      <c r="Q509" s="32" t="s">
        <v>5</v>
      </c>
      <c r="R509" s="32" t="s">
        <v>391</v>
      </c>
      <c r="S509" s="32" t="str">
        <f>+VLOOKUP(Tabla12[[#This Row],[Programa]],Objetivos_Programas!$B$2:$C$16,2,FALSE)</f>
        <v>3. Programa Vitalidad y cuidado</v>
      </c>
      <c r="T509" s="32" t="s">
        <v>413</v>
      </c>
      <c r="U509" s="32" t="s">
        <v>1887</v>
      </c>
      <c r="V509"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09" s="32" t="s">
        <v>900</v>
      </c>
      <c r="X509" s="32" t="s">
        <v>956</v>
      </c>
      <c r="Y509" s="32" t="s">
        <v>956</v>
      </c>
      <c r="AA509" s="32" t="s">
        <v>1395</v>
      </c>
      <c r="AB509" s="32" t="s">
        <v>956</v>
      </c>
      <c r="AC509" s="58">
        <v>0</v>
      </c>
      <c r="AD509" s="10">
        <v>1434.3</v>
      </c>
      <c r="AE509" s="10">
        <f>+Tabla12[[#This Row],[Costo estimado 
(millones de $)]]</f>
        <v>1434.3</v>
      </c>
      <c r="AF509" s="16">
        <v>0</v>
      </c>
      <c r="AG509" s="16">
        <v>0</v>
      </c>
      <c r="AH509" s="16">
        <v>0</v>
      </c>
      <c r="AI509" s="32">
        <v>0</v>
      </c>
      <c r="AJ509" s="32"/>
      <c r="AK509" s="32" t="s">
        <v>57</v>
      </c>
      <c r="AM509" s="32" t="s">
        <v>1018</v>
      </c>
      <c r="AN509" s="32">
        <v>1</v>
      </c>
      <c r="AO509" s="56" t="s">
        <v>1585</v>
      </c>
      <c r="AP509" s="32">
        <v>0</v>
      </c>
      <c r="AQ509" s="32">
        <v>0</v>
      </c>
      <c r="AR509" s="58">
        <v>1.3660000000000001</v>
      </c>
      <c r="AS509" s="32"/>
      <c r="AT509" s="40"/>
      <c r="AU509" s="40">
        <v>0</v>
      </c>
      <c r="AV509" s="40">
        <v>2</v>
      </c>
      <c r="AW509" s="32"/>
      <c r="AX509" s="16">
        <f>Tabla12[[#This Row],[Costo estimado 
(millones de $)]]-Tabla12[[#This Row],[Recursos PDD]]</f>
        <v>1434.3</v>
      </c>
      <c r="AY509" s="32"/>
      <c r="AZ509" s="40">
        <v>2</v>
      </c>
      <c r="BA509" s="40">
        <v>2</v>
      </c>
      <c r="BB509" s="40">
        <f>+(Tabla12[[#This Row],[Priorización 1 (60%)]]*60%)+(Tabla12[[#This Row],[Priorización 2 (40%)]]*40%)</f>
        <v>2</v>
      </c>
      <c r="BC509" s="32"/>
      <c r="BD509" s="32"/>
    </row>
    <row r="510" spans="1:56" ht="169" hidden="1" customHeight="1" x14ac:dyDescent="0.2">
      <c r="A510" s="7">
        <v>523</v>
      </c>
      <c r="B510" s="7">
        <v>521</v>
      </c>
      <c r="C510" s="32" t="s">
        <v>900</v>
      </c>
      <c r="D510" s="32" t="s">
        <v>1000</v>
      </c>
      <c r="E510" s="32" t="s">
        <v>72</v>
      </c>
      <c r="F510" s="1" t="s">
        <v>311</v>
      </c>
      <c r="G510" s="32" t="s">
        <v>690</v>
      </c>
      <c r="H510" s="6" t="s">
        <v>2147</v>
      </c>
      <c r="I510" s="4" t="s">
        <v>312</v>
      </c>
      <c r="J510" s="32" t="s">
        <v>729</v>
      </c>
      <c r="K510" s="32" t="s">
        <v>263</v>
      </c>
      <c r="L510" s="32" t="s">
        <v>615</v>
      </c>
      <c r="N510" s="58" t="s">
        <v>56</v>
      </c>
      <c r="O510" s="58" t="s">
        <v>56</v>
      </c>
      <c r="Q510" s="32" t="s">
        <v>5</v>
      </c>
      <c r="R510" s="32" t="s">
        <v>391</v>
      </c>
      <c r="S510" s="32" t="str">
        <f>+VLOOKUP(Tabla12[[#This Row],[Programa]],Objetivos_Programas!$B$2:$C$16,2,FALSE)</f>
        <v>3. Programa Vitalidad y cuidado</v>
      </c>
      <c r="T510" s="32" t="s">
        <v>413</v>
      </c>
      <c r="U510" s="32" t="s">
        <v>1887</v>
      </c>
      <c r="V510"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0" s="32" t="s">
        <v>900</v>
      </c>
      <c r="X510" s="32" t="s">
        <v>213</v>
      </c>
      <c r="Y510" s="32" t="s">
        <v>213</v>
      </c>
      <c r="AA510" s="32" t="s">
        <v>908</v>
      </c>
      <c r="AB510" s="32" t="s">
        <v>213</v>
      </c>
      <c r="AC510" s="58">
        <v>0</v>
      </c>
      <c r="AD510" s="10">
        <v>3922.8</v>
      </c>
      <c r="AE510" s="10">
        <f>+Tabla12[[#This Row],[Costo estimado 
(millones de $)]]</f>
        <v>3922.8</v>
      </c>
      <c r="AF510" s="16">
        <v>0</v>
      </c>
      <c r="AG510" s="16">
        <v>0</v>
      </c>
      <c r="AH510" s="16">
        <v>0</v>
      </c>
      <c r="AI510" s="32">
        <v>0</v>
      </c>
      <c r="AJ510" s="32"/>
      <c r="AK510" s="32" t="s">
        <v>57</v>
      </c>
      <c r="AM510" s="32" t="s">
        <v>1018</v>
      </c>
      <c r="AN510" s="32">
        <v>1</v>
      </c>
      <c r="AO510" s="56" t="s">
        <v>902</v>
      </c>
      <c r="AP510" s="32">
        <v>0</v>
      </c>
      <c r="AQ510" s="32">
        <v>0</v>
      </c>
      <c r="AR510" s="58">
        <v>3.7360000000000002</v>
      </c>
      <c r="AS510" s="32"/>
      <c r="AT510" s="40"/>
      <c r="AU510" s="40">
        <v>0</v>
      </c>
      <c r="AV510" s="40">
        <v>0</v>
      </c>
      <c r="AW510" s="32"/>
      <c r="AX510" s="16">
        <f>Tabla12[[#This Row],[Costo estimado 
(millones de $)]]-Tabla12[[#This Row],[Recursos PDD]]</f>
        <v>3922.8</v>
      </c>
      <c r="AY510" s="32"/>
      <c r="AZ510" s="40">
        <v>0</v>
      </c>
      <c r="BA510" s="40">
        <v>2</v>
      </c>
      <c r="BB510" s="40">
        <f>+(Tabla12[[#This Row],[Priorización 1 (60%)]]*60%)+(Tabla12[[#This Row],[Priorización 2 (40%)]]*40%)</f>
        <v>0.8</v>
      </c>
      <c r="BC510" s="32"/>
      <c r="BD510" s="32"/>
    </row>
    <row r="511" spans="1:56" ht="169" hidden="1" customHeight="1" x14ac:dyDescent="0.2">
      <c r="A511" s="7">
        <v>524</v>
      </c>
      <c r="B511" s="7">
        <v>522</v>
      </c>
      <c r="C511" s="32" t="s">
        <v>900</v>
      </c>
      <c r="D511" s="32" t="s">
        <v>1000</v>
      </c>
      <c r="E511" s="32" t="s">
        <v>72</v>
      </c>
      <c r="F511" s="1" t="s">
        <v>311</v>
      </c>
      <c r="G511" s="32" t="s">
        <v>690</v>
      </c>
      <c r="H511" s="6" t="s">
        <v>2179</v>
      </c>
      <c r="I511" s="4" t="s">
        <v>312</v>
      </c>
      <c r="J511" s="32" t="s">
        <v>729</v>
      </c>
      <c r="K511" s="32" t="s">
        <v>263</v>
      </c>
      <c r="L511" s="32" t="s">
        <v>615</v>
      </c>
      <c r="N511" s="58" t="s">
        <v>56</v>
      </c>
      <c r="O511" s="58" t="s">
        <v>56</v>
      </c>
      <c r="Q511" s="32" t="s">
        <v>5</v>
      </c>
      <c r="R511" s="32" t="s">
        <v>391</v>
      </c>
      <c r="S511" s="32" t="str">
        <f>+VLOOKUP(Tabla12[[#This Row],[Programa]],Objetivos_Programas!$B$2:$C$16,2,FALSE)</f>
        <v>3. Programa Vitalidad y cuidado</v>
      </c>
      <c r="T511" s="32" t="s">
        <v>413</v>
      </c>
      <c r="U511" s="32" t="s">
        <v>1887</v>
      </c>
      <c r="V511"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1" s="32" t="s">
        <v>900</v>
      </c>
      <c r="X511" s="32" t="s">
        <v>126</v>
      </c>
      <c r="Y511" s="32" t="s">
        <v>126</v>
      </c>
      <c r="AA511" s="32" t="s">
        <v>908</v>
      </c>
      <c r="AB511" s="32" t="s">
        <v>126</v>
      </c>
      <c r="AC511" s="58">
        <v>0</v>
      </c>
      <c r="AD511" s="10">
        <v>4806.8999999999996</v>
      </c>
      <c r="AE511" s="10">
        <f>+Tabla12[[#This Row],[Costo estimado 
(millones de $)]]</f>
        <v>4806.8999999999996</v>
      </c>
      <c r="AF511" s="16">
        <v>0</v>
      </c>
      <c r="AG511" s="16">
        <v>0</v>
      </c>
      <c r="AH511" s="16">
        <v>0</v>
      </c>
      <c r="AI511" s="32">
        <v>0</v>
      </c>
      <c r="AJ511" s="32"/>
      <c r="AK511" s="32" t="s">
        <v>57</v>
      </c>
      <c r="AM511" s="32" t="s">
        <v>1018</v>
      </c>
      <c r="AN511" s="32">
        <v>1</v>
      </c>
      <c r="AO511" s="56" t="s">
        <v>902</v>
      </c>
      <c r="AP511" s="32">
        <v>0</v>
      </c>
      <c r="AQ511" s="32">
        <v>0</v>
      </c>
      <c r="AR511" s="58">
        <v>4.5780000000000003</v>
      </c>
      <c r="AS511" s="32"/>
      <c r="AT511" s="40"/>
      <c r="AU511" s="40">
        <v>0</v>
      </c>
      <c r="AV511" s="40">
        <v>0</v>
      </c>
      <c r="AW511" s="32"/>
      <c r="AX511" s="16">
        <f>Tabla12[[#This Row],[Costo estimado 
(millones de $)]]-Tabla12[[#This Row],[Recursos PDD]]</f>
        <v>4806.8999999999996</v>
      </c>
      <c r="AY511" s="32"/>
      <c r="AZ511" s="40">
        <v>0</v>
      </c>
      <c r="BA511" s="40">
        <v>2</v>
      </c>
      <c r="BB511" s="40">
        <f>+(Tabla12[[#This Row],[Priorización 1 (60%)]]*60%)+(Tabla12[[#This Row],[Priorización 2 (40%)]]*40%)</f>
        <v>0.8</v>
      </c>
      <c r="BC511" s="32"/>
      <c r="BD511" s="32"/>
    </row>
    <row r="512" spans="1:56" ht="169" hidden="1" customHeight="1" x14ac:dyDescent="0.2">
      <c r="A512" s="7">
        <v>525</v>
      </c>
      <c r="B512" s="7">
        <v>523</v>
      </c>
      <c r="C512" s="32" t="s">
        <v>900</v>
      </c>
      <c r="D512" s="32" t="s">
        <v>1000</v>
      </c>
      <c r="E512" s="32" t="s">
        <v>72</v>
      </c>
      <c r="F512" s="1" t="s">
        <v>311</v>
      </c>
      <c r="G512" s="32" t="s">
        <v>690</v>
      </c>
      <c r="H512" s="6" t="s">
        <v>2149</v>
      </c>
      <c r="I512" s="4" t="s">
        <v>312</v>
      </c>
      <c r="J512" s="32" t="s">
        <v>729</v>
      </c>
      <c r="K512" s="32" t="s">
        <v>263</v>
      </c>
      <c r="L512" s="32" t="s">
        <v>615</v>
      </c>
      <c r="N512" s="58" t="s">
        <v>56</v>
      </c>
      <c r="O512" s="58" t="s">
        <v>56</v>
      </c>
      <c r="Q512" s="32" t="s">
        <v>5</v>
      </c>
      <c r="R512" s="32" t="s">
        <v>391</v>
      </c>
      <c r="S512" s="32" t="str">
        <f>+VLOOKUP(Tabla12[[#This Row],[Programa]],Objetivos_Programas!$B$2:$C$16,2,FALSE)</f>
        <v>3. Programa Vitalidad y cuidado</v>
      </c>
      <c r="T512" s="32" t="s">
        <v>413</v>
      </c>
      <c r="U512" s="32" t="s">
        <v>1887</v>
      </c>
      <c r="V512"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2" s="32" t="s">
        <v>900</v>
      </c>
      <c r="X512" s="32" t="s">
        <v>195</v>
      </c>
      <c r="Y512" s="32" t="s">
        <v>195</v>
      </c>
      <c r="AA512" s="32" t="s">
        <v>1404</v>
      </c>
      <c r="AB512" s="32" t="s">
        <v>195</v>
      </c>
      <c r="AC512" s="58">
        <v>0</v>
      </c>
      <c r="AD512" s="10">
        <v>12003.6</v>
      </c>
      <c r="AE512" s="10">
        <f>+Tabla12[[#This Row],[Costo estimado 
(millones de $)]]</f>
        <v>12003.6</v>
      </c>
      <c r="AF512" s="16">
        <v>0</v>
      </c>
      <c r="AG512" s="16">
        <v>0</v>
      </c>
      <c r="AH512" s="16">
        <v>0</v>
      </c>
      <c r="AI512" s="32">
        <v>0</v>
      </c>
      <c r="AJ512" s="32"/>
      <c r="AK512" s="32" t="s">
        <v>57</v>
      </c>
      <c r="AM512" s="32" t="s">
        <v>1018</v>
      </c>
      <c r="AN512" s="32">
        <v>1</v>
      </c>
      <c r="AO512" s="56" t="s">
        <v>902</v>
      </c>
      <c r="AP512" s="32">
        <v>0</v>
      </c>
      <c r="AQ512" s="32">
        <v>0</v>
      </c>
      <c r="AR512" s="58">
        <v>11.432</v>
      </c>
      <c r="AS512" s="32"/>
      <c r="AT512" s="40"/>
      <c r="AU512" s="40">
        <v>0</v>
      </c>
      <c r="AV512" s="40">
        <v>3</v>
      </c>
      <c r="AW512" s="32"/>
      <c r="AX512" s="16">
        <f>Tabla12[[#This Row],[Costo estimado 
(millones de $)]]-Tabla12[[#This Row],[Recursos PDD]]</f>
        <v>12003.6</v>
      </c>
      <c r="AY512" s="32"/>
      <c r="AZ512" s="40">
        <v>1</v>
      </c>
      <c r="BA512" s="40">
        <v>2</v>
      </c>
      <c r="BB512" s="40">
        <f>+(Tabla12[[#This Row],[Priorización 1 (60%)]]*60%)+(Tabla12[[#This Row],[Priorización 2 (40%)]]*40%)</f>
        <v>1.4</v>
      </c>
      <c r="BC512" s="32"/>
      <c r="BD512" s="32"/>
    </row>
    <row r="513" spans="1:56" ht="169" hidden="1" customHeight="1" x14ac:dyDescent="0.2">
      <c r="A513" s="7">
        <v>526</v>
      </c>
      <c r="B513" s="7">
        <v>524</v>
      </c>
      <c r="C513" s="32" t="s">
        <v>900</v>
      </c>
      <c r="D513" s="32" t="s">
        <v>1000</v>
      </c>
      <c r="E513" s="32" t="s">
        <v>72</v>
      </c>
      <c r="F513" s="1" t="s">
        <v>311</v>
      </c>
      <c r="G513" s="32" t="s">
        <v>690</v>
      </c>
      <c r="H513" s="6" t="s">
        <v>2180</v>
      </c>
      <c r="I513" s="4" t="s">
        <v>312</v>
      </c>
      <c r="J513" s="32" t="s">
        <v>729</v>
      </c>
      <c r="K513" s="32" t="s">
        <v>263</v>
      </c>
      <c r="L513" s="32" t="s">
        <v>615</v>
      </c>
      <c r="N513" s="58" t="s">
        <v>56</v>
      </c>
      <c r="O513" s="58" t="s">
        <v>56</v>
      </c>
      <c r="Q513" s="32" t="s">
        <v>5</v>
      </c>
      <c r="R513" s="32" t="s">
        <v>391</v>
      </c>
      <c r="S513" s="32" t="str">
        <f>+VLOOKUP(Tabla12[[#This Row],[Programa]],Objetivos_Programas!$B$2:$C$16,2,FALSE)</f>
        <v>3. Programa Vitalidad y cuidado</v>
      </c>
      <c r="T513" s="32" t="s">
        <v>413</v>
      </c>
      <c r="U513" s="32" t="s">
        <v>1887</v>
      </c>
      <c r="V513"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3" s="32" t="s">
        <v>900</v>
      </c>
      <c r="X513" s="32" t="s">
        <v>122</v>
      </c>
      <c r="Y513" s="32" t="s">
        <v>122</v>
      </c>
      <c r="AA513" s="32" t="s">
        <v>908</v>
      </c>
      <c r="AB513" s="32" t="s">
        <v>122</v>
      </c>
      <c r="AC513" s="58">
        <v>0</v>
      </c>
      <c r="AD513" s="10">
        <v>5679.45</v>
      </c>
      <c r="AE513" s="10">
        <f>+Tabla12[[#This Row],[Costo estimado 
(millones de $)]]</f>
        <v>5679.45</v>
      </c>
      <c r="AF513" s="16">
        <v>0</v>
      </c>
      <c r="AG513" s="16">
        <v>0</v>
      </c>
      <c r="AH513" s="16">
        <v>0</v>
      </c>
      <c r="AI513" s="32">
        <v>0</v>
      </c>
      <c r="AJ513" s="32"/>
      <c r="AK513" s="32" t="s">
        <v>57</v>
      </c>
      <c r="AM513" s="32" t="s">
        <v>1018</v>
      </c>
      <c r="AN513" s="32">
        <v>1</v>
      </c>
      <c r="AO513" s="56" t="s">
        <v>902</v>
      </c>
      <c r="AP513" s="32">
        <v>0</v>
      </c>
      <c r="AQ513" s="32">
        <v>0</v>
      </c>
      <c r="AR513" s="58">
        <v>5.4089999999999998</v>
      </c>
      <c r="AS513" s="32"/>
      <c r="AT513" s="40"/>
      <c r="AU513" s="40">
        <v>0</v>
      </c>
      <c r="AV513" s="40">
        <v>0</v>
      </c>
      <c r="AW513" s="32"/>
      <c r="AX513" s="16">
        <f>Tabla12[[#This Row],[Costo estimado 
(millones de $)]]-Tabla12[[#This Row],[Recursos PDD]]</f>
        <v>5679.45</v>
      </c>
      <c r="AY513" s="32"/>
      <c r="AZ513" s="40">
        <v>0</v>
      </c>
      <c r="BA513" s="40">
        <v>2</v>
      </c>
      <c r="BB513" s="40">
        <f>+(Tabla12[[#This Row],[Priorización 1 (60%)]]*60%)+(Tabla12[[#This Row],[Priorización 2 (40%)]]*40%)</f>
        <v>0.8</v>
      </c>
      <c r="BC513" s="32"/>
      <c r="BD513" s="32"/>
    </row>
    <row r="514" spans="1:56" ht="169" hidden="1" customHeight="1" x14ac:dyDescent="0.2">
      <c r="A514" s="7">
        <v>527</v>
      </c>
      <c r="B514" s="7">
        <v>525</v>
      </c>
      <c r="C514" s="32" t="s">
        <v>900</v>
      </c>
      <c r="D514" s="32" t="s">
        <v>1000</v>
      </c>
      <c r="E514" s="32" t="s">
        <v>72</v>
      </c>
      <c r="F514" s="1" t="s">
        <v>311</v>
      </c>
      <c r="G514" s="32" t="s">
        <v>690</v>
      </c>
      <c r="H514" s="6" t="s">
        <v>2151</v>
      </c>
      <c r="I514" s="4" t="s">
        <v>312</v>
      </c>
      <c r="J514" s="32" t="s">
        <v>729</v>
      </c>
      <c r="K514" s="32" t="s">
        <v>263</v>
      </c>
      <c r="L514" s="32" t="s">
        <v>615</v>
      </c>
      <c r="N514" s="58" t="s">
        <v>56</v>
      </c>
      <c r="O514" s="58" t="s">
        <v>56</v>
      </c>
      <c r="Q514" s="32" t="s">
        <v>5</v>
      </c>
      <c r="R514" s="32" t="s">
        <v>391</v>
      </c>
      <c r="S514" s="32" t="str">
        <f>+VLOOKUP(Tabla12[[#This Row],[Programa]],Objetivos_Programas!$B$2:$C$16,2,FALSE)</f>
        <v>3. Programa Vitalidad y cuidado</v>
      </c>
      <c r="T514" s="32" t="s">
        <v>413</v>
      </c>
      <c r="U514" s="32" t="s">
        <v>1887</v>
      </c>
      <c r="V514"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4" s="32" t="s">
        <v>900</v>
      </c>
      <c r="X514" s="32" t="s">
        <v>939</v>
      </c>
      <c r="Y514" s="32" t="s">
        <v>939</v>
      </c>
      <c r="AA514" s="32" t="s">
        <v>908</v>
      </c>
      <c r="AB514" s="32" t="s">
        <v>939</v>
      </c>
      <c r="AC514" s="58">
        <v>0</v>
      </c>
      <c r="AD514" s="10">
        <v>1550.85</v>
      </c>
      <c r="AE514" s="10">
        <f>+Tabla12[[#This Row],[Costo estimado 
(millones de $)]]</f>
        <v>1550.85</v>
      </c>
      <c r="AF514" s="16">
        <v>0</v>
      </c>
      <c r="AG514" s="16">
        <v>0</v>
      </c>
      <c r="AH514" s="16">
        <v>0</v>
      </c>
      <c r="AI514" s="32">
        <v>0</v>
      </c>
      <c r="AJ514" s="32"/>
      <c r="AK514" s="32" t="s">
        <v>57</v>
      </c>
      <c r="AM514" s="32" t="s">
        <v>1018</v>
      </c>
      <c r="AN514" s="32">
        <v>1</v>
      </c>
      <c r="AO514" s="56" t="s">
        <v>902</v>
      </c>
      <c r="AP514" s="32">
        <v>0</v>
      </c>
      <c r="AQ514" s="32">
        <v>0</v>
      </c>
      <c r="AR514" s="58">
        <v>1.4770000000000001</v>
      </c>
      <c r="AS514" s="32"/>
      <c r="AT514" s="40"/>
      <c r="AU514" s="40">
        <v>0</v>
      </c>
      <c r="AV514" s="40">
        <v>0</v>
      </c>
      <c r="AW514" s="32"/>
      <c r="AX514" s="16">
        <f>Tabla12[[#This Row],[Costo estimado 
(millones de $)]]-Tabla12[[#This Row],[Recursos PDD]]</f>
        <v>1550.85</v>
      </c>
      <c r="AY514" s="32"/>
      <c r="AZ514" s="40">
        <v>0</v>
      </c>
      <c r="BA514" s="40">
        <v>2</v>
      </c>
      <c r="BB514" s="40">
        <f>+(Tabla12[[#This Row],[Priorización 1 (60%)]]*60%)+(Tabla12[[#This Row],[Priorización 2 (40%)]]*40%)</f>
        <v>0.8</v>
      </c>
      <c r="BC514" s="32"/>
      <c r="BD514" s="32"/>
    </row>
    <row r="515" spans="1:56" ht="169" hidden="1" customHeight="1" x14ac:dyDescent="0.2">
      <c r="A515" s="7">
        <v>528</v>
      </c>
      <c r="B515" s="7">
        <v>526</v>
      </c>
      <c r="C515" s="32" t="s">
        <v>900</v>
      </c>
      <c r="D515" s="32" t="s">
        <v>1000</v>
      </c>
      <c r="E515" s="32" t="s">
        <v>72</v>
      </c>
      <c r="F515" s="1" t="s">
        <v>311</v>
      </c>
      <c r="G515" s="32" t="s">
        <v>690</v>
      </c>
      <c r="H515" s="6" t="s">
        <v>2181</v>
      </c>
      <c r="I515" s="4" t="s">
        <v>312</v>
      </c>
      <c r="J515" s="32" t="s">
        <v>729</v>
      </c>
      <c r="K515" s="32" t="s">
        <v>263</v>
      </c>
      <c r="L515" s="32" t="s">
        <v>615</v>
      </c>
      <c r="N515" s="58" t="s">
        <v>56</v>
      </c>
      <c r="O515" s="58" t="s">
        <v>56</v>
      </c>
      <c r="Q515" s="32" t="s">
        <v>5</v>
      </c>
      <c r="R515" s="32" t="s">
        <v>391</v>
      </c>
      <c r="S515" s="32" t="str">
        <f>+VLOOKUP(Tabla12[[#This Row],[Programa]],Objetivos_Programas!$B$2:$C$16,2,FALSE)</f>
        <v>3. Programa Vitalidad y cuidado</v>
      </c>
      <c r="T515" s="32" t="s">
        <v>413</v>
      </c>
      <c r="U515" s="32" t="s">
        <v>1887</v>
      </c>
      <c r="V51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5" s="32" t="s">
        <v>900</v>
      </c>
      <c r="X515" s="32" t="s">
        <v>192</v>
      </c>
      <c r="Y515" s="32" t="s">
        <v>192</v>
      </c>
      <c r="AA515" s="32" t="s">
        <v>1479</v>
      </c>
      <c r="AB515" s="32" t="s">
        <v>192</v>
      </c>
      <c r="AC515" s="58">
        <v>0</v>
      </c>
      <c r="AD515" s="10">
        <v>30917.25</v>
      </c>
      <c r="AE515" s="10">
        <f>+Tabla12[[#This Row],[Costo estimado 
(millones de $)]]</f>
        <v>30917.25</v>
      </c>
      <c r="AF515" s="16">
        <v>0</v>
      </c>
      <c r="AG515" s="16">
        <v>0</v>
      </c>
      <c r="AH515" s="16">
        <v>0</v>
      </c>
      <c r="AI515" s="32">
        <v>0</v>
      </c>
      <c r="AJ515" s="32"/>
      <c r="AK515" s="32" t="s">
        <v>57</v>
      </c>
      <c r="AM515" s="32" t="s">
        <v>1018</v>
      </c>
      <c r="AN515" s="32">
        <v>1</v>
      </c>
      <c r="AO515" s="56" t="s">
        <v>902</v>
      </c>
      <c r="AP515" s="32">
        <v>0</v>
      </c>
      <c r="AQ515" s="32">
        <v>0</v>
      </c>
      <c r="AR515" s="58">
        <v>29.445</v>
      </c>
      <c r="AS515" s="32"/>
      <c r="AT515" s="40"/>
      <c r="AU515" s="40">
        <v>0</v>
      </c>
      <c r="AV515" s="40">
        <v>3</v>
      </c>
      <c r="AW515" s="32"/>
      <c r="AX515" s="16">
        <f>Tabla12[[#This Row],[Costo estimado 
(millones de $)]]-Tabla12[[#This Row],[Recursos PDD]]</f>
        <v>30917.25</v>
      </c>
      <c r="AY515" s="32"/>
      <c r="AZ515" s="40">
        <v>1</v>
      </c>
      <c r="BA515" s="40">
        <v>2</v>
      </c>
      <c r="BB515" s="40">
        <f>+(Tabla12[[#This Row],[Priorización 1 (60%)]]*60%)+(Tabla12[[#This Row],[Priorización 2 (40%)]]*40%)</f>
        <v>1.4</v>
      </c>
      <c r="BC515" s="32"/>
      <c r="BD515" s="32"/>
    </row>
    <row r="516" spans="1:56" ht="169" hidden="1" customHeight="1" x14ac:dyDescent="0.2">
      <c r="A516" s="7">
        <v>529</v>
      </c>
      <c r="B516" s="7">
        <v>527</v>
      </c>
      <c r="C516" s="32" t="s">
        <v>900</v>
      </c>
      <c r="D516" s="32" t="s">
        <v>1000</v>
      </c>
      <c r="E516" s="32" t="s">
        <v>72</v>
      </c>
      <c r="F516" s="1" t="s">
        <v>311</v>
      </c>
      <c r="G516" s="32" t="s">
        <v>690</v>
      </c>
      <c r="H516" s="6" t="s">
        <v>2153</v>
      </c>
      <c r="I516" s="4" t="s">
        <v>312</v>
      </c>
      <c r="J516" s="32" t="s">
        <v>729</v>
      </c>
      <c r="K516" s="32" t="s">
        <v>263</v>
      </c>
      <c r="L516" s="32" t="s">
        <v>615</v>
      </c>
      <c r="N516" s="58" t="s">
        <v>56</v>
      </c>
      <c r="O516" s="58" t="s">
        <v>56</v>
      </c>
      <c r="Q516" s="32" t="s">
        <v>5</v>
      </c>
      <c r="R516" s="32" t="s">
        <v>391</v>
      </c>
      <c r="S516" s="32" t="str">
        <f>+VLOOKUP(Tabla12[[#This Row],[Programa]],Objetivos_Programas!$B$2:$C$16,2,FALSE)</f>
        <v>3. Programa Vitalidad y cuidado</v>
      </c>
      <c r="T516" s="32" t="s">
        <v>413</v>
      </c>
      <c r="U516" s="32" t="s">
        <v>1887</v>
      </c>
      <c r="V516"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6" s="32" t="s">
        <v>900</v>
      </c>
      <c r="X516" s="32" t="s">
        <v>197</v>
      </c>
      <c r="Y516" s="32" t="s">
        <v>197</v>
      </c>
      <c r="AA516" s="32" t="s">
        <v>1404</v>
      </c>
      <c r="AB516" s="32" t="s">
        <v>197</v>
      </c>
      <c r="AC516" s="58">
        <v>0</v>
      </c>
      <c r="AD516" s="10">
        <v>24755.85</v>
      </c>
      <c r="AE516" s="10">
        <f>+Tabla12[[#This Row],[Costo estimado 
(millones de $)]]</f>
        <v>24755.85</v>
      </c>
      <c r="AF516" s="16">
        <v>0</v>
      </c>
      <c r="AG516" s="16">
        <v>0</v>
      </c>
      <c r="AH516" s="16">
        <v>0</v>
      </c>
      <c r="AI516" s="32">
        <v>0</v>
      </c>
      <c r="AJ516" s="32"/>
      <c r="AK516" s="32" t="s">
        <v>57</v>
      </c>
      <c r="AM516" s="32" t="s">
        <v>1018</v>
      </c>
      <c r="AN516" s="32">
        <v>1</v>
      </c>
      <c r="AO516" s="56" t="s">
        <v>1037</v>
      </c>
      <c r="AP516" s="32">
        <v>0</v>
      </c>
      <c r="AQ516" s="32">
        <v>0</v>
      </c>
      <c r="AR516" s="58">
        <v>23.577000000000002</v>
      </c>
      <c r="AS516" s="32"/>
      <c r="AT516" s="40"/>
      <c r="AU516" s="40">
        <v>0</v>
      </c>
      <c r="AV516" s="40">
        <v>3</v>
      </c>
      <c r="AW516" s="32"/>
      <c r="AX516" s="16">
        <f>Tabla12[[#This Row],[Costo estimado 
(millones de $)]]-Tabla12[[#This Row],[Recursos PDD]]</f>
        <v>24755.85</v>
      </c>
      <c r="AY516" s="32"/>
      <c r="AZ516" s="40">
        <v>1</v>
      </c>
      <c r="BA516" s="40">
        <v>2</v>
      </c>
      <c r="BB516" s="40">
        <f>+(Tabla12[[#This Row],[Priorización 1 (60%)]]*60%)+(Tabla12[[#This Row],[Priorización 2 (40%)]]*40%)</f>
        <v>1.4</v>
      </c>
      <c r="BC516" s="32"/>
      <c r="BD516" s="32"/>
    </row>
    <row r="517" spans="1:56" ht="169" hidden="1" customHeight="1" x14ac:dyDescent="0.2">
      <c r="A517" s="7">
        <v>530</v>
      </c>
      <c r="B517" s="7">
        <v>528</v>
      </c>
      <c r="C517" s="32" t="s">
        <v>900</v>
      </c>
      <c r="D517" s="32" t="s">
        <v>1000</v>
      </c>
      <c r="E517" s="32" t="s">
        <v>72</v>
      </c>
      <c r="F517" s="1" t="s">
        <v>311</v>
      </c>
      <c r="G517" s="32" t="s">
        <v>690</v>
      </c>
      <c r="H517" s="6" t="s">
        <v>2154</v>
      </c>
      <c r="I517" s="4" t="s">
        <v>312</v>
      </c>
      <c r="J517" s="32" t="s">
        <v>729</v>
      </c>
      <c r="K517" s="32" t="s">
        <v>263</v>
      </c>
      <c r="L517" s="32" t="s">
        <v>615</v>
      </c>
      <c r="N517" s="58" t="s">
        <v>56</v>
      </c>
      <c r="O517" s="58" t="s">
        <v>56</v>
      </c>
      <c r="Q517" s="32" t="s">
        <v>5</v>
      </c>
      <c r="R517" s="32" t="s">
        <v>391</v>
      </c>
      <c r="S517" s="32" t="str">
        <f>+VLOOKUP(Tabla12[[#This Row],[Programa]],Objetivos_Programas!$B$2:$C$16,2,FALSE)</f>
        <v>3. Programa Vitalidad y cuidado</v>
      </c>
      <c r="T517" s="32" t="s">
        <v>413</v>
      </c>
      <c r="U517" s="32" t="s">
        <v>1887</v>
      </c>
      <c r="V517"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7" s="32" t="s">
        <v>900</v>
      </c>
      <c r="X517" s="32" t="s">
        <v>975</v>
      </c>
      <c r="Y517" s="32" t="s">
        <v>975</v>
      </c>
      <c r="AA517" s="32" t="s">
        <v>1433</v>
      </c>
      <c r="AB517" s="32" t="s">
        <v>975</v>
      </c>
      <c r="AC517" s="58">
        <v>0</v>
      </c>
      <c r="AD517" s="10">
        <v>14760.9</v>
      </c>
      <c r="AE517" s="10">
        <f>+Tabla12[[#This Row],[Costo estimado 
(millones de $)]]</f>
        <v>14760.9</v>
      </c>
      <c r="AF517" s="16">
        <v>0</v>
      </c>
      <c r="AG517" s="16">
        <v>0</v>
      </c>
      <c r="AH517" s="16">
        <v>0</v>
      </c>
      <c r="AI517" s="32">
        <v>0</v>
      </c>
      <c r="AJ517" s="32"/>
      <c r="AK517" s="32" t="s">
        <v>57</v>
      </c>
      <c r="AM517" s="32" t="s">
        <v>1018</v>
      </c>
      <c r="AN517" s="32">
        <v>1</v>
      </c>
      <c r="AO517" s="56" t="s">
        <v>1037</v>
      </c>
      <c r="AP517" s="32">
        <v>0</v>
      </c>
      <c r="AQ517" s="32">
        <v>0</v>
      </c>
      <c r="AR517" s="58">
        <v>14.058</v>
      </c>
      <c r="AS517" s="32"/>
      <c r="AT517" s="40"/>
      <c r="AU517" s="40">
        <v>0</v>
      </c>
      <c r="AV517" s="40">
        <v>3</v>
      </c>
      <c r="AW517" s="32"/>
      <c r="AX517" s="16">
        <f>Tabla12[[#This Row],[Costo estimado 
(millones de $)]]-Tabla12[[#This Row],[Recursos PDD]]</f>
        <v>14760.9</v>
      </c>
      <c r="AY517" s="32"/>
      <c r="AZ517" s="40">
        <v>1</v>
      </c>
      <c r="BA517" s="40">
        <v>2</v>
      </c>
      <c r="BB517" s="40">
        <f>+(Tabla12[[#This Row],[Priorización 1 (60%)]]*60%)+(Tabla12[[#This Row],[Priorización 2 (40%)]]*40%)</f>
        <v>1.4</v>
      </c>
      <c r="BC517" s="32"/>
      <c r="BD517" s="32"/>
    </row>
    <row r="518" spans="1:56" ht="169" hidden="1" customHeight="1" x14ac:dyDescent="0.2">
      <c r="A518" s="7">
        <v>531</v>
      </c>
      <c r="B518" s="7">
        <v>529</v>
      </c>
      <c r="C518" s="32" t="s">
        <v>900</v>
      </c>
      <c r="D518" s="32" t="s">
        <v>1000</v>
      </c>
      <c r="E518" s="32" t="s">
        <v>72</v>
      </c>
      <c r="F518" s="1" t="s">
        <v>311</v>
      </c>
      <c r="G518" s="32" t="s">
        <v>690</v>
      </c>
      <c r="H518" s="6" t="s">
        <v>2155</v>
      </c>
      <c r="I518" s="4" t="s">
        <v>312</v>
      </c>
      <c r="J518" s="32" t="s">
        <v>729</v>
      </c>
      <c r="K518" s="32" t="s">
        <v>263</v>
      </c>
      <c r="L518" s="32" t="s">
        <v>615</v>
      </c>
      <c r="N518" s="58" t="s">
        <v>56</v>
      </c>
      <c r="O518" s="58" t="s">
        <v>56</v>
      </c>
      <c r="Q518" s="32" t="s">
        <v>5</v>
      </c>
      <c r="R518" s="32" t="s">
        <v>391</v>
      </c>
      <c r="S518" s="32" t="str">
        <f>+VLOOKUP(Tabla12[[#This Row],[Programa]],Objetivos_Programas!$B$2:$C$16,2,FALSE)</f>
        <v>3. Programa Vitalidad y cuidado</v>
      </c>
      <c r="T518" s="32" t="s">
        <v>413</v>
      </c>
      <c r="U518" s="32" t="s">
        <v>1887</v>
      </c>
      <c r="V518"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8" s="32" t="s">
        <v>900</v>
      </c>
      <c r="X518" s="32" t="s">
        <v>210</v>
      </c>
      <c r="Y518" s="32" t="s">
        <v>210</v>
      </c>
      <c r="AA518" s="32" t="s">
        <v>1433</v>
      </c>
      <c r="AB518" s="32" t="s">
        <v>210</v>
      </c>
      <c r="AC518" s="58">
        <v>0</v>
      </c>
      <c r="AD518" s="10">
        <v>4162.2</v>
      </c>
      <c r="AE518" s="10">
        <f>+Tabla12[[#This Row],[Costo estimado 
(millones de $)]]</f>
        <v>4162.2</v>
      </c>
      <c r="AF518" s="16">
        <v>0</v>
      </c>
      <c r="AG518" s="16">
        <v>0</v>
      </c>
      <c r="AH518" s="16">
        <v>0</v>
      </c>
      <c r="AI518" s="32">
        <v>0</v>
      </c>
      <c r="AJ518" s="32"/>
      <c r="AK518" s="32" t="s">
        <v>57</v>
      </c>
      <c r="AM518" s="32" t="s">
        <v>1018</v>
      </c>
      <c r="AN518" s="32">
        <v>1</v>
      </c>
      <c r="AO518" s="56" t="s">
        <v>1037</v>
      </c>
      <c r="AP518" s="32">
        <v>0</v>
      </c>
      <c r="AQ518" s="32">
        <v>0</v>
      </c>
      <c r="AR518" s="58">
        <v>3.964</v>
      </c>
      <c r="AS518" s="32"/>
      <c r="AT518" s="40"/>
      <c r="AU518" s="40">
        <v>0</v>
      </c>
      <c r="AV518" s="40">
        <v>3</v>
      </c>
      <c r="AW518" s="32"/>
      <c r="AX518" s="16">
        <f>Tabla12[[#This Row],[Costo estimado 
(millones de $)]]-Tabla12[[#This Row],[Recursos PDD]]</f>
        <v>4162.2</v>
      </c>
      <c r="AY518" s="32"/>
      <c r="AZ518" s="40">
        <v>1</v>
      </c>
      <c r="BA518" s="40">
        <v>2</v>
      </c>
      <c r="BB518" s="40">
        <f>+(Tabla12[[#This Row],[Priorización 1 (60%)]]*60%)+(Tabla12[[#This Row],[Priorización 2 (40%)]]*40%)</f>
        <v>1.4</v>
      </c>
      <c r="BC518" s="32"/>
      <c r="BD518" s="32"/>
    </row>
    <row r="519" spans="1:56" ht="169" hidden="1" customHeight="1" x14ac:dyDescent="0.2">
      <c r="A519" s="7">
        <v>532</v>
      </c>
      <c r="B519" s="7">
        <v>530</v>
      </c>
      <c r="C519" s="32" t="s">
        <v>900</v>
      </c>
      <c r="D519" s="32" t="s">
        <v>1000</v>
      </c>
      <c r="E519" s="32" t="s">
        <v>72</v>
      </c>
      <c r="F519" s="1" t="s">
        <v>311</v>
      </c>
      <c r="G519" s="32" t="s">
        <v>690</v>
      </c>
      <c r="H519" s="6" t="s">
        <v>2156</v>
      </c>
      <c r="I519" s="4" t="s">
        <v>312</v>
      </c>
      <c r="J519" s="32" t="s">
        <v>729</v>
      </c>
      <c r="K519" s="32" t="s">
        <v>263</v>
      </c>
      <c r="L519" s="32" t="s">
        <v>615</v>
      </c>
      <c r="N519" s="58" t="s">
        <v>56</v>
      </c>
      <c r="O519" s="58" t="s">
        <v>56</v>
      </c>
      <c r="Q519" s="32" t="s">
        <v>5</v>
      </c>
      <c r="R519" s="32" t="s">
        <v>391</v>
      </c>
      <c r="S519" s="32" t="str">
        <f>+VLOOKUP(Tabla12[[#This Row],[Programa]],Objetivos_Programas!$B$2:$C$16,2,FALSE)</f>
        <v>3. Programa Vitalidad y cuidado</v>
      </c>
      <c r="T519" s="32" t="s">
        <v>413</v>
      </c>
      <c r="U519" s="32" t="s">
        <v>1887</v>
      </c>
      <c r="V519"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19" s="32" t="s">
        <v>900</v>
      </c>
      <c r="X519" s="32" t="s">
        <v>158</v>
      </c>
      <c r="Y519" s="32" t="s">
        <v>158</v>
      </c>
      <c r="AA519" s="32" t="s">
        <v>1429</v>
      </c>
      <c r="AB519" s="32" t="s">
        <v>158</v>
      </c>
      <c r="AC519" s="58">
        <v>0</v>
      </c>
      <c r="AD519" s="10">
        <v>9703.0499999999993</v>
      </c>
      <c r="AE519" s="10">
        <f>+Tabla12[[#This Row],[Costo estimado 
(millones de $)]]</f>
        <v>9703.0499999999993</v>
      </c>
      <c r="AF519" s="16">
        <v>0</v>
      </c>
      <c r="AG519" s="16">
        <v>0</v>
      </c>
      <c r="AH519" s="16">
        <v>0</v>
      </c>
      <c r="AI519" s="32">
        <v>0</v>
      </c>
      <c r="AJ519" s="32"/>
      <c r="AK519" s="32" t="s">
        <v>57</v>
      </c>
      <c r="AM519" s="32" t="s">
        <v>1018</v>
      </c>
      <c r="AN519" s="32">
        <v>1</v>
      </c>
      <c r="AO519" s="56" t="s">
        <v>1037</v>
      </c>
      <c r="AP519" s="32">
        <v>0</v>
      </c>
      <c r="AQ519" s="32">
        <v>0</v>
      </c>
      <c r="AR519" s="58">
        <v>9.2409999999999997</v>
      </c>
      <c r="AS519" s="32"/>
      <c r="AT519" s="40"/>
      <c r="AU519" s="40">
        <v>0</v>
      </c>
      <c r="AV519" s="40">
        <v>1</v>
      </c>
      <c r="AW519" s="32"/>
      <c r="AX519" s="16">
        <f>Tabla12[[#This Row],[Costo estimado 
(millones de $)]]-Tabla12[[#This Row],[Recursos PDD]]</f>
        <v>9703.0499999999993</v>
      </c>
      <c r="AY519" s="32"/>
      <c r="AZ519" s="40">
        <v>3</v>
      </c>
      <c r="BA519" s="40">
        <v>2</v>
      </c>
      <c r="BB519" s="40">
        <f>+(Tabla12[[#This Row],[Priorización 1 (60%)]]*60%)+(Tabla12[[#This Row],[Priorización 2 (40%)]]*40%)</f>
        <v>2.5999999999999996</v>
      </c>
      <c r="BC519" s="32"/>
      <c r="BD519" s="32"/>
    </row>
    <row r="520" spans="1:56" ht="169" hidden="1" customHeight="1" x14ac:dyDescent="0.2">
      <c r="A520" s="7">
        <v>533</v>
      </c>
      <c r="B520" s="7">
        <v>531</v>
      </c>
      <c r="C520" s="32" t="s">
        <v>900</v>
      </c>
      <c r="D520" s="32" t="s">
        <v>1000</v>
      </c>
      <c r="E520" s="32" t="s">
        <v>72</v>
      </c>
      <c r="F520" s="1" t="s">
        <v>311</v>
      </c>
      <c r="G520" s="32" t="s">
        <v>690</v>
      </c>
      <c r="H520" s="6" t="s">
        <v>2157</v>
      </c>
      <c r="I520" s="4" t="s">
        <v>312</v>
      </c>
      <c r="J520" s="32" t="s">
        <v>729</v>
      </c>
      <c r="K520" s="32" t="s">
        <v>263</v>
      </c>
      <c r="L520" s="32" t="s">
        <v>615</v>
      </c>
      <c r="N520" s="58" t="s">
        <v>56</v>
      </c>
      <c r="O520" s="58" t="s">
        <v>56</v>
      </c>
      <c r="Q520" s="32" t="s">
        <v>5</v>
      </c>
      <c r="R520" s="32" t="s">
        <v>391</v>
      </c>
      <c r="S520" s="32" t="str">
        <f>+VLOOKUP(Tabla12[[#This Row],[Programa]],Objetivos_Programas!$B$2:$C$16,2,FALSE)</f>
        <v>3. Programa Vitalidad y cuidado</v>
      </c>
      <c r="T520" s="32" t="s">
        <v>413</v>
      </c>
      <c r="U520" s="32" t="s">
        <v>1887</v>
      </c>
      <c r="V520"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0" s="32" t="s">
        <v>900</v>
      </c>
      <c r="X520" s="32" t="s">
        <v>978</v>
      </c>
      <c r="Y520" s="32" t="s">
        <v>978</v>
      </c>
      <c r="AA520" s="32" t="s">
        <v>1429</v>
      </c>
      <c r="AB520" s="32" t="s">
        <v>978</v>
      </c>
      <c r="AC520" s="58">
        <v>0</v>
      </c>
      <c r="AD520" s="10">
        <v>10894.8</v>
      </c>
      <c r="AE520" s="10">
        <f>+Tabla12[[#This Row],[Costo estimado 
(millones de $)]]</f>
        <v>10894.8</v>
      </c>
      <c r="AF520" s="16">
        <v>0</v>
      </c>
      <c r="AG520" s="16">
        <v>0</v>
      </c>
      <c r="AH520" s="16">
        <v>0</v>
      </c>
      <c r="AI520" s="32">
        <v>0</v>
      </c>
      <c r="AJ520" s="32"/>
      <c r="AK520" s="32" t="s">
        <v>57</v>
      </c>
      <c r="AM520" s="32" t="s">
        <v>1018</v>
      </c>
      <c r="AN520" s="32">
        <v>1</v>
      </c>
      <c r="AO520" s="56" t="s">
        <v>1037</v>
      </c>
      <c r="AP520" s="32">
        <v>0</v>
      </c>
      <c r="AQ520" s="32">
        <v>0</v>
      </c>
      <c r="AR520" s="58">
        <v>10.375999999999999</v>
      </c>
      <c r="AS520" s="32"/>
      <c r="AT520" s="40"/>
      <c r="AU520" s="40">
        <v>0</v>
      </c>
      <c r="AV520" s="40">
        <v>1</v>
      </c>
      <c r="AW520" s="32"/>
      <c r="AX520" s="16">
        <f>Tabla12[[#This Row],[Costo estimado 
(millones de $)]]-Tabla12[[#This Row],[Recursos PDD]]</f>
        <v>10894.8</v>
      </c>
      <c r="AY520" s="32"/>
      <c r="AZ520" s="40">
        <v>3</v>
      </c>
      <c r="BA520" s="40">
        <v>2</v>
      </c>
      <c r="BB520" s="40">
        <f>+(Tabla12[[#This Row],[Priorización 1 (60%)]]*60%)+(Tabla12[[#This Row],[Priorización 2 (40%)]]*40%)</f>
        <v>2.5999999999999996</v>
      </c>
      <c r="BC520" s="32"/>
      <c r="BD520" s="32"/>
    </row>
    <row r="521" spans="1:56" ht="169" hidden="1" customHeight="1" x14ac:dyDescent="0.2">
      <c r="A521" s="7">
        <v>534</v>
      </c>
      <c r="B521" s="7">
        <v>532</v>
      </c>
      <c r="C521" s="32" t="s">
        <v>900</v>
      </c>
      <c r="D521" s="32" t="s">
        <v>1000</v>
      </c>
      <c r="E521" s="32" t="s">
        <v>72</v>
      </c>
      <c r="F521" s="1" t="s">
        <v>311</v>
      </c>
      <c r="G521" s="32" t="s">
        <v>690</v>
      </c>
      <c r="H521" s="6" t="s">
        <v>2182</v>
      </c>
      <c r="I521" s="4" t="s">
        <v>312</v>
      </c>
      <c r="J521" s="32" t="s">
        <v>729</v>
      </c>
      <c r="K521" s="32" t="s">
        <v>263</v>
      </c>
      <c r="L521" s="32" t="s">
        <v>615</v>
      </c>
      <c r="N521" s="58" t="s">
        <v>56</v>
      </c>
      <c r="O521" s="58" t="s">
        <v>56</v>
      </c>
      <c r="Q521" s="32" t="s">
        <v>5</v>
      </c>
      <c r="R521" s="32" t="s">
        <v>391</v>
      </c>
      <c r="S521" s="32" t="str">
        <f>+VLOOKUP(Tabla12[[#This Row],[Programa]],Objetivos_Programas!$B$2:$C$16,2,FALSE)</f>
        <v>3. Programa Vitalidad y cuidado</v>
      </c>
      <c r="T521" s="32" t="s">
        <v>413</v>
      </c>
      <c r="U521" s="32" t="s">
        <v>1887</v>
      </c>
      <c r="V521"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1" s="32" t="s">
        <v>900</v>
      </c>
      <c r="X521" s="32" t="s">
        <v>953</v>
      </c>
      <c r="Y521" s="32" t="s">
        <v>953</v>
      </c>
      <c r="AA521" s="32" t="s">
        <v>1016</v>
      </c>
      <c r="AB521" s="32" t="s">
        <v>953</v>
      </c>
      <c r="AC521" s="58">
        <v>0</v>
      </c>
      <c r="AD521" s="10">
        <v>2525.25</v>
      </c>
      <c r="AE521" s="10">
        <f>+Tabla12[[#This Row],[Costo estimado 
(millones de $)]]</f>
        <v>2525.25</v>
      </c>
      <c r="AF521" s="16">
        <v>0</v>
      </c>
      <c r="AG521" s="16">
        <v>0</v>
      </c>
      <c r="AH521" s="16">
        <v>0</v>
      </c>
      <c r="AI521" s="32">
        <v>0</v>
      </c>
      <c r="AJ521" s="32"/>
      <c r="AK521" s="32" t="s">
        <v>57</v>
      </c>
      <c r="AM521" s="32" t="s">
        <v>1018</v>
      </c>
      <c r="AN521" s="32">
        <v>1</v>
      </c>
      <c r="AO521" s="56" t="s">
        <v>1037</v>
      </c>
      <c r="AP521" s="32">
        <v>0</v>
      </c>
      <c r="AQ521" s="32">
        <v>0</v>
      </c>
      <c r="AR521" s="58">
        <v>2.4049999999999998</v>
      </c>
      <c r="AS521" s="32"/>
      <c r="AT521" s="40"/>
      <c r="AU521" s="40">
        <v>0</v>
      </c>
      <c r="AV521" s="40">
        <v>1</v>
      </c>
      <c r="AW521" s="32"/>
      <c r="AX521" s="16">
        <f>Tabla12[[#This Row],[Costo estimado 
(millones de $)]]-Tabla12[[#This Row],[Recursos PDD]]</f>
        <v>2525.25</v>
      </c>
      <c r="AY521" s="32"/>
      <c r="AZ521" s="40">
        <v>3</v>
      </c>
      <c r="BA521" s="40">
        <v>2</v>
      </c>
      <c r="BB521" s="40">
        <f>+(Tabla12[[#This Row],[Priorización 1 (60%)]]*60%)+(Tabla12[[#This Row],[Priorización 2 (40%)]]*40%)</f>
        <v>2.5999999999999996</v>
      </c>
      <c r="BC521" s="32"/>
      <c r="BD521" s="32"/>
    </row>
    <row r="522" spans="1:56" ht="169" hidden="1" customHeight="1" x14ac:dyDescent="0.2">
      <c r="A522" s="7">
        <v>535</v>
      </c>
      <c r="B522" s="7">
        <v>533</v>
      </c>
      <c r="C522" s="32" t="s">
        <v>900</v>
      </c>
      <c r="D522" s="32" t="s">
        <v>1000</v>
      </c>
      <c r="E522" s="32" t="s">
        <v>72</v>
      </c>
      <c r="F522" s="1" t="s">
        <v>311</v>
      </c>
      <c r="G522" s="32" t="s">
        <v>690</v>
      </c>
      <c r="H522" s="6" t="s">
        <v>2159</v>
      </c>
      <c r="I522" s="4" t="s">
        <v>312</v>
      </c>
      <c r="J522" s="32" t="s">
        <v>729</v>
      </c>
      <c r="K522" s="32" t="s">
        <v>263</v>
      </c>
      <c r="L522" s="32" t="s">
        <v>615</v>
      </c>
      <c r="N522" s="58" t="s">
        <v>56</v>
      </c>
      <c r="O522" s="58" t="s">
        <v>56</v>
      </c>
      <c r="Q522" s="32" t="s">
        <v>5</v>
      </c>
      <c r="R522" s="32" t="s">
        <v>391</v>
      </c>
      <c r="S522" s="32" t="str">
        <f>+VLOOKUP(Tabla12[[#This Row],[Programa]],Objetivos_Programas!$B$2:$C$16,2,FALSE)</f>
        <v>3. Programa Vitalidad y cuidado</v>
      </c>
      <c r="T522" s="32" t="s">
        <v>413</v>
      </c>
      <c r="U522" s="32" t="s">
        <v>1887</v>
      </c>
      <c r="V522"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2" s="32" t="s">
        <v>900</v>
      </c>
      <c r="X522" s="32" t="s">
        <v>279</v>
      </c>
      <c r="Y522" s="32" t="s">
        <v>279</v>
      </c>
      <c r="AA522" s="32" t="s">
        <v>908</v>
      </c>
      <c r="AB522" s="32" t="s">
        <v>279</v>
      </c>
      <c r="AC522" s="58">
        <v>0</v>
      </c>
      <c r="AD522" s="10">
        <v>525</v>
      </c>
      <c r="AE522" s="10">
        <f>+Tabla12[[#This Row],[Costo estimado 
(millones de $)]]</f>
        <v>525</v>
      </c>
      <c r="AF522" s="16">
        <v>0</v>
      </c>
      <c r="AG522" s="16">
        <v>0</v>
      </c>
      <c r="AH522" s="16">
        <v>0</v>
      </c>
      <c r="AI522" s="32">
        <v>0</v>
      </c>
      <c r="AJ522" s="32"/>
      <c r="AK522" s="32" t="s">
        <v>57</v>
      </c>
      <c r="AM522" s="32" t="s">
        <v>1018</v>
      </c>
      <c r="AN522" s="32">
        <v>1</v>
      </c>
      <c r="AO522" s="56" t="s">
        <v>1037</v>
      </c>
      <c r="AP522" s="32">
        <v>0</v>
      </c>
      <c r="AQ522" s="32">
        <v>0</v>
      </c>
      <c r="AR522" s="58">
        <v>0.5</v>
      </c>
      <c r="AS522" s="32"/>
      <c r="AT522" s="40"/>
      <c r="AU522" s="40">
        <v>0</v>
      </c>
      <c r="AV522" s="40">
        <v>0</v>
      </c>
      <c r="AW522" s="32"/>
      <c r="AX522" s="16">
        <f>Tabla12[[#This Row],[Costo estimado 
(millones de $)]]-Tabla12[[#This Row],[Recursos PDD]]</f>
        <v>525</v>
      </c>
      <c r="AY522" s="32"/>
      <c r="AZ522" s="40">
        <v>0</v>
      </c>
      <c r="BA522" s="40">
        <v>2</v>
      </c>
      <c r="BB522" s="40">
        <f>+(Tabla12[[#This Row],[Priorización 1 (60%)]]*60%)+(Tabla12[[#This Row],[Priorización 2 (40%)]]*40%)</f>
        <v>0.8</v>
      </c>
      <c r="BC522" s="32"/>
      <c r="BD522" s="32"/>
    </row>
    <row r="523" spans="1:56" ht="169" hidden="1" customHeight="1" x14ac:dyDescent="0.2">
      <c r="A523" s="7">
        <v>536</v>
      </c>
      <c r="B523" s="7">
        <v>534</v>
      </c>
      <c r="C523" s="32" t="s">
        <v>900</v>
      </c>
      <c r="D523" s="32" t="s">
        <v>1000</v>
      </c>
      <c r="E523" s="32" t="s">
        <v>72</v>
      </c>
      <c r="F523" s="1" t="s">
        <v>311</v>
      </c>
      <c r="G523" s="32" t="s">
        <v>690</v>
      </c>
      <c r="H523" s="6" t="s">
        <v>2160</v>
      </c>
      <c r="I523" s="4" t="s">
        <v>312</v>
      </c>
      <c r="J523" s="32" t="s">
        <v>729</v>
      </c>
      <c r="K523" s="32" t="s">
        <v>263</v>
      </c>
      <c r="L523" s="32" t="s">
        <v>615</v>
      </c>
      <c r="N523" s="58" t="s">
        <v>56</v>
      </c>
      <c r="O523" s="58" t="s">
        <v>56</v>
      </c>
      <c r="Q523" s="32" t="s">
        <v>5</v>
      </c>
      <c r="R523" s="32" t="s">
        <v>391</v>
      </c>
      <c r="S523" s="32" t="str">
        <f>+VLOOKUP(Tabla12[[#This Row],[Programa]],Objetivos_Programas!$B$2:$C$16,2,FALSE)</f>
        <v>3. Programa Vitalidad y cuidado</v>
      </c>
      <c r="T523" s="32" t="s">
        <v>413</v>
      </c>
      <c r="U523" s="32" t="s">
        <v>1887</v>
      </c>
      <c r="V523"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3" s="32" t="s">
        <v>900</v>
      </c>
      <c r="X523" s="32" t="s">
        <v>134</v>
      </c>
      <c r="Y523" s="32" t="s">
        <v>134</v>
      </c>
      <c r="AA523" s="32" t="s">
        <v>1450</v>
      </c>
      <c r="AB523" s="32" t="s">
        <v>134</v>
      </c>
      <c r="AC523" s="58">
        <v>0</v>
      </c>
      <c r="AD523" s="10">
        <v>4307.1000000000004</v>
      </c>
      <c r="AE523" s="10">
        <f>+Tabla12[[#This Row],[Costo estimado 
(millones de $)]]</f>
        <v>4307.1000000000004</v>
      </c>
      <c r="AF523" s="16">
        <v>0</v>
      </c>
      <c r="AG523" s="16">
        <v>0</v>
      </c>
      <c r="AH523" s="16">
        <v>0</v>
      </c>
      <c r="AI523" s="32">
        <v>0</v>
      </c>
      <c r="AJ523" s="32"/>
      <c r="AK523" s="32" t="s">
        <v>57</v>
      </c>
      <c r="AM523" s="32" t="s">
        <v>1018</v>
      </c>
      <c r="AN523" s="32">
        <v>1</v>
      </c>
      <c r="AO523" s="56" t="s">
        <v>1037</v>
      </c>
      <c r="AP523" s="32">
        <v>0</v>
      </c>
      <c r="AQ523" s="32">
        <v>0</v>
      </c>
      <c r="AR523" s="58">
        <v>4.1020000000000003</v>
      </c>
      <c r="AS523" s="32"/>
      <c r="AT523" s="40"/>
      <c r="AU523" s="40">
        <v>0</v>
      </c>
      <c r="AV523" s="40">
        <v>1</v>
      </c>
      <c r="AW523" s="32"/>
      <c r="AX523" s="16">
        <f>Tabla12[[#This Row],[Costo estimado 
(millones de $)]]-Tabla12[[#This Row],[Recursos PDD]]</f>
        <v>4307.1000000000004</v>
      </c>
      <c r="AY523" s="32"/>
      <c r="AZ523" s="40">
        <v>3</v>
      </c>
      <c r="BA523" s="40">
        <v>2</v>
      </c>
      <c r="BB523" s="40">
        <f>+(Tabla12[[#This Row],[Priorización 1 (60%)]]*60%)+(Tabla12[[#This Row],[Priorización 2 (40%)]]*40%)</f>
        <v>2.5999999999999996</v>
      </c>
      <c r="BC523" s="32"/>
      <c r="BD523" s="32"/>
    </row>
    <row r="524" spans="1:56" ht="169" hidden="1" customHeight="1" x14ac:dyDescent="0.2">
      <c r="A524" s="7">
        <v>537</v>
      </c>
      <c r="B524" s="7">
        <v>535</v>
      </c>
      <c r="C524" s="32" t="s">
        <v>900</v>
      </c>
      <c r="D524" s="32" t="s">
        <v>1000</v>
      </c>
      <c r="E524" s="32" t="s">
        <v>72</v>
      </c>
      <c r="F524" s="1" t="s">
        <v>311</v>
      </c>
      <c r="G524" s="32" t="s">
        <v>690</v>
      </c>
      <c r="H524" s="6" t="s">
        <v>2161</v>
      </c>
      <c r="I524" s="4" t="s">
        <v>312</v>
      </c>
      <c r="J524" s="32" t="s">
        <v>729</v>
      </c>
      <c r="K524" s="32" t="s">
        <v>263</v>
      </c>
      <c r="L524" s="32" t="s">
        <v>615</v>
      </c>
      <c r="N524" s="58" t="s">
        <v>56</v>
      </c>
      <c r="O524" s="58" t="s">
        <v>56</v>
      </c>
      <c r="Q524" s="32" t="s">
        <v>5</v>
      </c>
      <c r="R524" s="32" t="s">
        <v>391</v>
      </c>
      <c r="S524" s="32" t="str">
        <f>+VLOOKUP(Tabla12[[#This Row],[Programa]],Objetivos_Programas!$B$2:$C$16,2,FALSE)</f>
        <v>3. Programa Vitalidad y cuidado</v>
      </c>
      <c r="T524" s="32" t="s">
        <v>413</v>
      </c>
      <c r="U524" s="32" t="s">
        <v>1887</v>
      </c>
      <c r="V524"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4" s="32" t="s">
        <v>900</v>
      </c>
      <c r="X524" s="32" t="s">
        <v>1016</v>
      </c>
      <c r="Y524" s="32" t="s">
        <v>1016</v>
      </c>
      <c r="AA524" s="32" t="s">
        <v>1016</v>
      </c>
      <c r="AB524" s="32" t="s">
        <v>1016</v>
      </c>
      <c r="AC524" s="58">
        <v>0</v>
      </c>
      <c r="AD524" s="10">
        <v>1399.65</v>
      </c>
      <c r="AE524" s="10">
        <f>+Tabla12[[#This Row],[Costo estimado 
(millones de $)]]</f>
        <v>1399.65</v>
      </c>
      <c r="AF524" s="16">
        <v>0</v>
      </c>
      <c r="AG524" s="16">
        <v>0</v>
      </c>
      <c r="AH524" s="16">
        <v>0</v>
      </c>
      <c r="AI524" s="32">
        <v>0</v>
      </c>
      <c r="AJ524" s="32"/>
      <c r="AK524" s="32" t="s">
        <v>57</v>
      </c>
      <c r="AM524" s="32" t="s">
        <v>1018</v>
      </c>
      <c r="AN524" s="32">
        <v>1</v>
      </c>
      <c r="AO524" s="56" t="s">
        <v>1037</v>
      </c>
      <c r="AP524" s="32">
        <v>0</v>
      </c>
      <c r="AQ524" s="32">
        <v>0</v>
      </c>
      <c r="AR524" s="58">
        <v>1.333</v>
      </c>
      <c r="AS524" s="32"/>
      <c r="AT524" s="40"/>
      <c r="AU524" s="40">
        <v>0</v>
      </c>
      <c r="AV524" s="40">
        <v>1</v>
      </c>
      <c r="AW524" s="32"/>
      <c r="AX524" s="16">
        <f>Tabla12[[#This Row],[Costo estimado 
(millones de $)]]-Tabla12[[#This Row],[Recursos PDD]]</f>
        <v>1399.65</v>
      </c>
      <c r="AY524" s="32"/>
      <c r="AZ524" s="40">
        <v>3</v>
      </c>
      <c r="BA524" s="40">
        <v>2</v>
      </c>
      <c r="BB524" s="40">
        <f>+(Tabla12[[#This Row],[Priorización 1 (60%)]]*60%)+(Tabla12[[#This Row],[Priorización 2 (40%)]]*40%)</f>
        <v>2.5999999999999996</v>
      </c>
      <c r="BC524" s="32"/>
      <c r="BD524" s="32"/>
    </row>
    <row r="525" spans="1:56" ht="169" hidden="1" customHeight="1" x14ac:dyDescent="0.2">
      <c r="A525" s="7">
        <v>538</v>
      </c>
      <c r="B525" s="7">
        <v>536</v>
      </c>
      <c r="C525" s="32" t="s">
        <v>900</v>
      </c>
      <c r="D525" s="32" t="s">
        <v>1000</v>
      </c>
      <c r="E525" s="32" t="s">
        <v>72</v>
      </c>
      <c r="F525" s="1" t="s">
        <v>311</v>
      </c>
      <c r="G525" s="32" t="s">
        <v>690</v>
      </c>
      <c r="H525" s="6" t="s">
        <v>2162</v>
      </c>
      <c r="I525" s="4" t="s">
        <v>312</v>
      </c>
      <c r="J525" s="32" t="s">
        <v>729</v>
      </c>
      <c r="K525" s="32" t="s">
        <v>263</v>
      </c>
      <c r="L525" s="32" t="s">
        <v>615</v>
      </c>
      <c r="N525" s="58" t="s">
        <v>56</v>
      </c>
      <c r="O525" s="58" t="s">
        <v>56</v>
      </c>
      <c r="Q525" s="32" t="s">
        <v>5</v>
      </c>
      <c r="R525" s="32" t="s">
        <v>391</v>
      </c>
      <c r="S525" s="32" t="str">
        <f>+VLOOKUP(Tabla12[[#This Row],[Programa]],Objetivos_Programas!$B$2:$C$16,2,FALSE)</f>
        <v>3. Programa Vitalidad y cuidado</v>
      </c>
      <c r="T525" s="32" t="s">
        <v>413</v>
      </c>
      <c r="U525" s="32" t="s">
        <v>1887</v>
      </c>
      <c r="V52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5" s="32" t="s">
        <v>900</v>
      </c>
      <c r="X525" s="32" t="s">
        <v>940</v>
      </c>
      <c r="Y525" s="32" t="s">
        <v>940</v>
      </c>
      <c r="AA525" s="32" t="s">
        <v>1480</v>
      </c>
      <c r="AB525" s="32" t="s">
        <v>940</v>
      </c>
      <c r="AC525" s="58">
        <v>0</v>
      </c>
      <c r="AD525" s="10">
        <v>2077.9499999999998</v>
      </c>
      <c r="AE525" s="10">
        <f>+Tabla12[[#This Row],[Costo estimado 
(millones de $)]]</f>
        <v>2077.9499999999998</v>
      </c>
      <c r="AF525" s="16">
        <v>0</v>
      </c>
      <c r="AG525" s="16">
        <v>0</v>
      </c>
      <c r="AH525" s="16">
        <v>0</v>
      </c>
      <c r="AI525" s="32">
        <v>0</v>
      </c>
      <c r="AJ525" s="32"/>
      <c r="AK525" s="32" t="s">
        <v>57</v>
      </c>
      <c r="AM525" s="32" t="s">
        <v>1018</v>
      </c>
      <c r="AN525" s="32">
        <v>1</v>
      </c>
      <c r="AO525" s="56" t="s">
        <v>1037</v>
      </c>
      <c r="AP525" s="32">
        <v>0</v>
      </c>
      <c r="AQ525" s="32">
        <v>0</v>
      </c>
      <c r="AR525" s="58">
        <v>1.9790000000000001</v>
      </c>
      <c r="AS525" s="32"/>
      <c r="AT525" s="40"/>
      <c r="AU525" s="40">
        <v>0</v>
      </c>
      <c r="AV525" s="40">
        <v>3</v>
      </c>
      <c r="AW525" s="32"/>
      <c r="AX525" s="16">
        <f>Tabla12[[#This Row],[Costo estimado 
(millones de $)]]-Tabla12[[#This Row],[Recursos PDD]]</f>
        <v>2077.9499999999998</v>
      </c>
      <c r="AY525" s="32"/>
      <c r="AZ525" s="40">
        <v>1</v>
      </c>
      <c r="BA525" s="40">
        <v>2</v>
      </c>
      <c r="BB525" s="40">
        <f>+(Tabla12[[#This Row],[Priorización 1 (60%)]]*60%)+(Tabla12[[#This Row],[Priorización 2 (40%)]]*40%)</f>
        <v>1.4</v>
      </c>
      <c r="BC525" s="32"/>
      <c r="BD525" s="32"/>
    </row>
    <row r="526" spans="1:56" ht="169" hidden="1" customHeight="1" x14ac:dyDescent="0.2">
      <c r="A526" s="7">
        <v>539</v>
      </c>
      <c r="B526" s="7">
        <v>537</v>
      </c>
      <c r="C526" s="32" t="s">
        <v>900</v>
      </c>
      <c r="D526" s="32" t="s">
        <v>1000</v>
      </c>
      <c r="E526" s="32" t="s">
        <v>72</v>
      </c>
      <c r="F526" s="1" t="s">
        <v>311</v>
      </c>
      <c r="G526" s="32" t="s">
        <v>690</v>
      </c>
      <c r="H526" s="6" t="s">
        <v>2163</v>
      </c>
      <c r="I526" s="4" t="s">
        <v>312</v>
      </c>
      <c r="J526" s="32" t="s">
        <v>729</v>
      </c>
      <c r="K526" s="32" t="s">
        <v>263</v>
      </c>
      <c r="L526" s="32" t="s">
        <v>615</v>
      </c>
      <c r="N526" s="58" t="s">
        <v>56</v>
      </c>
      <c r="O526" s="58" t="s">
        <v>56</v>
      </c>
      <c r="Q526" s="32" t="s">
        <v>5</v>
      </c>
      <c r="R526" s="32" t="s">
        <v>391</v>
      </c>
      <c r="S526" s="32" t="str">
        <f>+VLOOKUP(Tabla12[[#This Row],[Programa]],Objetivos_Programas!$B$2:$C$16,2,FALSE)</f>
        <v>3. Programa Vitalidad y cuidado</v>
      </c>
      <c r="T526" s="32" t="s">
        <v>413</v>
      </c>
      <c r="U526" s="32" t="s">
        <v>1887</v>
      </c>
      <c r="V526"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6" s="32" t="s">
        <v>900</v>
      </c>
      <c r="X526" s="32" t="s">
        <v>145</v>
      </c>
      <c r="Y526" s="32" t="s">
        <v>145</v>
      </c>
      <c r="AA526" s="32" t="s">
        <v>908</v>
      </c>
      <c r="AB526" s="32" t="s">
        <v>145</v>
      </c>
      <c r="AC526" s="58">
        <v>0</v>
      </c>
      <c r="AD526" s="10">
        <v>2148.3000000000002</v>
      </c>
      <c r="AE526" s="10">
        <f>+Tabla12[[#This Row],[Costo estimado 
(millones de $)]]</f>
        <v>2148.3000000000002</v>
      </c>
      <c r="AF526" s="16">
        <v>0</v>
      </c>
      <c r="AG526" s="16">
        <v>0</v>
      </c>
      <c r="AH526" s="16">
        <v>0</v>
      </c>
      <c r="AI526" s="32">
        <v>0</v>
      </c>
      <c r="AJ526" s="32"/>
      <c r="AK526" s="32" t="s">
        <v>57</v>
      </c>
      <c r="AM526" s="32" t="s">
        <v>1018</v>
      </c>
      <c r="AN526" s="32">
        <v>1</v>
      </c>
      <c r="AO526" s="56" t="s">
        <v>1037</v>
      </c>
      <c r="AP526" s="32">
        <v>0</v>
      </c>
      <c r="AQ526" s="32">
        <v>0</v>
      </c>
      <c r="AR526" s="58">
        <v>2.0459999999999998</v>
      </c>
      <c r="AS526" s="32"/>
      <c r="AT526" s="40"/>
      <c r="AU526" s="40">
        <v>0</v>
      </c>
      <c r="AV526" s="40">
        <v>0</v>
      </c>
      <c r="AW526" s="32"/>
      <c r="AX526" s="16">
        <f>Tabla12[[#This Row],[Costo estimado 
(millones de $)]]-Tabla12[[#This Row],[Recursos PDD]]</f>
        <v>2148.3000000000002</v>
      </c>
      <c r="AY526" s="32"/>
      <c r="AZ526" s="40">
        <v>0</v>
      </c>
      <c r="BA526" s="40">
        <v>2</v>
      </c>
      <c r="BB526" s="40">
        <f>+(Tabla12[[#This Row],[Priorización 1 (60%)]]*60%)+(Tabla12[[#This Row],[Priorización 2 (40%)]]*40%)</f>
        <v>0.8</v>
      </c>
      <c r="BC526" s="32"/>
      <c r="BD526" s="32"/>
    </row>
    <row r="527" spans="1:56" ht="169" hidden="1" customHeight="1" x14ac:dyDescent="0.2">
      <c r="A527" s="7">
        <v>540</v>
      </c>
      <c r="B527" s="7">
        <v>538</v>
      </c>
      <c r="C527" s="32" t="s">
        <v>900</v>
      </c>
      <c r="D527" s="32" t="s">
        <v>1000</v>
      </c>
      <c r="E527" s="32" t="s">
        <v>72</v>
      </c>
      <c r="F527" s="1" t="s">
        <v>311</v>
      </c>
      <c r="G527" s="32" t="s">
        <v>690</v>
      </c>
      <c r="H527" s="6" t="s">
        <v>2164</v>
      </c>
      <c r="I527" s="4" t="s">
        <v>312</v>
      </c>
      <c r="J527" s="32" t="s">
        <v>729</v>
      </c>
      <c r="K527" s="32" t="s">
        <v>263</v>
      </c>
      <c r="L527" s="32" t="s">
        <v>615</v>
      </c>
      <c r="N527" s="58" t="s">
        <v>56</v>
      </c>
      <c r="O527" s="58" t="s">
        <v>56</v>
      </c>
      <c r="Q527" s="32" t="s">
        <v>5</v>
      </c>
      <c r="R527" s="32" t="s">
        <v>391</v>
      </c>
      <c r="S527" s="32" t="str">
        <f>+VLOOKUP(Tabla12[[#This Row],[Programa]],Objetivos_Programas!$B$2:$C$16,2,FALSE)</f>
        <v>3. Programa Vitalidad y cuidado</v>
      </c>
      <c r="T527" s="32" t="s">
        <v>413</v>
      </c>
      <c r="U527" s="32" t="s">
        <v>1887</v>
      </c>
      <c r="V527"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7" s="32" t="s">
        <v>900</v>
      </c>
      <c r="X527" s="32" t="s">
        <v>1075</v>
      </c>
      <c r="Y527" s="32" t="s">
        <v>1075</v>
      </c>
      <c r="AA527" s="32" t="s">
        <v>908</v>
      </c>
      <c r="AB527" s="32" t="s">
        <v>1075</v>
      </c>
      <c r="AC527" s="58">
        <v>0</v>
      </c>
      <c r="AD527" s="10">
        <v>1918.35</v>
      </c>
      <c r="AE527" s="10">
        <f>+Tabla12[[#This Row],[Costo estimado 
(millones de $)]]</f>
        <v>1918.35</v>
      </c>
      <c r="AF527" s="16">
        <v>0</v>
      </c>
      <c r="AG527" s="16">
        <v>0</v>
      </c>
      <c r="AH527" s="16">
        <v>0</v>
      </c>
      <c r="AI527" s="32">
        <v>0</v>
      </c>
      <c r="AJ527" s="32"/>
      <c r="AK527" s="32" t="s">
        <v>57</v>
      </c>
      <c r="AM527" s="32" t="s">
        <v>1018</v>
      </c>
      <c r="AN527" s="32">
        <v>1</v>
      </c>
      <c r="AO527" s="56" t="s">
        <v>1037</v>
      </c>
      <c r="AP527" s="32">
        <v>0</v>
      </c>
      <c r="AQ527" s="32">
        <v>0</v>
      </c>
      <c r="AR527" s="58">
        <v>1.827</v>
      </c>
      <c r="AS527" s="32"/>
      <c r="AT527" s="40"/>
      <c r="AU527" s="40">
        <v>0</v>
      </c>
      <c r="AV527" s="40">
        <v>0</v>
      </c>
      <c r="AW527" s="32"/>
      <c r="AX527" s="16">
        <f>Tabla12[[#This Row],[Costo estimado 
(millones de $)]]-Tabla12[[#This Row],[Recursos PDD]]</f>
        <v>1918.35</v>
      </c>
      <c r="AY527" s="32"/>
      <c r="AZ527" s="40">
        <v>0</v>
      </c>
      <c r="BA527" s="40">
        <v>2</v>
      </c>
      <c r="BB527" s="40">
        <f>+(Tabla12[[#This Row],[Priorización 1 (60%)]]*60%)+(Tabla12[[#This Row],[Priorización 2 (40%)]]*40%)</f>
        <v>0.8</v>
      </c>
      <c r="BC527" s="32"/>
      <c r="BD527" s="32"/>
    </row>
    <row r="528" spans="1:56" ht="169" hidden="1" customHeight="1" x14ac:dyDescent="0.2">
      <c r="A528" s="7">
        <v>541</v>
      </c>
      <c r="B528" s="7">
        <v>539</v>
      </c>
      <c r="C528" s="32" t="s">
        <v>900</v>
      </c>
      <c r="D528" s="32" t="s">
        <v>1000</v>
      </c>
      <c r="E528" s="32" t="s">
        <v>72</v>
      </c>
      <c r="F528" s="1" t="s">
        <v>311</v>
      </c>
      <c r="G528" s="32" t="s">
        <v>690</v>
      </c>
      <c r="H528" s="6" t="s">
        <v>2165</v>
      </c>
      <c r="I528" s="4" t="s">
        <v>312</v>
      </c>
      <c r="J528" s="32" t="s">
        <v>729</v>
      </c>
      <c r="K528" s="32" t="s">
        <v>263</v>
      </c>
      <c r="L528" s="32" t="s">
        <v>615</v>
      </c>
      <c r="N528" s="58" t="s">
        <v>56</v>
      </c>
      <c r="O528" s="58" t="s">
        <v>56</v>
      </c>
      <c r="Q528" s="32" t="s">
        <v>5</v>
      </c>
      <c r="R528" s="32" t="s">
        <v>391</v>
      </c>
      <c r="S528" s="32" t="str">
        <f>+VLOOKUP(Tabla12[[#This Row],[Programa]],Objetivos_Programas!$B$2:$C$16,2,FALSE)</f>
        <v>3. Programa Vitalidad y cuidado</v>
      </c>
      <c r="T528" s="32" t="s">
        <v>413</v>
      </c>
      <c r="U528" s="32" t="s">
        <v>1887</v>
      </c>
      <c r="V528"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8" s="32" t="s">
        <v>900</v>
      </c>
      <c r="X528" s="32" t="s">
        <v>961</v>
      </c>
      <c r="Y528" s="32" t="s">
        <v>961</v>
      </c>
      <c r="AA528" s="32" t="s">
        <v>908</v>
      </c>
      <c r="AB528" s="32" t="s">
        <v>961</v>
      </c>
      <c r="AC528" s="58">
        <v>0</v>
      </c>
      <c r="AD528" s="10">
        <v>1099.3499999999999</v>
      </c>
      <c r="AE528" s="10">
        <f>+Tabla12[[#This Row],[Costo estimado 
(millones de $)]]</f>
        <v>1099.3499999999999</v>
      </c>
      <c r="AF528" s="16">
        <v>0</v>
      </c>
      <c r="AG528" s="16">
        <v>0</v>
      </c>
      <c r="AH528" s="16">
        <v>0</v>
      </c>
      <c r="AI528" s="32">
        <v>0</v>
      </c>
      <c r="AJ528" s="32"/>
      <c r="AK528" s="32" t="s">
        <v>57</v>
      </c>
      <c r="AM528" s="32" t="s">
        <v>1018</v>
      </c>
      <c r="AN528" s="32">
        <v>1</v>
      </c>
      <c r="AO528" s="56" t="s">
        <v>1037</v>
      </c>
      <c r="AP528" s="32">
        <v>0</v>
      </c>
      <c r="AQ528" s="32">
        <v>0</v>
      </c>
      <c r="AR528" s="58">
        <v>1.0469999999999999</v>
      </c>
      <c r="AS528" s="32"/>
      <c r="AT528" s="40"/>
      <c r="AU528" s="40">
        <v>0</v>
      </c>
      <c r="AV528" s="40">
        <v>0</v>
      </c>
      <c r="AW528" s="32"/>
      <c r="AX528" s="16">
        <f>Tabla12[[#This Row],[Costo estimado 
(millones de $)]]-Tabla12[[#This Row],[Recursos PDD]]</f>
        <v>1099.3499999999999</v>
      </c>
      <c r="AY528" s="32"/>
      <c r="AZ528" s="40">
        <v>0</v>
      </c>
      <c r="BA528" s="40">
        <v>2</v>
      </c>
      <c r="BB528" s="40">
        <f>+(Tabla12[[#This Row],[Priorización 1 (60%)]]*60%)+(Tabla12[[#This Row],[Priorización 2 (40%)]]*40%)</f>
        <v>0.8</v>
      </c>
      <c r="BC528" s="32"/>
      <c r="BD528" s="32"/>
    </row>
    <row r="529" spans="1:56" ht="169" hidden="1" customHeight="1" x14ac:dyDescent="0.2">
      <c r="A529" s="7">
        <v>542</v>
      </c>
      <c r="B529" s="7">
        <v>540</v>
      </c>
      <c r="C529" s="32" t="s">
        <v>900</v>
      </c>
      <c r="D529" s="32" t="s">
        <v>1000</v>
      </c>
      <c r="E529" s="32" t="s">
        <v>72</v>
      </c>
      <c r="F529" s="1" t="s">
        <v>311</v>
      </c>
      <c r="G529" s="32" t="s">
        <v>690</v>
      </c>
      <c r="H529" s="6" t="s">
        <v>2183</v>
      </c>
      <c r="I529" s="4" t="s">
        <v>312</v>
      </c>
      <c r="J529" s="32" t="s">
        <v>729</v>
      </c>
      <c r="K529" s="32" t="s">
        <v>263</v>
      </c>
      <c r="L529" s="32" t="s">
        <v>615</v>
      </c>
      <c r="N529" s="58" t="s">
        <v>56</v>
      </c>
      <c r="O529" s="58" t="s">
        <v>56</v>
      </c>
      <c r="Q529" s="32" t="s">
        <v>5</v>
      </c>
      <c r="R529" s="32" t="s">
        <v>391</v>
      </c>
      <c r="S529" s="32" t="str">
        <f>+VLOOKUP(Tabla12[[#This Row],[Programa]],Objetivos_Programas!$B$2:$C$16,2,FALSE)</f>
        <v>3. Programa Vitalidad y cuidado</v>
      </c>
      <c r="T529" s="32" t="s">
        <v>413</v>
      </c>
      <c r="U529" s="32" t="s">
        <v>1887</v>
      </c>
      <c r="V529"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29" s="32" t="s">
        <v>900</v>
      </c>
      <c r="X529" s="32" t="s">
        <v>142</v>
      </c>
      <c r="Y529" s="32" t="s">
        <v>142</v>
      </c>
      <c r="AA529" s="32" t="s">
        <v>908</v>
      </c>
      <c r="AB529" s="32" t="s">
        <v>142</v>
      </c>
      <c r="AC529" s="58">
        <v>0</v>
      </c>
      <c r="AD529" s="10">
        <v>1793.4</v>
      </c>
      <c r="AE529" s="10">
        <f>+Tabla12[[#This Row],[Costo estimado 
(millones de $)]]</f>
        <v>1793.4</v>
      </c>
      <c r="AF529" s="16">
        <v>0</v>
      </c>
      <c r="AG529" s="16">
        <v>0</v>
      </c>
      <c r="AH529" s="16">
        <v>0</v>
      </c>
      <c r="AI529" s="32">
        <v>0</v>
      </c>
      <c r="AJ529" s="32"/>
      <c r="AK529" s="32" t="s">
        <v>57</v>
      </c>
      <c r="AM529" s="32" t="s">
        <v>1018</v>
      </c>
      <c r="AN529" s="32">
        <v>1</v>
      </c>
      <c r="AO529" s="56" t="s">
        <v>1037</v>
      </c>
      <c r="AP529" s="32">
        <v>0</v>
      </c>
      <c r="AQ529" s="32">
        <v>0</v>
      </c>
      <c r="AR529" s="58">
        <v>1.708</v>
      </c>
      <c r="AS529" s="32"/>
      <c r="AT529" s="40"/>
      <c r="AU529" s="40">
        <v>0</v>
      </c>
      <c r="AV529" s="40">
        <v>0</v>
      </c>
      <c r="AW529" s="32"/>
      <c r="AX529" s="16">
        <f>Tabla12[[#This Row],[Costo estimado 
(millones de $)]]-Tabla12[[#This Row],[Recursos PDD]]</f>
        <v>1793.4</v>
      </c>
      <c r="AY529" s="32"/>
      <c r="AZ529" s="40">
        <v>0</v>
      </c>
      <c r="BA529" s="40">
        <v>2</v>
      </c>
      <c r="BB529" s="40">
        <f>+(Tabla12[[#This Row],[Priorización 1 (60%)]]*60%)+(Tabla12[[#This Row],[Priorización 2 (40%)]]*40%)</f>
        <v>0.8</v>
      </c>
      <c r="BC529" s="32"/>
      <c r="BD529" s="32"/>
    </row>
    <row r="530" spans="1:56" ht="169" hidden="1" customHeight="1" x14ac:dyDescent="0.2">
      <c r="A530" s="7">
        <v>543</v>
      </c>
      <c r="B530" s="7">
        <v>541</v>
      </c>
      <c r="C530" s="32" t="s">
        <v>900</v>
      </c>
      <c r="D530" s="32" t="s">
        <v>1000</v>
      </c>
      <c r="E530" s="32" t="s">
        <v>72</v>
      </c>
      <c r="F530" s="1" t="s">
        <v>311</v>
      </c>
      <c r="G530" s="32" t="s">
        <v>690</v>
      </c>
      <c r="H530" s="6" t="s">
        <v>2167</v>
      </c>
      <c r="I530" s="4" t="s">
        <v>312</v>
      </c>
      <c r="J530" s="32" t="s">
        <v>729</v>
      </c>
      <c r="K530" s="32" t="s">
        <v>263</v>
      </c>
      <c r="L530" s="32" t="s">
        <v>615</v>
      </c>
      <c r="N530" s="58" t="s">
        <v>56</v>
      </c>
      <c r="O530" s="58" t="s">
        <v>56</v>
      </c>
      <c r="Q530" s="32" t="s">
        <v>5</v>
      </c>
      <c r="R530" s="32" t="s">
        <v>391</v>
      </c>
      <c r="S530" s="32" t="str">
        <f>+VLOOKUP(Tabla12[[#This Row],[Programa]],Objetivos_Programas!$B$2:$C$16,2,FALSE)</f>
        <v>3. Programa Vitalidad y cuidado</v>
      </c>
      <c r="T530" s="32" t="s">
        <v>413</v>
      </c>
      <c r="U530" s="32" t="s">
        <v>1887</v>
      </c>
      <c r="V530"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30" s="32" t="s">
        <v>900</v>
      </c>
      <c r="X530" s="32" t="s">
        <v>950</v>
      </c>
      <c r="Y530" s="32" t="s">
        <v>950</v>
      </c>
      <c r="AA530" s="32" t="s">
        <v>1638</v>
      </c>
      <c r="AB530" s="32" t="s">
        <v>950</v>
      </c>
      <c r="AC530" s="58">
        <v>0</v>
      </c>
      <c r="AD530" s="10">
        <v>24811.5</v>
      </c>
      <c r="AE530" s="10">
        <f>+Tabla12[[#This Row],[Costo estimado 
(millones de $)]]</f>
        <v>24811.5</v>
      </c>
      <c r="AF530" s="16">
        <v>0</v>
      </c>
      <c r="AG530" s="16">
        <v>0</v>
      </c>
      <c r="AH530" s="16">
        <v>0</v>
      </c>
      <c r="AI530" s="32">
        <v>0</v>
      </c>
      <c r="AJ530" s="32"/>
      <c r="AK530" s="32" t="s">
        <v>57</v>
      </c>
      <c r="AM530" s="32" t="s">
        <v>1018</v>
      </c>
      <c r="AN530" s="32">
        <v>1</v>
      </c>
      <c r="AO530" s="56" t="s">
        <v>1037</v>
      </c>
      <c r="AP530" s="32">
        <v>0</v>
      </c>
      <c r="AQ530" s="32">
        <v>0</v>
      </c>
      <c r="AR530" s="58">
        <v>23.63</v>
      </c>
      <c r="AS530" s="32"/>
      <c r="AT530" s="40"/>
      <c r="AU530" s="40">
        <v>0</v>
      </c>
      <c r="AV530" s="40">
        <v>1</v>
      </c>
      <c r="AW530" s="32"/>
      <c r="AX530" s="16">
        <f>Tabla12[[#This Row],[Costo estimado 
(millones de $)]]-Tabla12[[#This Row],[Recursos PDD]]</f>
        <v>24811.5</v>
      </c>
      <c r="AY530" s="32"/>
      <c r="AZ530" s="40">
        <v>3</v>
      </c>
      <c r="BA530" s="40">
        <v>2</v>
      </c>
      <c r="BB530" s="40">
        <f>+(Tabla12[[#This Row],[Priorización 1 (60%)]]*60%)+(Tabla12[[#This Row],[Priorización 2 (40%)]]*40%)</f>
        <v>2.5999999999999996</v>
      </c>
      <c r="BC530" s="32"/>
      <c r="BD530" s="32"/>
    </row>
    <row r="531" spans="1:56" ht="169" hidden="1" customHeight="1" x14ac:dyDescent="0.2">
      <c r="A531" s="7">
        <v>544</v>
      </c>
      <c r="B531" s="7">
        <v>542</v>
      </c>
      <c r="C531" s="32" t="s">
        <v>900</v>
      </c>
      <c r="D531" s="32" t="s">
        <v>1000</v>
      </c>
      <c r="E531" s="32" t="s">
        <v>72</v>
      </c>
      <c r="F531" s="1" t="s">
        <v>311</v>
      </c>
      <c r="G531" s="32" t="s">
        <v>690</v>
      </c>
      <c r="H531" s="6" t="s">
        <v>2184</v>
      </c>
      <c r="I531" s="4" t="s">
        <v>312</v>
      </c>
      <c r="J531" s="32" t="s">
        <v>729</v>
      </c>
      <c r="K531" s="32" t="s">
        <v>263</v>
      </c>
      <c r="L531" s="32" t="s">
        <v>615</v>
      </c>
      <c r="N531" s="58" t="s">
        <v>56</v>
      </c>
      <c r="O531" s="58" t="s">
        <v>56</v>
      </c>
      <c r="Q531" s="32" t="s">
        <v>5</v>
      </c>
      <c r="R531" s="32" t="s">
        <v>391</v>
      </c>
      <c r="S531" s="32" t="str">
        <f>+VLOOKUP(Tabla12[[#This Row],[Programa]],Objetivos_Programas!$B$2:$C$16,2,FALSE)</f>
        <v>3. Programa Vitalidad y cuidado</v>
      </c>
      <c r="T531" s="32" t="s">
        <v>413</v>
      </c>
      <c r="U531" s="32" t="s">
        <v>1887</v>
      </c>
      <c r="V531"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31" s="32" t="s">
        <v>900</v>
      </c>
      <c r="X531" s="32" t="s">
        <v>943</v>
      </c>
      <c r="Y531" s="32" t="s">
        <v>943</v>
      </c>
      <c r="AA531" s="32" t="s">
        <v>943</v>
      </c>
      <c r="AB531" s="32" t="s">
        <v>943</v>
      </c>
      <c r="AC531" s="58">
        <v>0</v>
      </c>
      <c r="AD531" s="10">
        <v>972.3</v>
      </c>
      <c r="AE531" s="10">
        <f>+Tabla12[[#This Row],[Costo estimado 
(millones de $)]]</f>
        <v>972.3</v>
      </c>
      <c r="AF531" s="16">
        <v>0</v>
      </c>
      <c r="AG531" s="16">
        <v>0</v>
      </c>
      <c r="AH531" s="16">
        <v>0</v>
      </c>
      <c r="AI531" s="32">
        <v>0</v>
      </c>
      <c r="AJ531" s="32"/>
      <c r="AK531" s="32" t="s">
        <v>57</v>
      </c>
      <c r="AM531" s="32" t="s">
        <v>1018</v>
      </c>
      <c r="AN531" s="32">
        <v>1</v>
      </c>
      <c r="AO531" s="56" t="s">
        <v>1037</v>
      </c>
      <c r="AP531" s="32">
        <v>0</v>
      </c>
      <c r="AQ531" s="32">
        <v>0</v>
      </c>
      <c r="AR531" s="58">
        <v>0.92600000000000005</v>
      </c>
      <c r="AS531" s="32"/>
      <c r="AT531" s="40"/>
      <c r="AU531" s="40">
        <v>0</v>
      </c>
      <c r="AV531" s="40">
        <v>2</v>
      </c>
      <c r="AW531" s="32"/>
      <c r="AX531" s="16">
        <f>Tabla12[[#This Row],[Costo estimado 
(millones de $)]]-Tabla12[[#This Row],[Recursos PDD]]</f>
        <v>972.3</v>
      </c>
      <c r="AY531" s="32"/>
      <c r="AZ531" s="40">
        <v>2</v>
      </c>
      <c r="BA531" s="40">
        <v>2</v>
      </c>
      <c r="BB531" s="40">
        <f>+(Tabla12[[#This Row],[Priorización 1 (60%)]]*60%)+(Tabla12[[#This Row],[Priorización 2 (40%)]]*40%)</f>
        <v>2</v>
      </c>
      <c r="BC531" s="32"/>
      <c r="BD531" s="32"/>
    </row>
    <row r="532" spans="1:56" ht="169" hidden="1" customHeight="1" x14ac:dyDescent="0.2">
      <c r="A532" s="7">
        <v>545</v>
      </c>
      <c r="B532" s="7">
        <v>543</v>
      </c>
      <c r="C532" s="32" t="s">
        <v>900</v>
      </c>
      <c r="D532" s="32" t="s">
        <v>1000</v>
      </c>
      <c r="E532" s="32" t="s">
        <v>72</v>
      </c>
      <c r="F532" s="1" t="s">
        <v>311</v>
      </c>
      <c r="G532" s="32" t="s">
        <v>690</v>
      </c>
      <c r="H532" s="6" t="s">
        <v>2169</v>
      </c>
      <c r="I532" s="4" t="s">
        <v>312</v>
      </c>
      <c r="J532" s="32" t="s">
        <v>729</v>
      </c>
      <c r="K532" s="32" t="s">
        <v>263</v>
      </c>
      <c r="L532" s="32" t="s">
        <v>615</v>
      </c>
      <c r="N532" s="58" t="s">
        <v>56</v>
      </c>
      <c r="O532" s="58" t="s">
        <v>56</v>
      </c>
      <c r="Q532" s="32" t="s">
        <v>5</v>
      </c>
      <c r="R532" s="32" t="s">
        <v>391</v>
      </c>
      <c r="S532" s="32" t="str">
        <f>+VLOOKUP(Tabla12[[#This Row],[Programa]],Objetivos_Programas!$B$2:$C$16,2,FALSE)</f>
        <v>3. Programa Vitalidad y cuidado</v>
      </c>
      <c r="T532" s="32" t="s">
        <v>413</v>
      </c>
      <c r="U532" s="32" t="s">
        <v>1887</v>
      </c>
      <c r="V532"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32" s="32" t="s">
        <v>900</v>
      </c>
      <c r="X532" s="32" t="s">
        <v>947</v>
      </c>
      <c r="Y532" s="32" t="s">
        <v>947</v>
      </c>
      <c r="AA532" s="32" t="s">
        <v>908</v>
      </c>
      <c r="AB532" s="32" t="s">
        <v>947</v>
      </c>
      <c r="AC532" s="58">
        <v>0</v>
      </c>
      <c r="AD532" s="10">
        <v>525</v>
      </c>
      <c r="AE532" s="10">
        <f>+Tabla12[[#This Row],[Costo estimado 
(millones de $)]]</f>
        <v>525</v>
      </c>
      <c r="AF532" s="16">
        <v>0</v>
      </c>
      <c r="AG532" s="16">
        <v>0</v>
      </c>
      <c r="AH532" s="16">
        <v>0</v>
      </c>
      <c r="AI532" s="32">
        <v>0</v>
      </c>
      <c r="AJ532" s="32"/>
      <c r="AK532" s="32" t="s">
        <v>57</v>
      </c>
      <c r="AM532" s="32" t="s">
        <v>1018</v>
      </c>
      <c r="AN532" s="32">
        <v>1</v>
      </c>
      <c r="AO532" s="56" t="s">
        <v>1037</v>
      </c>
      <c r="AP532" s="32">
        <v>0</v>
      </c>
      <c r="AQ532" s="32">
        <v>0</v>
      </c>
      <c r="AR532" s="58">
        <v>0.5</v>
      </c>
      <c r="AS532" s="32"/>
      <c r="AT532" s="40"/>
      <c r="AU532" s="40">
        <v>0</v>
      </c>
      <c r="AV532" s="40">
        <v>0</v>
      </c>
      <c r="AW532" s="32"/>
      <c r="AX532" s="16">
        <f>Tabla12[[#This Row],[Costo estimado 
(millones de $)]]-Tabla12[[#This Row],[Recursos PDD]]</f>
        <v>525</v>
      </c>
      <c r="AY532" s="32"/>
      <c r="AZ532" s="40">
        <v>0</v>
      </c>
      <c r="BA532" s="40">
        <v>2</v>
      </c>
      <c r="BB532" s="40">
        <f>+(Tabla12[[#This Row],[Priorización 1 (60%)]]*60%)+(Tabla12[[#This Row],[Priorización 2 (40%)]]*40%)</f>
        <v>0.8</v>
      </c>
      <c r="BC532" s="32"/>
      <c r="BD532" s="32"/>
    </row>
    <row r="533" spans="1:56" ht="169" hidden="1" customHeight="1" x14ac:dyDescent="0.2">
      <c r="A533" s="7">
        <v>546</v>
      </c>
      <c r="B533" s="7">
        <v>544</v>
      </c>
      <c r="C533" s="32" t="s">
        <v>900</v>
      </c>
      <c r="D533" s="32" t="s">
        <v>1000</v>
      </c>
      <c r="E533" s="32" t="s">
        <v>72</v>
      </c>
      <c r="F533" s="1" t="s">
        <v>311</v>
      </c>
      <c r="G533" s="32" t="s">
        <v>690</v>
      </c>
      <c r="H533" s="6" t="s">
        <v>2170</v>
      </c>
      <c r="I533" s="4" t="s">
        <v>312</v>
      </c>
      <c r="J533" s="32" t="s">
        <v>729</v>
      </c>
      <c r="K533" s="32" t="s">
        <v>263</v>
      </c>
      <c r="L533" s="32" t="s">
        <v>615</v>
      </c>
      <c r="N533" s="58" t="s">
        <v>56</v>
      </c>
      <c r="O533" s="58" t="s">
        <v>56</v>
      </c>
      <c r="Q533" s="32" t="s">
        <v>5</v>
      </c>
      <c r="R533" s="32" t="s">
        <v>391</v>
      </c>
      <c r="S533" s="32" t="str">
        <f>+VLOOKUP(Tabla12[[#This Row],[Programa]],Objetivos_Programas!$B$2:$C$16,2,FALSE)</f>
        <v>3. Programa Vitalidad y cuidado</v>
      </c>
      <c r="T533" s="32" t="s">
        <v>413</v>
      </c>
      <c r="U533" s="32" t="s">
        <v>1887</v>
      </c>
      <c r="V533"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33" s="32" t="s">
        <v>900</v>
      </c>
      <c r="X533" s="32" t="s">
        <v>154</v>
      </c>
      <c r="Y533" s="32" t="s">
        <v>154</v>
      </c>
      <c r="AA533" s="32" t="s">
        <v>908</v>
      </c>
      <c r="AB533" s="32" t="s">
        <v>154</v>
      </c>
      <c r="AC533" s="58">
        <v>0</v>
      </c>
      <c r="AD533" s="10">
        <v>6902.7</v>
      </c>
      <c r="AE533" s="10">
        <f>+Tabla12[[#This Row],[Costo estimado 
(millones de $)]]</f>
        <v>6902.7</v>
      </c>
      <c r="AF533" s="16">
        <v>0</v>
      </c>
      <c r="AG533" s="16">
        <v>0</v>
      </c>
      <c r="AH533" s="16">
        <v>0</v>
      </c>
      <c r="AI533" s="32">
        <v>0</v>
      </c>
      <c r="AJ533" s="32"/>
      <c r="AK533" s="32" t="s">
        <v>57</v>
      </c>
      <c r="AM533" s="32" t="s">
        <v>1018</v>
      </c>
      <c r="AN533" s="32">
        <v>1</v>
      </c>
      <c r="AO533" s="56" t="s">
        <v>1037</v>
      </c>
      <c r="AP533" s="32">
        <v>0</v>
      </c>
      <c r="AQ533" s="32">
        <v>0</v>
      </c>
      <c r="AR533" s="58">
        <v>6.5739999999999998</v>
      </c>
      <c r="AS533" s="32"/>
      <c r="AT533" s="40"/>
      <c r="AU533" s="40">
        <v>0</v>
      </c>
      <c r="AV533" s="40">
        <v>0</v>
      </c>
      <c r="AW533" s="32"/>
      <c r="AX533" s="16">
        <f>Tabla12[[#This Row],[Costo estimado 
(millones de $)]]-Tabla12[[#This Row],[Recursos PDD]]</f>
        <v>6902.7</v>
      </c>
      <c r="AY533" s="32"/>
      <c r="AZ533" s="40">
        <v>0</v>
      </c>
      <c r="BA533" s="40">
        <v>2</v>
      </c>
      <c r="BB533" s="40">
        <f>+(Tabla12[[#This Row],[Priorización 1 (60%)]]*60%)+(Tabla12[[#This Row],[Priorización 2 (40%)]]*40%)</f>
        <v>0.8</v>
      </c>
      <c r="BC533" s="32"/>
      <c r="BD533" s="32"/>
    </row>
    <row r="534" spans="1:56" ht="169" hidden="1" customHeight="1" x14ac:dyDescent="0.2">
      <c r="A534" s="7">
        <v>547</v>
      </c>
      <c r="B534" s="7">
        <v>545</v>
      </c>
      <c r="C534" s="32" t="s">
        <v>900</v>
      </c>
      <c r="D534" s="32" t="s">
        <v>1000</v>
      </c>
      <c r="E534" s="32" t="s">
        <v>72</v>
      </c>
      <c r="F534" s="1" t="s">
        <v>311</v>
      </c>
      <c r="G534" s="32" t="s">
        <v>690</v>
      </c>
      <c r="H534" s="6" t="s">
        <v>2185</v>
      </c>
      <c r="I534" s="4" t="s">
        <v>312</v>
      </c>
      <c r="J534" s="32" t="s">
        <v>729</v>
      </c>
      <c r="K534" s="32" t="s">
        <v>263</v>
      </c>
      <c r="L534" s="32" t="s">
        <v>615</v>
      </c>
      <c r="N534" s="58" t="s">
        <v>56</v>
      </c>
      <c r="O534" s="58" t="s">
        <v>56</v>
      </c>
      <c r="Q534" s="32" t="s">
        <v>5</v>
      </c>
      <c r="R534" s="32" t="s">
        <v>391</v>
      </c>
      <c r="S534" s="32" t="str">
        <f>+VLOOKUP(Tabla12[[#This Row],[Programa]],Objetivos_Programas!$B$2:$C$16,2,FALSE)</f>
        <v>3. Programa Vitalidad y cuidado</v>
      </c>
      <c r="T534" s="32" t="s">
        <v>413</v>
      </c>
      <c r="U534" s="32" t="s">
        <v>1887</v>
      </c>
      <c r="V534"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34" s="32" t="s">
        <v>900</v>
      </c>
      <c r="X534" s="32" t="s">
        <v>166</v>
      </c>
      <c r="Y534" s="32" t="s">
        <v>166</v>
      </c>
      <c r="AA534" s="32" t="s">
        <v>1638</v>
      </c>
      <c r="AB534" s="32" t="s">
        <v>166</v>
      </c>
      <c r="AC534" s="58">
        <v>0</v>
      </c>
      <c r="AD534" s="10">
        <v>22034.25</v>
      </c>
      <c r="AE534" s="10">
        <f>+Tabla12[[#This Row],[Costo estimado 
(millones de $)]]</f>
        <v>22034.25</v>
      </c>
      <c r="AF534" s="16">
        <v>0</v>
      </c>
      <c r="AG534" s="16">
        <v>0</v>
      </c>
      <c r="AH534" s="16">
        <v>0</v>
      </c>
      <c r="AI534" s="32">
        <v>0</v>
      </c>
      <c r="AJ534" s="32"/>
      <c r="AK534" s="32" t="s">
        <v>57</v>
      </c>
      <c r="AM534" s="32" t="s">
        <v>1018</v>
      </c>
      <c r="AN534" s="32">
        <v>1</v>
      </c>
      <c r="AO534" s="56" t="s">
        <v>1037</v>
      </c>
      <c r="AP534" s="32">
        <v>0</v>
      </c>
      <c r="AQ534" s="32">
        <v>0</v>
      </c>
      <c r="AR534" s="58">
        <v>20.984999999999999</v>
      </c>
      <c r="AS534" s="32"/>
      <c r="AT534" s="40"/>
      <c r="AU534" s="40">
        <v>0</v>
      </c>
      <c r="AV534" s="40">
        <v>1</v>
      </c>
      <c r="AW534" s="32"/>
      <c r="AX534" s="16">
        <f>Tabla12[[#This Row],[Costo estimado 
(millones de $)]]-Tabla12[[#This Row],[Recursos PDD]]</f>
        <v>22034.25</v>
      </c>
      <c r="AY534" s="32"/>
      <c r="AZ534" s="40">
        <v>3</v>
      </c>
      <c r="BA534" s="40">
        <v>2</v>
      </c>
      <c r="BB534" s="40">
        <f>+(Tabla12[[#This Row],[Priorización 1 (60%)]]*60%)+(Tabla12[[#This Row],[Priorización 2 (40%)]]*40%)</f>
        <v>2.5999999999999996</v>
      </c>
      <c r="BC534" s="32"/>
      <c r="BD534" s="32"/>
    </row>
    <row r="535" spans="1:56" ht="169" hidden="1" customHeight="1" x14ac:dyDescent="0.2">
      <c r="A535" s="7">
        <v>548</v>
      </c>
      <c r="B535" s="7">
        <v>546</v>
      </c>
      <c r="C535" s="32" t="s">
        <v>900</v>
      </c>
      <c r="D535" s="32" t="s">
        <v>1000</v>
      </c>
      <c r="E535" s="32" t="s">
        <v>72</v>
      </c>
      <c r="F535" s="1" t="s">
        <v>311</v>
      </c>
      <c r="G535" s="32" t="s">
        <v>690</v>
      </c>
      <c r="H535" s="6" t="s">
        <v>2172</v>
      </c>
      <c r="I535" s="4" t="s">
        <v>312</v>
      </c>
      <c r="J535" s="32" t="s">
        <v>729</v>
      </c>
      <c r="K535" s="32" t="s">
        <v>263</v>
      </c>
      <c r="L535" s="32" t="s">
        <v>615</v>
      </c>
      <c r="N535" s="58" t="s">
        <v>56</v>
      </c>
      <c r="O535" s="58" t="s">
        <v>56</v>
      </c>
      <c r="Q535" s="32" t="s">
        <v>5</v>
      </c>
      <c r="R535" s="32" t="s">
        <v>391</v>
      </c>
      <c r="S535" s="32" t="str">
        <f>+VLOOKUP(Tabla12[[#This Row],[Programa]],Objetivos_Programas!$B$2:$C$16,2,FALSE)</f>
        <v>3. Programa Vitalidad y cuidado</v>
      </c>
      <c r="T535" s="32" t="s">
        <v>413</v>
      </c>
      <c r="U535" s="32" t="s">
        <v>1887</v>
      </c>
      <c r="V535" s="33" t="str">
        <f>+VLOOKUP(Tabla12[[#This Row],[Subprograma (reclasificación)]],OB_Prop_Estru_Prog_SubPr_meta!$K$2:$N$59,4,FALSE)</f>
        <v xml:space="preserve">33 barrios vitales (10 en corto plazo, 10 mediano plazo y 13 largo plazo)
44 Área de intercambio modal AIM conformadas
6 Complejos de Integración Modal CIM
221,5 kilómetros de red peatonal mejorados </v>
      </c>
      <c r="W535" s="32" t="s">
        <v>900</v>
      </c>
      <c r="X535" s="32" t="s">
        <v>115</v>
      </c>
      <c r="Y535" s="32" t="s">
        <v>115</v>
      </c>
      <c r="AA535" s="32" t="s">
        <v>908</v>
      </c>
      <c r="AB535" s="32" t="s">
        <v>115</v>
      </c>
      <c r="AC535" s="58">
        <v>0</v>
      </c>
      <c r="AD535" s="10">
        <v>525</v>
      </c>
      <c r="AE535" s="10">
        <f>+Tabla12[[#This Row],[Costo estimado 
(millones de $)]]</f>
        <v>525</v>
      </c>
      <c r="AF535" s="16">
        <v>0</v>
      </c>
      <c r="AG535" s="16">
        <v>0</v>
      </c>
      <c r="AH535" s="16">
        <v>0</v>
      </c>
      <c r="AI535" s="32">
        <v>0</v>
      </c>
      <c r="AJ535" s="32"/>
      <c r="AK535" s="32" t="s">
        <v>57</v>
      </c>
      <c r="AM535" s="32" t="s">
        <v>1018</v>
      </c>
      <c r="AN535" s="32">
        <v>1</v>
      </c>
      <c r="AO535" s="56" t="s">
        <v>1037</v>
      </c>
      <c r="AP535" s="32">
        <v>0</v>
      </c>
      <c r="AQ535" s="32">
        <v>0</v>
      </c>
      <c r="AR535" s="58">
        <v>0.5</v>
      </c>
      <c r="AS535" s="32"/>
      <c r="AT535" s="40"/>
      <c r="AU535" s="40">
        <v>0</v>
      </c>
      <c r="AV535" s="40">
        <v>0</v>
      </c>
      <c r="AW535" s="32"/>
      <c r="AX535" s="16">
        <f>Tabla12[[#This Row],[Costo estimado 
(millones de $)]]-Tabla12[[#This Row],[Recursos PDD]]</f>
        <v>525</v>
      </c>
      <c r="AY535" s="32"/>
      <c r="AZ535" s="40">
        <v>0</v>
      </c>
      <c r="BA535" s="40">
        <v>2</v>
      </c>
      <c r="BB535" s="40">
        <f>+(Tabla12[[#This Row],[Priorización 1 (60%)]]*60%)+(Tabla12[[#This Row],[Priorización 2 (40%)]]*40%)</f>
        <v>0.8</v>
      </c>
      <c r="BC535" s="32"/>
      <c r="BD535" s="32"/>
    </row>
    <row r="536" spans="1:56" ht="169" hidden="1" customHeight="1" x14ac:dyDescent="0.2">
      <c r="A536" s="7">
        <v>549</v>
      </c>
      <c r="B536" s="7">
        <v>547</v>
      </c>
      <c r="C536" s="32" t="s">
        <v>900</v>
      </c>
      <c r="D536" s="32" t="s">
        <v>901</v>
      </c>
      <c r="E536" s="32" t="s">
        <v>72</v>
      </c>
      <c r="F536" s="1" t="s">
        <v>506</v>
      </c>
      <c r="G536" s="56" t="s">
        <v>2</v>
      </c>
      <c r="H536" s="6" t="s">
        <v>578</v>
      </c>
      <c r="I536" s="4" t="s">
        <v>312</v>
      </c>
      <c r="J536" s="32" t="s">
        <v>729</v>
      </c>
      <c r="K536" s="32" t="s">
        <v>931</v>
      </c>
      <c r="L536" s="32" t="s">
        <v>615</v>
      </c>
      <c r="N536" s="58" t="s">
        <v>56</v>
      </c>
      <c r="Q536" s="32" t="s">
        <v>4</v>
      </c>
      <c r="R536" s="32" t="s">
        <v>392</v>
      </c>
      <c r="S536" s="32" t="str">
        <f>+VLOOKUP(Tabla12[[#This Row],[Programa]],Objetivos_Programas!$B$2:$C$16,2,FALSE)</f>
        <v>2. Programa descarbonizar la movilidad e infraestructura sostenible</v>
      </c>
      <c r="T536" s="32" t="s">
        <v>1658</v>
      </c>
      <c r="U536" s="32" t="s">
        <v>1883</v>
      </c>
      <c r="V536" s="33" t="str">
        <f>+VLOOKUP(Tabla12[[#This Row],[Subprograma (reclasificación)]],OB_Prop_Estru_Prog_SubPr_meta!$K$2:$N$59,4,FALSE)</f>
        <v>362 kilómetros de malla vial de la ciudad consolidados</v>
      </c>
      <c r="W536" s="32" t="s">
        <v>900</v>
      </c>
      <c r="X536" s="32" t="s">
        <v>1554</v>
      </c>
      <c r="Y536" s="32" t="s">
        <v>1554</v>
      </c>
      <c r="AA536" s="32" t="s">
        <v>1427</v>
      </c>
      <c r="AB536" s="32" t="s">
        <v>1554</v>
      </c>
      <c r="AC536" s="58" t="s">
        <v>317</v>
      </c>
      <c r="AD536" s="10">
        <v>82866</v>
      </c>
      <c r="AE536" s="10">
        <f>+Tabla12[[#This Row],[Costo estimado 
(millones de $)]]</f>
        <v>82866</v>
      </c>
      <c r="AF536" s="16">
        <v>82666</v>
      </c>
      <c r="AG536" s="16">
        <v>0</v>
      </c>
      <c r="AH536" s="16">
        <v>0</v>
      </c>
      <c r="AI536" s="32">
        <v>0</v>
      </c>
      <c r="AJ536" s="32"/>
      <c r="AK536" s="32" t="s">
        <v>57</v>
      </c>
      <c r="AL536" s="32" t="s">
        <v>1642</v>
      </c>
      <c r="AM536" s="32" t="s">
        <v>1019</v>
      </c>
      <c r="AN536" s="32">
        <v>1</v>
      </c>
      <c r="AO536" s="56" t="s">
        <v>902</v>
      </c>
      <c r="AP536" s="58">
        <v>0</v>
      </c>
      <c r="AQ536" s="58" t="s">
        <v>923</v>
      </c>
      <c r="AR536" s="58">
        <v>5.8</v>
      </c>
      <c r="AS536" s="32"/>
      <c r="AT536" s="40"/>
      <c r="AU536" s="40">
        <v>0</v>
      </c>
      <c r="AV536" s="40">
        <v>1</v>
      </c>
      <c r="AW536" s="32" t="s">
        <v>1642</v>
      </c>
      <c r="AX536" s="16">
        <f>Tabla12[[#This Row],[Costo estimado 
(millones de $)]]-Tabla12[[#This Row],[Recursos PDD]]</f>
        <v>200</v>
      </c>
      <c r="AY536" s="32"/>
      <c r="AZ536" s="40">
        <v>3</v>
      </c>
      <c r="BA536" s="40">
        <v>2</v>
      </c>
      <c r="BB536" s="40">
        <f>+(Tabla12[[#This Row],[Priorización 1 (60%)]]*60%)+(Tabla12[[#This Row],[Priorización 2 (40%)]]*40%)</f>
        <v>2.5999999999999996</v>
      </c>
      <c r="BC536" s="32"/>
      <c r="BD536" s="32"/>
    </row>
    <row r="537" spans="1:56" ht="169" hidden="1" customHeight="1" x14ac:dyDescent="0.2">
      <c r="A537" s="7">
        <v>550</v>
      </c>
      <c r="B537" s="7">
        <v>548</v>
      </c>
      <c r="C537" s="32" t="s">
        <v>900</v>
      </c>
      <c r="D537" s="32" t="s">
        <v>901</v>
      </c>
      <c r="E537" s="32" t="s">
        <v>72</v>
      </c>
      <c r="F537" s="1" t="s">
        <v>506</v>
      </c>
      <c r="G537" s="56" t="s">
        <v>2</v>
      </c>
      <c r="H537" s="6" t="s">
        <v>579</v>
      </c>
      <c r="I537" s="4" t="s">
        <v>312</v>
      </c>
      <c r="J537" s="32" t="s">
        <v>729</v>
      </c>
      <c r="K537" s="32" t="s">
        <v>931</v>
      </c>
      <c r="L537" s="32" t="s">
        <v>615</v>
      </c>
      <c r="N537" s="58" t="s">
        <v>56</v>
      </c>
      <c r="Q537" s="32" t="s">
        <v>4</v>
      </c>
      <c r="R537" s="32" t="s">
        <v>392</v>
      </c>
      <c r="S537" s="32" t="str">
        <f>+VLOOKUP(Tabla12[[#This Row],[Programa]],Objetivos_Programas!$B$2:$C$16,2,FALSE)</f>
        <v>2. Programa descarbonizar la movilidad e infraestructura sostenible</v>
      </c>
      <c r="T537" s="32" t="s">
        <v>1658</v>
      </c>
      <c r="U537" s="32" t="s">
        <v>1883</v>
      </c>
      <c r="V537" s="33" t="str">
        <f>+VLOOKUP(Tabla12[[#This Row],[Subprograma (reclasificación)]],OB_Prop_Estru_Prog_SubPr_meta!$K$2:$N$59,4,FALSE)</f>
        <v>362 kilómetros de malla vial de la ciudad consolidados</v>
      </c>
      <c r="W537" s="32" t="s">
        <v>900</v>
      </c>
      <c r="X537" s="32">
        <v>0</v>
      </c>
      <c r="Y537" s="32" t="s">
        <v>1020</v>
      </c>
      <c r="AA537" s="32" t="s">
        <v>908</v>
      </c>
      <c r="AB537" s="32" t="s">
        <v>1020</v>
      </c>
      <c r="AC537" s="58" t="s">
        <v>58</v>
      </c>
      <c r="AD537" s="10">
        <v>2627509</v>
      </c>
      <c r="AE537" s="10">
        <f>+Tabla12[[#This Row],[Costo estimado 
(millones de $)]]</f>
        <v>2627509</v>
      </c>
      <c r="AF537" s="16">
        <v>2627509</v>
      </c>
      <c r="AG537" s="16">
        <v>0</v>
      </c>
      <c r="AH537" s="16">
        <v>0</v>
      </c>
      <c r="AI537" s="32">
        <v>0</v>
      </c>
      <c r="AJ537" s="32"/>
      <c r="AK537" s="32" t="s">
        <v>57</v>
      </c>
      <c r="AL537" s="32" t="s">
        <v>1642</v>
      </c>
      <c r="AM537" s="32" t="s">
        <v>1021</v>
      </c>
      <c r="AN537" s="32">
        <v>1</v>
      </c>
      <c r="AO537" s="56" t="s">
        <v>902</v>
      </c>
      <c r="AP537" s="58">
        <v>0</v>
      </c>
      <c r="AQ537" s="58">
        <v>0</v>
      </c>
      <c r="AR537" s="58">
        <f>7.66+8.63</f>
        <v>16.29</v>
      </c>
      <c r="AS537" s="32"/>
      <c r="AT537" s="40"/>
      <c r="AU537" s="40">
        <v>0</v>
      </c>
      <c r="AV537" s="40">
        <v>0</v>
      </c>
      <c r="AW537" s="32" t="s">
        <v>1642</v>
      </c>
      <c r="AX537" s="16">
        <f>Tabla12[[#This Row],[Costo estimado 
(millones de $)]]-Tabla12[[#This Row],[Recursos PDD]]</f>
        <v>0</v>
      </c>
      <c r="AY537" s="32"/>
      <c r="AZ537" s="40">
        <v>0</v>
      </c>
      <c r="BA537" s="40">
        <v>2</v>
      </c>
      <c r="BB537" s="40">
        <f>+(Tabla12[[#This Row],[Priorización 1 (60%)]]*60%)+(Tabla12[[#This Row],[Priorización 2 (40%)]]*40%)</f>
        <v>0.8</v>
      </c>
      <c r="BC537" s="32"/>
      <c r="BD537" s="32"/>
    </row>
    <row r="538" spans="1:56" ht="169" hidden="1" customHeight="1" x14ac:dyDescent="0.2">
      <c r="A538" s="7">
        <v>551</v>
      </c>
      <c r="B538" s="7">
        <v>549</v>
      </c>
      <c r="C538" s="32" t="s">
        <v>900</v>
      </c>
      <c r="D538" s="32" t="s">
        <v>901</v>
      </c>
      <c r="E538" s="32" t="s">
        <v>72</v>
      </c>
      <c r="F538" s="1" t="s">
        <v>506</v>
      </c>
      <c r="G538" s="56" t="s">
        <v>2</v>
      </c>
      <c r="H538" s="6" t="s">
        <v>1683</v>
      </c>
      <c r="I538" s="4" t="s">
        <v>312</v>
      </c>
      <c r="J538" s="32" t="s">
        <v>729</v>
      </c>
      <c r="K538" s="32" t="s">
        <v>931</v>
      </c>
      <c r="L538" s="32" t="s">
        <v>615</v>
      </c>
      <c r="N538" s="58" t="s">
        <v>56</v>
      </c>
      <c r="Q538" s="32" t="s">
        <v>4</v>
      </c>
      <c r="R538" s="32" t="s">
        <v>392</v>
      </c>
      <c r="S538" s="32" t="str">
        <f>+VLOOKUP(Tabla12[[#This Row],[Programa]],Objetivos_Programas!$B$2:$C$16,2,FALSE)</f>
        <v>2. Programa descarbonizar la movilidad e infraestructura sostenible</v>
      </c>
      <c r="T538" s="32" t="s">
        <v>1658</v>
      </c>
      <c r="U538" s="32" t="s">
        <v>1883</v>
      </c>
      <c r="V538" s="33" t="str">
        <f>+VLOOKUP(Tabla12[[#This Row],[Subprograma (reclasificación)]],OB_Prop_Estru_Prog_SubPr_meta!$K$2:$N$59,4,FALSE)</f>
        <v>362 kilómetros de malla vial de la ciudad consolidados</v>
      </c>
      <c r="W538" s="32" t="s">
        <v>900</v>
      </c>
      <c r="X538" s="32">
        <v>0</v>
      </c>
      <c r="Y538" s="153" t="s">
        <v>2224</v>
      </c>
      <c r="AA538" s="32" t="s">
        <v>1413</v>
      </c>
      <c r="AB538" s="32" t="s">
        <v>1022</v>
      </c>
      <c r="AC538" s="58" t="s">
        <v>58</v>
      </c>
      <c r="AD538" s="10">
        <v>410226</v>
      </c>
      <c r="AE538" s="10">
        <f>+Tabla12[[#This Row],[Costo estimado 
(millones de $)]]</f>
        <v>410226</v>
      </c>
      <c r="AF538" s="16">
        <v>410226</v>
      </c>
      <c r="AG538" s="16">
        <v>0</v>
      </c>
      <c r="AH538" s="16">
        <v>0</v>
      </c>
      <c r="AI538" s="32">
        <v>0</v>
      </c>
      <c r="AJ538" s="32"/>
      <c r="AK538" s="32" t="s">
        <v>57</v>
      </c>
      <c r="AL538" s="32" t="s">
        <v>1642</v>
      </c>
      <c r="AM538" s="32" t="s">
        <v>1023</v>
      </c>
      <c r="AN538" s="32">
        <v>1</v>
      </c>
      <c r="AO538" s="56" t="s">
        <v>902</v>
      </c>
      <c r="AP538" s="58">
        <v>0</v>
      </c>
      <c r="AQ538" s="58">
        <v>0</v>
      </c>
      <c r="AR538" s="58">
        <v>5.01</v>
      </c>
      <c r="AS538" s="32"/>
      <c r="AT538" s="40"/>
      <c r="AU538" s="40">
        <v>0</v>
      </c>
      <c r="AV538" s="40">
        <v>1</v>
      </c>
      <c r="AW538" s="32" t="s">
        <v>1642</v>
      </c>
      <c r="AX538" s="16">
        <f>Tabla12[[#This Row],[Costo estimado 
(millones de $)]]-Tabla12[[#This Row],[Recursos PDD]]</f>
        <v>0</v>
      </c>
      <c r="AY538" s="32"/>
      <c r="AZ538" s="40">
        <v>3</v>
      </c>
      <c r="BA538" s="40">
        <v>2</v>
      </c>
      <c r="BB538" s="40">
        <f>+(Tabla12[[#This Row],[Priorización 1 (60%)]]*60%)+(Tabla12[[#This Row],[Priorización 2 (40%)]]*40%)</f>
        <v>2.5999999999999996</v>
      </c>
      <c r="BC538" s="32"/>
      <c r="BD538" s="32"/>
    </row>
    <row r="539" spans="1:56" ht="169" hidden="1" customHeight="1" x14ac:dyDescent="0.2">
      <c r="A539" s="7">
        <v>552</v>
      </c>
      <c r="B539" s="7">
        <v>550</v>
      </c>
      <c r="C539" s="32" t="s">
        <v>900</v>
      </c>
      <c r="D539" s="32" t="s">
        <v>901</v>
      </c>
      <c r="E539" s="32" t="s">
        <v>72</v>
      </c>
      <c r="F539" s="1" t="s">
        <v>506</v>
      </c>
      <c r="G539" s="56" t="s">
        <v>2</v>
      </c>
      <c r="H539" s="6" t="s">
        <v>581</v>
      </c>
      <c r="I539" s="4" t="s">
        <v>312</v>
      </c>
      <c r="J539" s="32" t="s">
        <v>729</v>
      </c>
      <c r="K539" s="32" t="s">
        <v>931</v>
      </c>
      <c r="L539" s="32" t="s">
        <v>615</v>
      </c>
      <c r="N539" s="58" t="s">
        <v>56</v>
      </c>
      <c r="Q539" s="32" t="s">
        <v>4</v>
      </c>
      <c r="R539" s="32" t="s">
        <v>392</v>
      </c>
      <c r="S539" s="32" t="str">
        <f>+VLOOKUP(Tabla12[[#This Row],[Programa]],Objetivos_Programas!$B$2:$C$16,2,FALSE)</f>
        <v>2. Programa descarbonizar la movilidad e infraestructura sostenible</v>
      </c>
      <c r="T539" s="32" t="s">
        <v>1658</v>
      </c>
      <c r="U539" s="32" t="s">
        <v>1883</v>
      </c>
      <c r="V539" s="33" t="str">
        <f>+VLOOKUP(Tabla12[[#This Row],[Subprograma (reclasificación)]],OB_Prop_Estru_Prog_SubPr_meta!$K$2:$N$59,4,FALSE)</f>
        <v>362 kilómetros de malla vial de la ciudad consolidados</v>
      </c>
      <c r="W539" s="32" t="s">
        <v>900</v>
      </c>
      <c r="X539" s="32">
        <v>0</v>
      </c>
      <c r="Y539" s="32" t="s">
        <v>1024</v>
      </c>
      <c r="AA539" s="32" t="s">
        <v>908</v>
      </c>
      <c r="AB539" s="32" t="s">
        <v>1024</v>
      </c>
      <c r="AC539" s="58">
        <v>0</v>
      </c>
      <c r="AD539" s="10">
        <v>72763</v>
      </c>
      <c r="AE539" s="10">
        <f>+Tabla12[[#This Row],[Costo estimado 
(millones de $)]]</f>
        <v>72763</v>
      </c>
      <c r="AF539" s="16">
        <v>72763</v>
      </c>
      <c r="AG539" s="16">
        <v>0</v>
      </c>
      <c r="AH539" s="16">
        <v>0</v>
      </c>
      <c r="AI539" s="32">
        <v>0</v>
      </c>
      <c r="AJ539" s="32"/>
      <c r="AK539" s="32" t="s">
        <v>57</v>
      </c>
      <c r="AL539" s="32" t="s">
        <v>1642</v>
      </c>
      <c r="AM539" s="32" t="s">
        <v>1025</v>
      </c>
      <c r="AN539" s="32">
        <v>1</v>
      </c>
      <c r="AO539" s="56" t="s">
        <v>902</v>
      </c>
      <c r="AP539" s="58">
        <v>0</v>
      </c>
      <c r="AQ539" s="58">
        <v>0</v>
      </c>
      <c r="AR539" s="58">
        <v>1.43</v>
      </c>
      <c r="AS539" s="32"/>
      <c r="AT539" s="40"/>
      <c r="AU539" s="40">
        <v>0</v>
      </c>
      <c r="AV539" s="40">
        <v>0</v>
      </c>
      <c r="AW539" s="32" t="s">
        <v>1642</v>
      </c>
      <c r="AX539" s="16">
        <f>Tabla12[[#This Row],[Costo estimado 
(millones de $)]]-Tabla12[[#This Row],[Recursos PDD]]</f>
        <v>0</v>
      </c>
      <c r="AY539" s="32"/>
      <c r="AZ539" s="40">
        <v>0</v>
      </c>
      <c r="BA539" s="40">
        <v>2</v>
      </c>
      <c r="BB539" s="40">
        <f>+(Tabla12[[#This Row],[Priorización 1 (60%)]]*60%)+(Tabla12[[#This Row],[Priorización 2 (40%)]]*40%)</f>
        <v>0.8</v>
      </c>
      <c r="BC539" s="32"/>
      <c r="BD539" s="32"/>
    </row>
    <row r="540" spans="1:56" ht="169" hidden="1" customHeight="1" x14ac:dyDescent="0.2">
      <c r="A540" s="7">
        <v>553</v>
      </c>
      <c r="B540" s="7">
        <v>551</v>
      </c>
      <c r="C540" s="32" t="s">
        <v>900</v>
      </c>
      <c r="D540" s="32" t="s">
        <v>901</v>
      </c>
      <c r="E540" s="32" t="s">
        <v>72</v>
      </c>
      <c r="F540" s="1" t="s">
        <v>506</v>
      </c>
      <c r="G540" s="56" t="s">
        <v>2</v>
      </c>
      <c r="H540" s="6" t="s">
        <v>582</v>
      </c>
      <c r="I540" s="4" t="s">
        <v>312</v>
      </c>
      <c r="J540" s="32" t="s">
        <v>729</v>
      </c>
      <c r="K540" s="32" t="s">
        <v>931</v>
      </c>
      <c r="L540" s="32" t="s">
        <v>615</v>
      </c>
      <c r="N540" s="58" t="s">
        <v>56</v>
      </c>
      <c r="Q540" s="32" t="s">
        <v>4</v>
      </c>
      <c r="R540" s="32" t="s">
        <v>392</v>
      </c>
      <c r="S540" s="32" t="str">
        <f>+VLOOKUP(Tabla12[[#This Row],[Programa]],Objetivos_Programas!$B$2:$C$16,2,FALSE)</f>
        <v>2. Programa descarbonizar la movilidad e infraestructura sostenible</v>
      </c>
      <c r="T540" s="32" t="s">
        <v>1658</v>
      </c>
      <c r="U540" s="32" t="s">
        <v>1883</v>
      </c>
      <c r="V540" s="33" t="str">
        <f>+VLOOKUP(Tabla12[[#This Row],[Subprograma (reclasificación)]],OB_Prop_Estru_Prog_SubPr_meta!$K$2:$N$59,4,FALSE)</f>
        <v>362 kilómetros de malla vial de la ciudad consolidados</v>
      </c>
      <c r="W540" s="32" t="s">
        <v>900</v>
      </c>
      <c r="X540" s="32" t="s">
        <v>947</v>
      </c>
      <c r="Y540" s="32" t="s">
        <v>947</v>
      </c>
      <c r="AA540" s="32" t="s">
        <v>908</v>
      </c>
      <c r="AB540" s="32" t="s">
        <v>947</v>
      </c>
      <c r="AC540" s="58" t="s">
        <v>317</v>
      </c>
      <c r="AD540" s="10">
        <v>62949</v>
      </c>
      <c r="AE540" s="10">
        <f>+Tabla12[[#This Row],[Costo estimado 
(millones de $)]]</f>
        <v>62949</v>
      </c>
      <c r="AF540" s="16">
        <v>62949</v>
      </c>
      <c r="AG540" s="16">
        <v>0</v>
      </c>
      <c r="AH540" s="16">
        <v>0</v>
      </c>
      <c r="AI540" s="32">
        <v>0</v>
      </c>
      <c r="AJ540" s="32"/>
      <c r="AK540" s="32" t="s">
        <v>57</v>
      </c>
      <c r="AL540" s="32" t="s">
        <v>1642</v>
      </c>
      <c r="AM540" s="32" t="s">
        <v>1026</v>
      </c>
      <c r="AN540" s="32">
        <v>1</v>
      </c>
      <c r="AO540" s="56" t="s">
        <v>902</v>
      </c>
      <c r="AP540" s="58">
        <v>0</v>
      </c>
      <c r="AQ540" s="58">
        <v>0</v>
      </c>
      <c r="AR540" s="58">
        <v>4.72</v>
      </c>
      <c r="AS540" s="32"/>
      <c r="AT540" s="40"/>
      <c r="AU540" s="40">
        <v>0</v>
      </c>
      <c r="AV540" s="40">
        <v>0</v>
      </c>
      <c r="AW540" s="32" t="s">
        <v>1642</v>
      </c>
      <c r="AX540" s="16">
        <f>Tabla12[[#This Row],[Costo estimado 
(millones de $)]]-Tabla12[[#This Row],[Recursos PDD]]</f>
        <v>0</v>
      </c>
      <c r="AY540" s="32"/>
      <c r="AZ540" s="40">
        <v>0</v>
      </c>
      <c r="BA540" s="40">
        <v>2</v>
      </c>
      <c r="BB540" s="40">
        <f>+(Tabla12[[#This Row],[Priorización 1 (60%)]]*60%)+(Tabla12[[#This Row],[Priorización 2 (40%)]]*40%)</f>
        <v>0.8</v>
      </c>
      <c r="BC540" s="32"/>
      <c r="BD540" s="32"/>
    </row>
    <row r="541" spans="1:56" ht="169" hidden="1" customHeight="1" x14ac:dyDescent="0.2">
      <c r="A541" s="7">
        <v>554</v>
      </c>
      <c r="B541" s="7">
        <v>552</v>
      </c>
      <c r="C541" s="32" t="s">
        <v>900</v>
      </c>
      <c r="D541" s="32" t="s">
        <v>901</v>
      </c>
      <c r="E541" s="32" t="s">
        <v>72</v>
      </c>
      <c r="F541" s="1" t="s">
        <v>506</v>
      </c>
      <c r="G541" s="56" t="s">
        <v>2</v>
      </c>
      <c r="H541" s="6" t="s">
        <v>583</v>
      </c>
      <c r="I541" s="4" t="s">
        <v>312</v>
      </c>
      <c r="J541" s="32" t="s">
        <v>729</v>
      </c>
      <c r="K541" s="32" t="s">
        <v>931</v>
      </c>
      <c r="L541" s="32" t="s">
        <v>615</v>
      </c>
      <c r="N541" s="58" t="s">
        <v>56</v>
      </c>
      <c r="Q541" s="32" t="s">
        <v>4</v>
      </c>
      <c r="R541" s="32" t="s">
        <v>392</v>
      </c>
      <c r="S541" s="32" t="str">
        <f>+VLOOKUP(Tabla12[[#This Row],[Programa]],Objetivos_Programas!$B$2:$C$16,2,FALSE)</f>
        <v>2. Programa descarbonizar la movilidad e infraestructura sostenible</v>
      </c>
      <c r="T541" s="32" t="s">
        <v>1658</v>
      </c>
      <c r="U541" s="32" t="s">
        <v>1883</v>
      </c>
      <c r="V541" s="33" t="str">
        <f>+VLOOKUP(Tabla12[[#This Row],[Subprograma (reclasificación)]],OB_Prop_Estru_Prog_SubPr_meta!$K$2:$N$59,4,FALSE)</f>
        <v>362 kilómetros de malla vial de la ciudad consolidados</v>
      </c>
      <c r="W541" s="32" t="s">
        <v>900</v>
      </c>
      <c r="X541" s="32">
        <v>0</v>
      </c>
      <c r="Y541" s="32" t="s">
        <v>1027</v>
      </c>
      <c r="AA541" s="32" t="s">
        <v>908</v>
      </c>
      <c r="AB541" s="32" t="s">
        <v>1027</v>
      </c>
      <c r="AC541" s="58" t="s">
        <v>317</v>
      </c>
      <c r="AD541" s="10">
        <v>927806</v>
      </c>
      <c r="AE541" s="10">
        <f>+Tabla12[[#This Row],[Costo estimado 
(millones de $)]]</f>
        <v>927806</v>
      </c>
      <c r="AF541" s="16">
        <v>927806</v>
      </c>
      <c r="AG541" s="16">
        <v>0</v>
      </c>
      <c r="AH541" s="16">
        <v>0</v>
      </c>
      <c r="AI541" s="32">
        <v>0</v>
      </c>
      <c r="AJ541" s="32"/>
      <c r="AK541" s="32" t="s">
        <v>57</v>
      </c>
      <c r="AL541" s="32" t="s">
        <v>1642</v>
      </c>
      <c r="AM541" s="32" t="s">
        <v>1028</v>
      </c>
      <c r="AN541" s="32">
        <v>1</v>
      </c>
      <c r="AO541" s="56" t="s">
        <v>902</v>
      </c>
      <c r="AP541" s="58">
        <v>0</v>
      </c>
      <c r="AQ541" s="58">
        <v>0</v>
      </c>
      <c r="AR541" s="58">
        <v>3.13</v>
      </c>
      <c r="AS541" s="32"/>
      <c r="AT541" s="40"/>
      <c r="AU541" s="40">
        <v>0</v>
      </c>
      <c r="AV541" s="40">
        <v>0</v>
      </c>
      <c r="AW541" s="32" t="s">
        <v>1642</v>
      </c>
      <c r="AX541" s="16">
        <f>Tabla12[[#This Row],[Costo estimado 
(millones de $)]]-Tabla12[[#This Row],[Recursos PDD]]</f>
        <v>0</v>
      </c>
      <c r="AY541" s="32"/>
      <c r="AZ541" s="40">
        <v>0</v>
      </c>
      <c r="BA541" s="40">
        <v>2</v>
      </c>
      <c r="BB541" s="40">
        <f>+(Tabla12[[#This Row],[Priorización 1 (60%)]]*60%)+(Tabla12[[#This Row],[Priorización 2 (40%)]]*40%)</f>
        <v>0.8</v>
      </c>
      <c r="BC541" s="32"/>
      <c r="BD541" s="32"/>
    </row>
    <row r="542" spans="1:56" ht="169" hidden="1" customHeight="1" x14ac:dyDescent="0.2">
      <c r="A542" s="7">
        <v>555</v>
      </c>
      <c r="B542" s="7">
        <v>553</v>
      </c>
      <c r="C542" s="32" t="s">
        <v>900</v>
      </c>
      <c r="D542" s="32" t="s">
        <v>901</v>
      </c>
      <c r="E542" s="32" t="s">
        <v>72</v>
      </c>
      <c r="F542" s="1" t="s">
        <v>506</v>
      </c>
      <c r="G542" s="56" t="s">
        <v>2</v>
      </c>
      <c r="H542" s="6" t="s">
        <v>584</v>
      </c>
      <c r="I542" s="4" t="s">
        <v>312</v>
      </c>
      <c r="J542" s="32" t="s">
        <v>729</v>
      </c>
      <c r="K542" s="32" t="s">
        <v>931</v>
      </c>
      <c r="L542" s="32" t="s">
        <v>615</v>
      </c>
      <c r="N542" s="58" t="s">
        <v>56</v>
      </c>
      <c r="Q542" s="32" t="s">
        <v>4</v>
      </c>
      <c r="R542" s="32" t="s">
        <v>392</v>
      </c>
      <c r="S542" s="32" t="str">
        <f>+VLOOKUP(Tabla12[[#This Row],[Programa]],Objetivos_Programas!$B$2:$C$16,2,FALSE)</f>
        <v>2. Programa descarbonizar la movilidad e infraestructura sostenible</v>
      </c>
      <c r="T542" s="32" t="s">
        <v>1658</v>
      </c>
      <c r="U542" s="32" t="s">
        <v>1883</v>
      </c>
      <c r="V542" s="33" t="str">
        <f>+VLOOKUP(Tabla12[[#This Row],[Subprograma (reclasificación)]],OB_Prop_Estru_Prog_SubPr_meta!$K$2:$N$59,4,FALSE)</f>
        <v>362 kilómetros de malla vial de la ciudad consolidados</v>
      </c>
      <c r="W542" s="32" t="s">
        <v>900</v>
      </c>
      <c r="X542" s="32">
        <v>0</v>
      </c>
      <c r="Y542" s="32" t="s">
        <v>1029</v>
      </c>
      <c r="AA542" s="32" t="s">
        <v>1407</v>
      </c>
      <c r="AB542" s="32" t="s">
        <v>1029</v>
      </c>
      <c r="AC542" s="58" t="s">
        <v>58</v>
      </c>
      <c r="AD542" s="10">
        <v>166996</v>
      </c>
      <c r="AE542" s="10">
        <f>+Tabla12[[#This Row],[Costo estimado 
(millones de $)]]</f>
        <v>166996</v>
      </c>
      <c r="AF542" s="16">
        <v>166996</v>
      </c>
      <c r="AG542" s="16">
        <v>0</v>
      </c>
      <c r="AH542" s="16">
        <v>0</v>
      </c>
      <c r="AI542" s="32">
        <v>0</v>
      </c>
      <c r="AJ542" s="32"/>
      <c r="AK542" s="32" t="s">
        <v>57</v>
      </c>
      <c r="AL542" s="32" t="s">
        <v>1642</v>
      </c>
      <c r="AM542" s="32" t="s">
        <v>1030</v>
      </c>
      <c r="AN542" s="32">
        <v>1</v>
      </c>
      <c r="AO542" s="56" t="s">
        <v>902</v>
      </c>
      <c r="AP542" s="58">
        <v>0</v>
      </c>
      <c r="AQ542" s="58" t="s">
        <v>923</v>
      </c>
      <c r="AR542" s="58">
        <v>5.84</v>
      </c>
      <c r="AS542" s="32"/>
      <c r="AT542" s="40"/>
      <c r="AU542" s="40">
        <v>0</v>
      </c>
      <c r="AV542" s="40">
        <v>3</v>
      </c>
      <c r="AW542" s="32" t="s">
        <v>1642</v>
      </c>
      <c r="AX542" s="16">
        <f>Tabla12[[#This Row],[Costo estimado 
(millones de $)]]-Tabla12[[#This Row],[Recursos PDD]]</f>
        <v>0</v>
      </c>
      <c r="AY542" s="32"/>
      <c r="AZ542" s="40">
        <v>1</v>
      </c>
      <c r="BA542" s="40">
        <v>2</v>
      </c>
      <c r="BB542" s="40">
        <f>+(Tabla12[[#This Row],[Priorización 1 (60%)]]*60%)+(Tabla12[[#This Row],[Priorización 2 (40%)]]*40%)</f>
        <v>1.4</v>
      </c>
      <c r="BC542" s="32"/>
      <c r="BD542" s="32"/>
    </row>
    <row r="543" spans="1:56" ht="169" hidden="1" customHeight="1" x14ac:dyDescent="0.2">
      <c r="A543" s="7">
        <v>556</v>
      </c>
      <c r="B543" s="7">
        <v>554</v>
      </c>
      <c r="C543" s="32" t="s">
        <v>900</v>
      </c>
      <c r="D543" s="32" t="s">
        <v>901</v>
      </c>
      <c r="E543" s="32" t="s">
        <v>72</v>
      </c>
      <c r="F543" s="1" t="s">
        <v>506</v>
      </c>
      <c r="G543" s="56" t="s">
        <v>2</v>
      </c>
      <c r="H543" s="6" t="s">
        <v>585</v>
      </c>
      <c r="I543" s="4" t="s">
        <v>312</v>
      </c>
      <c r="J543" s="32" t="s">
        <v>729</v>
      </c>
      <c r="K543" s="32" t="s">
        <v>931</v>
      </c>
      <c r="L543" s="32" t="s">
        <v>615</v>
      </c>
      <c r="N543" s="58" t="s">
        <v>56</v>
      </c>
      <c r="Q543" s="32" t="s">
        <v>4</v>
      </c>
      <c r="R543" s="32" t="s">
        <v>392</v>
      </c>
      <c r="S543" s="32" t="str">
        <f>+VLOOKUP(Tabla12[[#This Row],[Programa]],Objetivos_Programas!$B$2:$C$16,2,FALSE)</f>
        <v>2. Programa descarbonizar la movilidad e infraestructura sostenible</v>
      </c>
      <c r="T543" s="32" t="s">
        <v>1658</v>
      </c>
      <c r="U543" s="32" t="s">
        <v>1883</v>
      </c>
      <c r="V543" s="33" t="str">
        <f>+VLOOKUP(Tabla12[[#This Row],[Subprograma (reclasificación)]],OB_Prop_Estru_Prog_SubPr_meta!$K$2:$N$59,4,FALSE)</f>
        <v>362 kilómetros de malla vial de la ciudad consolidados</v>
      </c>
      <c r="W543" s="32" t="s">
        <v>900</v>
      </c>
      <c r="X543" s="32">
        <v>0</v>
      </c>
      <c r="Y543" s="32" t="s">
        <v>1031</v>
      </c>
      <c r="AA543" s="32" t="s">
        <v>908</v>
      </c>
      <c r="AB543" s="32" t="s">
        <v>1031</v>
      </c>
      <c r="AC543" s="58" t="s">
        <v>58</v>
      </c>
      <c r="AD543" s="10">
        <v>197629</v>
      </c>
      <c r="AE543" s="10">
        <f>+Tabla12[[#This Row],[Costo estimado 
(millones de $)]]</f>
        <v>197629</v>
      </c>
      <c r="AF543" s="16">
        <v>197629</v>
      </c>
      <c r="AG543" s="16">
        <v>0</v>
      </c>
      <c r="AH543" s="16">
        <v>0</v>
      </c>
      <c r="AI543" s="32">
        <v>0</v>
      </c>
      <c r="AJ543" s="32"/>
      <c r="AK543" s="32" t="s">
        <v>57</v>
      </c>
      <c r="AL543" s="32" t="s">
        <v>1642</v>
      </c>
      <c r="AM543" s="32" t="s">
        <v>1032</v>
      </c>
      <c r="AN543" s="32">
        <v>1</v>
      </c>
      <c r="AO543" s="56" t="s">
        <v>1586</v>
      </c>
      <c r="AP543" s="58">
        <v>0</v>
      </c>
      <c r="AQ543" s="58">
        <v>0</v>
      </c>
      <c r="AR543" s="58">
        <v>1.92</v>
      </c>
      <c r="AS543" s="32"/>
      <c r="AT543" s="40"/>
      <c r="AU543" s="40">
        <v>0</v>
      </c>
      <c r="AV543" s="40">
        <v>0</v>
      </c>
      <c r="AW543" s="32" t="s">
        <v>1642</v>
      </c>
      <c r="AX543" s="16">
        <f>Tabla12[[#This Row],[Costo estimado 
(millones de $)]]-Tabla12[[#This Row],[Recursos PDD]]</f>
        <v>0</v>
      </c>
      <c r="AY543" s="32"/>
      <c r="AZ543" s="40">
        <v>0</v>
      </c>
      <c r="BA543" s="40">
        <v>2</v>
      </c>
      <c r="BB543" s="40">
        <f>+(Tabla12[[#This Row],[Priorización 1 (60%)]]*60%)+(Tabla12[[#This Row],[Priorización 2 (40%)]]*40%)</f>
        <v>0.8</v>
      </c>
      <c r="BC543" s="32"/>
      <c r="BD543" s="32"/>
    </row>
    <row r="544" spans="1:56" ht="169" hidden="1" customHeight="1" x14ac:dyDescent="0.2">
      <c r="A544" s="7">
        <v>557</v>
      </c>
      <c r="B544" s="7">
        <v>555</v>
      </c>
      <c r="C544" s="32" t="s">
        <v>900</v>
      </c>
      <c r="D544" s="32" t="s">
        <v>901</v>
      </c>
      <c r="E544" s="32" t="s">
        <v>72</v>
      </c>
      <c r="F544" s="1" t="s">
        <v>506</v>
      </c>
      <c r="G544" s="56" t="s">
        <v>2</v>
      </c>
      <c r="H544" s="6" t="s">
        <v>586</v>
      </c>
      <c r="I544" s="4" t="s">
        <v>312</v>
      </c>
      <c r="J544" s="32" t="s">
        <v>729</v>
      </c>
      <c r="K544" s="32" t="s">
        <v>931</v>
      </c>
      <c r="L544" s="32" t="s">
        <v>615</v>
      </c>
      <c r="N544" s="58" t="s">
        <v>56</v>
      </c>
      <c r="Q544" s="32" t="s">
        <v>4</v>
      </c>
      <c r="R544" s="32" t="s">
        <v>392</v>
      </c>
      <c r="S544" s="32" t="str">
        <f>+VLOOKUP(Tabla12[[#This Row],[Programa]],Objetivos_Programas!$B$2:$C$16,2,FALSE)</f>
        <v>2. Programa descarbonizar la movilidad e infraestructura sostenible</v>
      </c>
      <c r="T544" s="32" t="s">
        <v>1658</v>
      </c>
      <c r="U544" s="32" t="s">
        <v>1883</v>
      </c>
      <c r="V544" s="33" t="str">
        <f>+VLOOKUP(Tabla12[[#This Row],[Subprograma (reclasificación)]],OB_Prop_Estru_Prog_SubPr_meta!$K$2:$N$59,4,FALSE)</f>
        <v>362 kilómetros de malla vial de la ciudad consolidados</v>
      </c>
      <c r="W544" s="32" t="s">
        <v>900</v>
      </c>
      <c r="X544" s="32" t="s">
        <v>961</v>
      </c>
      <c r="Y544" s="32" t="s">
        <v>961</v>
      </c>
      <c r="AA544" s="32" t="s">
        <v>908</v>
      </c>
      <c r="AB544" s="32" t="s">
        <v>961</v>
      </c>
      <c r="AC544" s="58" t="s">
        <v>58</v>
      </c>
      <c r="AD544" s="10">
        <v>55456</v>
      </c>
      <c r="AE544" s="10">
        <f>+Tabla12[[#This Row],[Costo estimado 
(millones de $)]]</f>
        <v>55456</v>
      </c>
      <c r="AF544" s="16">
        <v>55456</v>
      </c>
      <c r="AG544" s="16">
        <v>0</v>
      </c>
      <c r="AH544" s="16">
        <v>0</v>
      </c>
      <c r="AI544" s="32">
        <v>0</v>
      </c>
      <c r="AJ544" s="32"/>
      <c r="AK544" s="32" t="s">
        <v>57</v>
      </c>
      <c r="AL544" s="32" t="s">
        <v>1642</v>
      </c>
      <c r="AM544" s="32" t="s">
        <v>1033</v>
      </c>
      <c r="AN544" s="32">
        <v>1</v>
      </c>
      <c r="AO544" s="56" t="s">
        <v>1586</v>
      </c>
      <c r="AP544" s="58">
        <v>0</v>
      </c>
      <c r="AQ544" s="58">
        <v>0</v>
      </c>
      <c r="AR544" s="58">
        <v>1.36</v>
      </c>
      <c r="AS544" s="32"/>
      <c r="AT544" s="40"/>
      <c r="AU544" s="40">
        <v>0</v>
      </c>
      <c r="AV544" s="40">
        <v>0</v>
      </c>
      <c r="AW544" s="32" t="s">
        <v>1642</v>
      </c>
      <c r="AX544" s="16">
        <f>Tabla12[[#This Row],[Costo estimado 
(millones de $)]]-Tabla12[[#This Row],[Recursos PDD]]</f>
        <v>0</v>
      </c>
      <c r="AY544" s="32"/>
      <c r="AZ544" s="40">
        <v>0</v>
      </c>
      <c r="BA544" s="40">
        <v>2</v>
      </c>
      <c r="BB544" s="40">
        <f>+(Tabla12[[#This Row],[Priorización 1 (60%)]]*60%)+(Tabla12[[#This Row],[Priorización 2 (40%)]]*40%)</f>
        <v>0.8</v>
      </c>
      <c r="BC544" s="32"/>
      <c r="BD544" s="32"/>
    </row>
    <row r="545" spans="1:56" ht="169" customHeight="1" x14ac:dyDescent="0.2">
      <c r="A545" s="7">
        <v>558</v>
      </c>
      <c r="B545" s="7">
        <v>556</v>
      </c>
      <c r="C545" s="32" t="s">
        <v>900</v>
      </c>
      <c r="D545" s="32" t="s">
        <v>901</v>
      </c>
      <c r="E545" s="32" t="s">
        <v>72</v>
      </c>
      <c r="F545" s="1" t="s">
        <v>1920</v>
      </c>
      <c r="G545" s="56" t="s">
        <v>2</v>
      </c>
      <c r="H545" s="6" t="s">
        <v>587</v>
      </c>
      <c r="I545" s="4" t="s">
        <v>114</v>
      </c>
      <c r="J545" s="32" t="s">
        <v>897</v>
      </c>
      <c r="K545" s="32" t="s">
        <v>90</v>
      </c>
      <c r="L545" s="32" t="s">
        <v>615</v>
      </c>
      <c r="N545" s="58" t="s">
        <v>108</v>
      </c>
      <c r="Q545" s="32" t="s">
        <v>531</v>
      </c>
      <c r="R545" s="32" t="s">
        <v>386</v>
      </c>
      <c r="S545" s="32" t="str">
        <f>+VLOOKUP(Tabla12[[#This Row],[Programa]],Objetivos_Programas!$B$2:$C$16,2,FALSE)</f>
        <v>2. Programa descarbonizar la movilidad e infraestructura sostenible</v>
      </c>
      <c r="T545" s="32" t="s">
        <v>404</v>
      </c>
      <c r="U545" s="32" t="s">
        <v>2129</v>
      </c>
      <c r="V545" s="33" t="str">
        <f>+VLOOKUP(Tabla12[[#This Row],[Subprograma (reclasificación)]],OB_Prop_Estru_Prog_SubPr_meta!$K$2:$N$59,4,FALSE)</f>
        <v>5 Líneas de metro  (97 km), 3 regiotram (37,09), 17 corredores verdes de alta capacidad (101 km) y 4 corredores verdes de media capacidad (19 km)</v>
      </c>
      <c r="W545" s="32" t="s">
        <v>900</v>
      </c>
      <c r="X545" s="32" t="s">
        <v>115</v>
      </c>
      <c r="Y545" s="32" t="s">
        <v>115</v>
      </c>
      <c r="AA545" s="32" t="s">
        <v>957</v>
      </c>
      <c r="AB545" s="32" t="s">
        <v>115</v>
      </c>
      <c r="AC545" s="58">
        <v>0</v>
      </c>
      <c r="AD545" s="10">
        <v>825949.42076938797</v>
      </c>
      <c r="AE545" s="10">
        <f>+Tabla12[[#This Row],[Costo estimado 
(millones de $)]]</f>
        <v>825949.42076938797</v>
      </c>
      <c r="AF545" s="16">
        <v>0</v>
      </c>
      <c r="AG545" s="16">
        <v>0</v>
      </c>
      <c r="AH545" s="16">
        <v>412974.71038469399</v>
      </c>
      <c r="AI545" s="32">
        <v>0</v>
      </c>
      <c r="AJ545" s="57"/>
      <c r="AK545" s="32" t="s">
        <v>57</v>
      </c>
      <c r="AN545" s="40">
        <v>1</v>
      </c>
      <c r="AO545" s="56" t="s">
        <v>902</v>
      </c>
      <c r="AP545" s="32">
        <v>0</v>
      </c>
      <c r="AQ545" s="32">
        <v>0</v>
      </c>
      <c r="AR545" s="58">
        <v>6.2</v>
      </c>
      <c r="AS545" s="32"/>
      <c r="AT545" s="40"/>
      <c r="AU545" s="40">
        <v>0</v>
      </c>
      <c r="AV545" s="40">
        <v>1</v>
      </c>
      <c r="AW545" s="32"/>
      <c r="AX545" s="16">
        <f>Tabla12[[#This Row],[Costo estimado 
(millones de $)]]-Tabla12[[#This Row],[Recursos PDD]]</f>
        <v>825949.42076938797</v>
      </c>
      <c r="AY545" s="32"/>
      <c r="AZ545" s="40">
        <v>3</v>
      </c>
      <c r="BA545" s="40">
        <v>3</v>
      </c>
      <c r="BB545" s="40">
        <f>+(Tabla12[[#This Row],[Priorización 1 (60%)]]*60%)+(Tabla12[[#This Row],[Priorización 2 (40%)]]*40%)</f>
        <v>3</v>
      </c>
      <c r="BC545" s="32"/>
      <c r="BD545" s="32"/>
    </row>
    <row r="546" spans="1:56" ht="169" hidden="1" customHeight="1" x14ac:dyDescent="0.2">
      <c r="A546" s="7">
        <v>559</v>
      </c>
      <c r="B546" s="7">
        <v>557</v>
      </c>
      <c r="C546" s="32" t="s">
        <v>900</v>
      </c>
      <c r="D546" s="32" t="s">
        <v>901</v>
      </c>
      <c r="E546" s="32" t="s">
        <v>72</v>
      </c>
      <c r="F546" s="1" t="s">
        <v>180</v>
      </c>
      <c r="G546" s="56" t="s">
        <v>2</v>
      </c>
      <c r="H546" s="6" t="s">
        <v>588</v>
      </c>
      <c r="I546" s="4" t="s">
        <v>376</v>
      </c>
      <c r="J546" s="32" t="s">
        <v>729</v>
      </c>
      <c r="K546" s="32" t="s">
        <v>931</v>
      </c>
      <c r="L546" s="32" t="s">
        <v>615</v>
      </c>
      <c r="N546" s="58" t="s">
        <v>56</v>
      </c>
      <c r="Q546" s="32" t="s">
        <v>4</v>
      </c>
      <c r="R546" s="32" t="s">
        <v>392</v>
      </c>
      <c r="S546" s="32" t="str">
        <f>+VLOOKUP(Tabla12[[#This Row],[Programa]],Objetivos_Programas!$B$2:$C$16,2,FALSE)</f>
        <v>2. Programa descarbonizar la movilidad e infraestructura sostenible</v>
      </c>
      <c r="T546" s="32" t="s">
        <v>1658</v>
      </c>
      <c r="U546" s="32" t="s">
        <v>1883</v>
      </c>
      <c r="V546" s="33" t="str">
        <f>+VLOOKUP(Tabla12[[#This Row],[Subprograma (reclasificación)]],OB_Prop_Estru_Prog_SubPr_meta!$K$2:$N$59,4,FALSE)</f>
        <v>362 kilómetros de malla vial de la ciudad consolidados</v>
      </c>
      <c r="W546" s="32" t="s">
        <v>900</v>
      </c>
      <c r="X546" s="32" t="s">
        <v>142</v>
      </c>
      <c r="Y546" s="32" t="s">
        <v>142</v>
      </c>
      <c r="AA546" s="32" t="s">
        <v>908</v>
      </c>
      <c r="AB546" s="32" t="s">
        <v>142</v>
      </c>
      <c r="AC546" s="58" t="s">
        <v>58</v>
      </c>
      <c r="AD546" s="10">
        <v>159136</v>
      </c>
      <c r="AE546" s="10">
        <f>+Tabla12[[#This Row],[Costo estimado 
(millones de $)]]</f>
        <v>159136</v>
      </c>
      <c r="AF546" s="16">
        <v>159136</v>
      </c>
      <c r="AG546" s="16">
        <v>0</v>
      </c>
      <c r="AH546" s="16">
        <v>0</v>
      </c>
      <c r="AI546" s="32">
        <v>0</v>
      </c>
      <c r="AJ546" s="32"/>
      <c r="AK546" s="32" t="s">
        <v>57</v>
      </c>
      <c r="AL546" s="32" t="s">
        <v>1642</v>
      </c>
      <c r="AM546" s="32" t="s">
        <v>1034</v>
      </c>
      <c r="AN546" s="32">
        <v>1</v>
      </c>
      <c r="AO546" s="32">
        <v>0</v>
      </c>
      <c r="AP546" s="32">
        <v>0</v>
      </c>
      <c r="AQ546" s="32">
        <v>0</v>
      </c>
      <c r="AR546" s="58">
        <v>0</v>
      </c>
      <c r="AS546" s="32">
        <v>0</v>
      </c>
      <c r="AT546" s="40"/>
      <c r="AU546" s="40">
        <v>0</v>
      </c>
      <c r="AV546" s="40">
        <v>0</v>
      </c>
      <c r="AW546" s="32" t="s">
        <v>1642</v>
      </c>
      <c r="AX546" s="16">
        <f>Tabla12[[#This Row],[Costo estimado 
(millones de $)]]-Tabla12[[#This Row],[Recursos PDD]]</f>
        <v>0</v>
      </c>
      <c r="AY546" s="32"/>
      <c r="AZ546" s="40">
        <v>0</v>
      </c>
      <c r="BA546" s="40">
        <v>2</v>
      </c>
      <c r="BB546" s="40">
        <f>+(Tabla12[[#This Row],[Priorización 1 (60%)]]*60%)+(Tabla12[[#This Row],[Priorización 2 (40%)]]*40%)</f>
        <v>0.8</v>
      </c>
      <c r="BC546" s="32"/>
      <c r="BD546" s="32"/>
    </row>
    <row r="547" spans="1:56" ht="169" hidden="1" customHeight="1" x14ac:dyDescent="0.2">
      <c r="A547" s="7">
        <v>561</v>
      </c>
      <c r="B547" s="7">
        <v>558</v>
      </c>
      <c r="C547" s="32" t="s">
        <v>900</v>
      </c>
      <c r="D547" s="32" t="s">
        <v>901</v>
      </c>
      <c r="E547" s="32" t="s">
        <v>112</v>
      </c>
      <c r="F547" s="180" t="s">
        <v>2191</v>
      </c>
      <c r="G547" s="182" t="s">
        <v>2</v>
      </c>
      <c r="H547" s="177" t="s">
        <v>2240</v>
      </c>
      <c r="I547" s="183" t="s">
        <v>312</v>
      </c>
      <c r="J547" s="179" t="s">
        <v>897</v>
      </c>
      <c r="K547" s="179" t="s">
        <v>91</v>
      </c>
      <c r="L547" s="179" t="s">
        <v>615</v>
      </c>
      <c r="M547" s="184"/>
      <c r="N547" s="184" t="s">
        <v>56</v>
      </c>
      <c r="O547" s="184"/>
      <c r="P547" s="179"/>
      <c r="Q547" s="179" t="s">
        <v>4</v>
      </c>
      <c r="R547" s="179" t="s">
        <v>386</v>
      </c>
      <c r="S547" s="32" t="str">
        <f>+VLOOKUP(Tabla12[[#This Row],[Programa]],Objetivos_Programas!$B$2:$C$16,2,FALSE)</f>
        <v>2. Programa descarbonizar la movilidad e infraestructura sostenible</v>
      </c>
      <c r="T547" s="179" t="s">
        <v>407</v>
      </c>
      <c r="U547" s="179" t="s">
        <v>408</v>
      </c>
      <c r="V547" s="33" t="str">
        <f>+VLOOKUP(Tabla12[[#This Row],[Subprograma (reclasificación)]],OB_Prop_Estru_Prog_SubPr_meta!$K$2:$N$59,4,FALSE)</f>
        <v>416 km de red de ciclo infraestructura en las 33 UPL, 11 corredores verdes para la micromovilidad - cicloalameda (84 km)</v>
      </c>
      <c r="W547" s="179" t="s">
        <v>900</v>
      </c>
      <c r="X547" s="179">
        <v>0</v>
      </c>
      <c r="Y547" s="153" t="s">
        <v>2215</v>
      </c>
      <c r="Z547" s="179"/>
      <c r="AA547" s="179" t="s">
        <v>1638</v>
      </c>
      <c r="AB547" s="179" t="s">
        <v>1550</v>
      </c>
      <c r="AC547" s="184">
        <v>0</v>
      </c>
      <c r="AD547" s="158">
        <v>21600</v>
      </c>
      <c r="AE547" s="158">
        <f>+Tabla12[[#This Row],[Costo estimado 
(millones de $)]]</f>
        <v>21600</v>
      </c>
      <c r="AI547" s="32">
        <v>0</v>
      </c>
      <c r="AJ547" s="32"/>
      <c r="AK547" s="32" t="s">
        <v>73</v>
      </c>
      <c r="AL547" s="40"/>
      <c r="AN547" s="32">
        <v>1</v>
      </c>
      <c r="AO547" s="32">
        <v>0</v>
      </c>
      <c r="AP547" s="58">
        <v>0</v>
      </c>
      <c r="AQ547" s="58">
        <v>0</v>
      </c>
      <c r="AR547" s="58">
        <v>1.8</v>
      </c>
      <c r="AS547" s="32">
        <v>0</v>
      </c>
      <c r="AT547" s="32"/>
      <c r="AU547" s="40">
        <v>0</v>
      </c>
      <c r="AV547" s="40">
        <v>1</v>
      </c>
      <c r="AW547" s="32"/>
      <c r="AX547" s="16"/>
      <c r="AY547" s="32"/>
      <c r="AZ547" s="40">
        <v>3</v>
      </c>
      <c r="BA547" s="40">
        <v>2</v>
      </c>
      <c r="BB547" s="40">
        <f>+(Tabla12[[#This Row],[Priorización 1 (60%)]]*60%)+(Tabla12[[#This Row],[Priorización 2 (40%)]]*40%)</f>
        <v>2.5999999999999996</v>
      </c>
      <c r="BC547" s="32"/>
      <c r="BD547" s="32"/>
    </row>
    <row r="548" spans="1:56" ht="169" hidden="1" customHeight="1" x14ac:dyDescent="0.2">
      <c r="A548" s="181">
        <v>562</v>
      </c>
      <c r="B548" s="181">
        <v>559</v>
      </c>
      <c r="C548" s="179" t="s">
        <v>900</v>
      </c>
      <c r="D548" s="179" t="s">
        <v>901</v>
      </c>
      <c r="E548" s="179" t="s">
        <v>112</v>
      </c>
      <c r="F548" s="180" t="s">
        <v>2191</v>
      </c>
      <c r="G548" s="182" t="s">
        <v>2</v>
      </c>
      <c r="H548" s="177" t="s">
        <v>2202</v>
      </c>
      <c r="I548" s="4" t="s">
        <v>312</v>
      </c>
      <c r="J548" s="32" t="s">
        <v>897</v>
      </c>
      <c r="K548" s="32" t="s">
        <v>91</v>
      </c>
      <c r="L548" s="32" t="s">
        <v>615</v>
      </c>
      <c r="N548" s="58" t="s">
        <v>56</v>
      </c>
      <c r="Q548" s="32" t="s">
        <v>4</v>
      </c>
      <c r="R548" s="32" t="s">
        <v>386</v>
      </c>
      <c r="S548" s="32" t="str">
        <f>+VLOOKUP(Tabla12[[#This Row],[Programa]],Objetivos_Programas!$B$2:$C$16,2,FALSE)</f>
        <v>2. Programa descarbonizar la movilidad e infraestructura sostenible</v>
      </c>
      <c r="T548" s="32" t="s">
        <v>407</v>
      </c>
      <c r="U548" s="32" t="s">
        <v>408</v>
      </c>
      <c r="V548" s="33" t="str">
        <f>+VLOOKUP(Tabla12[[#This Row],[Subprograma (reclasificación)]],OB_Prop_Estru_Prog_SubPr_meta!$K$2:$N$59,4,FALSE)</f>
        <v>416 km de red de ciclo infraestructura en las 33 UPL, 11 corredores verdes para la micromovilidad - cicloalameda (84 km)</v>
      </c>
      <c r="W548" s="32" t="s">
        <v>900</v>
      </c>
      <c r="X548" s="32">
        <v>0</v>
      </c>
      <c r="Y548" s="32" t="s">
        <v>1549</v>
      </c>
      <c r="AA548" s="32" t="s">
        <v>1481</v>
      </c>
      <c r="AB548" s="32" t="s">
        <v>1549</v>
      </c>
      <c r="AC548" s="58">
        <v>0</v>
      </c>
      <c r="AD548" s="10">
        <v>0</v>
      </c>
      <c r="AE548" s="10">
        <v>0</v>
      </c>
      <c r="AF548" s="16">
        <v>0</v>
      </c>
      <c r="AG548" s="16">
        <v>0</v>
      </c>
      <c r="AH548" s="16">
        <v>0</v>
      </c>
      <c r="AI548" s="32">
        <v>0</v>
      </c>
      <c r="AJ548" s="32"/>
      <c r="AK548" s="32" t="s">
        <v>73</v>
      </c>
      <c r="AM548" s="32" t="s">
        <v>2198</v>
      </c>
      <c r="AN548" s="40">
        <v>2</v>
      </c>
      <c r="AO548" s="32">
        <v>0</v>
      </c>
      <c r="AP548" s="58">
        <v>0</v>
      </c>
      <c r="AQ548" s="58">
        <v>0</v>
      </c>
      <c r="AR548" s="58">
        <v>20</v>
      </c>
      <c r="AS548" s="32">
        <v>0</v>
      </c>
      <c r="AT548" s="40"/>
      <c r="AU548" s="40">
        <v>0</v>
      </c>
      <c r="AV548" s="40">
        <v>1</v>
      </c>
      <c r="AW548" s="32"/>
      <c r="AX548" s="16"/>
      <c r="AY548" s="32"/>
      <c r="AZ548" s="40">
        <v>3</v>
      </c>
      <c r="BA548" s="40">
        <v>1</v>
      </c>
      <c r="BB548" s="40">
        <f>+(Tabla12[[#This Row],[Priorización 1 (60%)]]*60%)+(Tabla12[[#This Row],[Priorización 2 (40%)]]*40%)</f>
        <v>2.1999999999999997</v>
      </c>
      <c r="BC548" s="32"/>
      <c r="BD548" s="32"/>
    </row>
    <row r="549" spans="1:56" ht="169" hidden="1" customHeight="1" x14ac:dyDescent="0.2">
      <c r="A549" s="7">
        <v>563</v>
      </c>
      <c r="B549" s="7">
        <v>560</v>
      </c>
      <c r="C549" s="32" t="s">
        <v>900</v>
      </c>
      <c r="D549" s="32" t="s">
        <v>901</v>
      </c>
      <c r="E549" s="32" t="s">
        <v>112</v>
      </c>
      <c r="F549" s="180" t="s">
        <v>2191</v>
      </c>
      <c r="G549" s="182" t="s">
        <v>2</v>
      </c>
      <c r="H549" s="177" t="s">
        <v>2192</v>
      </c>
      <c r="I549" s="4" t="s">
        <v>312</v>
      </c>
      <c r="J549" s="32" t="s">
        <v>897</v>
      </c>
      <c r="K549" s="32" t="s">
        <v>91</v>
      </c>
      <c r="L549" s="32" t="s">
        <v>615</v>
      </c>
      <c r="N549" s="58" t="s">
        <v>56</v>
      </c>
      <c r="Q549" s="32" t="s">
        <v>4</v>
      </c>
      <c r="R549" s="32" t="s">
        <v>386</v>
      </c>
      <c r="S549" s="32" t="str">
        <f>+VLOOKUP(Tabla12[[#This Row],[Programa]],Objetivos_Programas!$B$2:$C$16,2,FALSE)</f>
        <v>2. Programa descarbonizar la movilidad e infraestructura sostenible</v>
      </c>
      <c r="T549" s="32" t="s">
        <v>407</v>
      </c>
      <c r="U549" s="32" t="s">
        <v>408</v>
      </c>
      <c r="V549" s="33" t="str">
        <f>+VLOOKUP(Tabla12[[#This Row],[Subprograma (reclasificación)]],OB_Prop_Estru_Prog_SubPr_meta!$K$2:$N$59,4,FALSE)</f>
        <v>416 km de red de ciclo infraestructura en las 33 UPL, 11 corredores verdes para la micromovilidad - cicloalameda (84 km)</v>
      </c>
      <c r="W549" s="32" t="s">
        <v>900</v>
      </c>
      <c r="X549" s="32">
        <v>0</v>
      </c>
      <c r="Y549" s="32" t="s">
        <v>1546</v>
      </c>
      <c r="AA549" s="32" t="s">
        <v>1430</v>
      </c>
      <c r="AB549" s="32" t="s">
        <v>1546</v>
      </c>
      <c r="AC549" s="58">
        <v>0</v>
      </c>
      <c r="AD549" s="10">
        <v>0</v>
      </c>
      <c r="AE549" s="10">
        <v>0</v>
      </c>
      <c r="AF549" s="16">
        <v>0</v>
      </c>
      <c r="AG549" s="16">
        <v>0</v>
      </c>
      <c r="AH549" s="16">
        <v>0</v>
      </c>
      <c r="AI549" s="32">
        <v>0</v>
      </c>
      <c r="AJ549" s="32"/>
      <c r="AK549" s="32" t="s">
        <v>73</v>
      </c>
      <c r="AM549" s="32" t="s">
        <v>2198</v>
      </c>
      <c r="AN549" s="40">
        <v>1</v>
      </c>
      <c r="AO549" s="32">
        <v>0</v>
      </c>
      <c r="AP549" s="58">
        <v>0</v>
      </c>
      <c r="AQ549" s="58">
        <v>0</v>
      </c>
      <c r="AR549" s="58">
        <v>8</v>
      </c>
      <c r="AS549" s="32">
        <v>0</v>
      </c>
      <c r="AT549" s="40"/>
      <c r="AU549" s="40">
        <v>0</v>
      </c>
      <c r="AV549" s="40">
        <v>1</v>
      </c>
      <c r="AW549" s="32"/>
      <c r="AX549" s="16"/>
      <c r="AY549" s="32"/>
      <c r="AZ549" s="40">
        <v>3</v>
      </c>
      <c r="BA549" s="40">
        <v>2</v>
      </c>
      <c r="BB549" s="40">
        <f>+(Tabla12[[#This Row],[Priorización 1 (60%)]]*60%)+(Tabla12[[#This Row],[Priorización 2 (40%)]]*40%)</f>
        <v>2.5999999999999996</v>
      </c>
      <c r="BC549" s="32"/>
      <c r="BD549" s="32"/>
    </row>
    <row r="550" spans="1:56" ht="169" hidden="1" customHeight="1" x14ac:dyDescent="0.2">
      <c r="A550" s="7">
        <v>564</v>
      </c>
      <c r="B550" s="7">
        <v>561</v>
      </c>
      <c r="C550" s="32" t="s">
        <v>900</v>
      </c>
      <c r="D550" s="32" t="s">
        <v>901</v>
      </c>
      <c r="E550" s="32" t="s">
        <v>112</v>
      </c>
      <c r="F550" s="1" t="s">
        <v>592</v>
      </c>
      <c r="G550" s="56" t="s">
        <v>2</v>
      </c>
      <c r="H550" s="6" t="s">
        <v>635</v>
      </c>
      <c r="I550" s="4" t="s">
        <v>312</v>
      </c>
      <c r="J550" s="32" t="s">
        <v>899</v>
      </c>
      <c r="K550" s="32" t="s">
        <v>903</v>
      </c>
      <c r="L550" s="32" t="s">
        <v>615</v>
      </c>
      <c r="N550" s="58" t="s">
        <v>56</v>
      </c>
      <c r="Q550" s="32" t="s">
        <v>4</v>
      </c>
      <c r="R550" s="32" t="s">
        <v>389</v>
      </c>
      <c r="S550" s="32" t="str">
        <f>+VLOOKUP(Tabla12[[#This Row],[Programa]],Objetivos_Programas!$B$2:$C$16,2,FALSE)</f>
        <v>5. Programa Territorios Productivos, Competitivos e innovadores</v>
      </c>
      <c r="T550" s="32" t="s">
        <v>412</v>
      </c>
      <c r="U550" s="32" t="s">
        <v>412</v>
      </c>
      <c r="V550" s="33" t="str">
        <f>+VLOOKUP(Tabla12[[#This Row],[Subprograma (reclasificación)]],OB_Prop_Estru_Prog_SubPr_meta!$K$2:$N$59,4,FALSE)</f>
        <v>5 zonas industriales conectadas por 20 corredores de carga y logística de integración regional</v>
      </c>
      <c r="W550" s="32" t="s">
        <v>900</v>
      </c>
      <c r="X550" s="32">
        <v>0</v>
      </c>
      <c r="Y550" s="32" t="s">
        <v>1555</v>
      </c>
      <c r="AA550" s="32" t="s">
        <v>1427</v>
      </c>
      <c r="AB550" s="32" t="s">
        <v>1555</v>
      </c>
      <c r="AC550" s="58" t="s">
        <v>1037</v>
      </c>
      <c r="AD550" s="10" t="s">
        <v>908</v>
      </c>
      <c r="AE550" s="10">
        <v>0</v>
      </c>
      <c r="AF550" s="16">
        <v>0</v>
      </c>
      <c r="AG550" s="16">
        <v>0</v>
      </c>
      <c r="AH550" s="16">
        <v>0</v>
      </c>
      <c r="AI550" s="32">
        <v>0</v>
      </c>
      <c r="AJ550" s="32"/>
      <c r="AK550" s="32" t="s">
        <v>73</v>
      </c>
      <c r="AM550" s="32" t="s">
        <v>911</v>
      </c>
      <c r="AN550" s="32">
        <v>2</v>
      </c>
      <c r="AO550" s="32">
        <v>0</v>
      </c>
      <c r="AP550" s="32">
        <v>0</v>
      </c>
      <c r="AQ550" s="32">
        <v>0</v>
      </c>
      <c r="AR550" s="58">
        <v>5.7</v>
      </c>
      <c r="AS550" s="32">
        <v>0</v>
      </c>
      <c r="AT550" s="32"/>
      <c r="AU550" s="40">
        <v>0</v>
      </c>
      <c r="AV550" s="40">
        <v>1</v>
      </c>
      <c r="AW550" s="32"/>
      <c r="AX550" s="16"/>
      <c r="AY550" s="32"/>
      <c r="AZ550" s="40">
        <v>3</v>
      </c>
      <c r="BA550" s="40">
        <v>1</v>
      </c>
      <c r="BB550" s="40">
        <f>+(Tabla12[[#This Row],[Priorización 1 (60%)]]*60%)+(Tabla12[[#This Row],[Priorización 2 (40%)]]*40%)</f>
        <v>2.1999999999999997</v>
      </c>
      <c r="BC550" s="32"/>
      <c r="BD550" s="32"/>
    </row>
    <row r="551" spans="1:56" ht="169" hidden="1" customHeight="1" x14ac:dyDescent="0.2">
      <c r="A551" s="7">
        <v>565</v>
      </c>
      <c r="B551" s="7">
        <v>562</v>
      </c>
      <c r="C551" s="32" t="s">
        <v>900</v>
      </c>
      <c r="D551" s="32" t="s">
        <v>901</v>
      </c>
      <c r="E551" s="32" t="s">
        <v>112</v>
      </c>
      <c r="F551" s="1" t="s">
        <v>592</v>
      </c>
      <c r="G551" s="56" t="s">
        <v>2</v>
      </c>
      <c r="H551" s="6" t="s">
        <v>593</v>
      </c>
      <c r="I551" s="4" t="s">
        <v>312</v>
      </c>
      <c r="J551" s="32" t="s">
        <v>899</v>
      </c>
      <c r="K551" s="32" t="s">
        <v>903</v>
      </c>
      <c r="L551" s="32" t="s">
        <v>615</v>
      </c>
      <c r="N551" s="58" t="s">
        <v>56</v>
      </c>
      <c r="Q551" s="32" t="s">
        <v>4</v>
      </c>
      <c r="R551" s="32" t="s">
        <v>389</v>
      </c>
      <c r="S551" s="32" t="str">
        <f>+VLOOKUP(Tabla12[[#This Row],[Programa]],Objetivos_Programas!$B$2:$C$16,2,FALSE)</f>
        <v>5. Programa Territorios Productivos, Competitivos e innovadores</v>
      </c>
      <c r="T551" s="32" t="s">
        <v>412</v>
      </c>
      <c r="U551" s="32" t="s">
        <v>412</v>
      </c>
      <c r="V551" s="33" t="str">
        <f>+VLOOKUP(Tabla12[[#This Row],[Subprograma (reclasificación)]],OB_Prop_Estru_Prog_SubPr_meta!$K$2:$N$59,4,FALSE)</f>
        <v>5 zonas industriales conectadas por 20 corredores de carga y logística de integración regional</v>
      </c>
      <c r="W551" s="32" t="s">
        <v>900</v>
      </c>
      <c r="X551" s="32">
        <v>0</v>
      </c>
      <c r="Y551" s="32" t="s">
        <v>1562</v>
      </c>
      <c r="AA551" s="32" t="s">
        <v>1482</v>
      </c>
      <c r="AB551" s="32" t="s">
        <v>1562</v>
      </c>
      <c r="AC551" s="58" t="s">
        <v>1037</v>
      </c>
      <c r="AD551" s="10" t="s">
        <v>908</v>
      </c>
      <c r="AE551" s="10">
        <v>0</v>
      </c>
      <c r="AF551" s="16">
        <v>0</v>
      </c>
      <c r="AG551" s="16">
        <v>0</v>
      </c>
      <c r="AH551" s="16">
        <v>0</v>
      </c>
      <c r="AI551" s="32">
        <v>0</v>
      </c>
      <c r="AJ551" s="32"/>
      <c r="AK551" s="32" t="s">
        <v>57</v>
      </c>
      <c r="AM551" s="32" t="s">
        <v>911</v>
      </c>
      <c r="AN551" s="32" t="s">
        <v>1037</v>
      </c>
      <c r="AO551" s="32">
        <v>0</v>
      </c>
      <c r="AP551" s="32">
        <v>0</v>
      </c>
      <c r="AQ551" s="32">
        <v>0</v>
      </c>
      <c r="AR551" s="58">
        <v>0.2</v>
      </c>
      <c r="AS551" s="32">
        <v>0</v>
      </c>
      <c r="AT551" s="32"/>
      <c r="AU551" s="40">
        <v>0</v>
      </c>
      <c r="AV551" s="40">
        <v>1</v>
      </c>
      <c r="AW551" s="32"/>
      <c r="AX551" s="16" t="e">
        <f>Tabla12[[#This Row],[Costo estimado 
(millones de $)]]-Tabla12[[#This Row],[Recursos PDD]]</f>
        <v>#VALUE!</v>
      </c>
      <c r="AY551" s="32"/>
      <c r="AZ551" s="40">
        <v>3</v>
      </c>
      <c r="BA551" s="40">
        <v>0</v>
      </c>
      <c r="BB551" s="40">
        <f>+(Tabla12[[#This Row],[Priorización 1 (60%)]]*60%)+(Tabla12[[#This Row],[Priorización 2 (40%)]]*40%)</f>
        <v>1.7999999999999998</v>
      </c>
      <c r="BC551" s="32"/>
      <c r="BD551" s="32"/>
    </row>
    <row r="552" spans="1:56" ht="169" hidden="1" customHeight="1" x14ac:dyDescent="0.2">
      <c r="A552" s="7">
        <v>566</v>
      </c>
      <c r="B552" s="7">
        <v>563</v>
      </c>
      <c r="C552" s="32" t="s">
        <v>900</v>
      </c>
      <c r="D552" s="32" t="s">
        <v>901</v>
      </c>
      <c r="E552" s="32" t="s">
        <v>112</v>
      </c>
      <c r="F552" s="1" t="s">
        <v>592</v>
      </c>
      <c r="G552" s="56" t="s">
        <v>2</v>
      </c>
      <c r="H552" s="6" t="s">
        <v>594</v>
      </c>
      <c r="I552" s="4" t="s">
        <v>312</v>
      </c>
      <c r="J552" s="32" t="s">
        <v>899</v>
      </c>
      <c r="K552" s="32" t="s">
        <v>903</v>
      </c>
      <c r="L552" s="32" t="s">
        <v>615</v>
      </c>
      <c r="N552" s="58" t="s">
        <v>56</v>
      </c>
      <c r="Q552" s="32" t="s">
        <v>4</v>
      </c>
      <c r="R552" s="32" t="s">
        <v>389</v>
      </c>
      <c r="S552" s="32" t="str">
        <f>+VLOOKUP(Tabla12[[#This Row],[Programa]],Objetivos_Programas!$B$2:$C$16,2,FALSE)</f>
        <v>5. Programa Territorios Productivos, Competitivos e innovadores</v>
      </c>
      <c r="T552" s="32" t="s">
        <v>412</v>
      </c>
      <c r="U552" s="32" t="s">
        <v>412</v>
      </c>
      <c r="V552" s="33" t="str">
        <f>+VLOOKUP(Tabla12[[#This Row],[Subprograma (reclasificación)]],OB_Prop_Estru_Prog_SubPr_meta!$K$2:$N$59,4,FALSE)</f>
        <v>5 zonas industriales conectadas por 20 corredores de carga y logística de integración regional</v>
      </c>
      <c r="W552" s="32" t="s">
        <v>900</v>
      </c>
      <c r="X552" s="32">
        <v>0</v>
      </c>
      <c r="Y552" s="153" t="s">
        <v>2225</v>
      </c>
      <c r="AA552" s="32" t="s">
        <v>133</v>
      </c>
      <c r="AB552" s="32" t="s">
        <v>1543</v>
      </c>
      <c r="AC552" s="58" t="s">
        <v>1037</v>
      </c>
      <c r="AD552" s="10" t="s">
        <v>908</v>
      </c>
      <c r="AE552" s="10">
        <v>0</v>
      </c>
      <c r="AF552" s="16">
        <v>0</v>
      </c>
      <c r="AG552" s="16">
        <v>0</v>
      </c>
      <c r="AH552" s="16">
        <v>0</v>
      </c>
      <c r="AI552" s="32">
        <v>0</v>
      </c>
      <c r="AJ552" s="32"/>
      <c r="AK552" s="32" t="s">
        <v>73</v>
      </c>
      <c r="AM552" s="32" t="s">
        <v>911</v>
      </c>
      <c r="AN552" s="32" t="s">
        <v>1037</v>
      </c>
      <c r="AO552" s="32">
        <v>0</v>
      </c>
      <c r="AP552" s="32">
        <v>0</v>
      </c>
      <c r="AQ552" s="32">
        <v>0</v>
      </c>
      <c r="AR552" s="58">
        <v>7.5</v>
      </c>
      <c r="AS552" s="32">
        <v>0</v>
      </c>
      <c r="AT552" s="32"/>
      <c r="AU552" s="40">
        <v>0</v>
      </c>
      <c r="AV552" s="40">
        <v>1</v>
      </c>
      <c r="AW552" s="32"/>
      <c r="AX552" s="16"/>
      <c r="AY552" s="32"/>
      <c r="AZ552" s="40">
        <v>3</v>
      </c>
      <c r="BA552" s="40">
        <v>0</v>
      </c>
      <c r="BB552" s="40">
        <f>+(Tabla12[[#This Row],[Priorización 1 (60%)]]*60%)+(Tabla12[[#This Row],[Priorización 2 (40%)]]*40%)</f>
        <v>1.7999999999999998</v>
      </c>
      <c r="BC552" s="32"/>
      <c r="BD552" s="32"/>
    </row>
    <row r="553" spans="1:56" ht="169" hidden="1" customHeight="1" x14ac:dyDescent="0.2">
      <c r="A553" s="7">
        <v>567</v>
      </c>
      <c r="B553" s="7">
        <v>564</v>
      </c>
      <c r="C553" s="32" t="s">
        <v>900</v>
      </c>
      <c r="D553" s="32" t="s">
        <v>901</v>
      </c>
      <c r="E553" s="32" t="s">
        <v>112</v>
      </c>
      <c r="F553" s="1" t="s">
        <v>592</v>
      </c>
      <c r="G553" s="56" t="s">
        <v>2</v>
      </c>
      <c r="H553" s="6" t="s">
        <v>1684</v>
      </c>
      <c r="I553" s="4" t="s">
        <v>312</v>
      </c>
      <c r="J553" s="32" t="s">
        <v>899</v>
      </c>
      <c r="K553" s="32" t="s">
        <v>903</v>
      </c>
      <c r="L553" s="32" t="s">
        <v>615</v>
      </c>
      <c r="N553" s="58" t="s">
        <v>56</v>
      </c>
      <c r="Q553" s="32" t="s">
        <v>4</v>
      </c>
      <c r="R553" s="32" t="s">
        <v>389</v>
      </c>
      <c r="S553" s="32" t="str">
        <f>+VLOOKUP(Tabla12[[#This Row],[Programa]],Objetivos_Programas!$B$2:$C$16,2,FALSE)</f>
        <v>5. Programa Territorios Productivos, Competitivos e innovadores</v>
      </c>
      <c r="T553" s="32" t="s">
        <v>412</v>
      </c>
      <c r="U553" s="32" t="s">
        <v>412</v>
      </c>
      <c r="V553" s="33" t="str">
        <f>+VLOOKUP(Tabla12[[#This Row],[Subprograma (reclasificación)]],OB_Prop_Estru_Prog_SubPr_meta!$K$2:$N$59,4,FALSE)</f>
        <v>5 zonas industriales conectadas por 20 corredores de carga y logística de integración regional</v>
      </c>
      <c r="W553" s="32" t="s">
        <v>900</v>
      </c>
      <c r="X553" s="32">
        <v>0</v>
      </c>
      <c r="Y553" s="32" t="s">
        <v>1590</v>
      </c>
      <c r="AA553" s="32" t="s">
        <v>1589</v>
      </c>
      <c r="AB553" s="32" t="s">
        <v>1590</v>
      </c>
      <c r="AC553" s="58" t="s">
        <v>1037</v>
      </c>
      <c r="AD553" s="10" t="s">
        <v>908</v>
      </c>
      <c r="AE553" s="10">
        <v>0</v>
      </c>
      <c r="AF553" s="16">
        <v>0</v>
      </c>
      <c r="AG553" s="16">
        <v>0</v>
      </c>
      <c r="AH553" s="16">
        <v>0</v>
      </c>
      <c r="AI553" s="32">
        <v>0</v>
      </c>
      <c r="AJ553" s="32"/>
      <c r="AK553" s="32" t="s">
        <v>66</v>
      </c>
      <c r="AM553" s="32" t="s">
        <v>911</v>
      </c>
      <c r="AN553" s="32" t="s">
        <v>1037</v>
      </c>
      <c r="AO553" s="32">
        <v>0</v>
      </c>
      <c r="AP553" s="32">
        <v>0</v>
      </c>
      <c r="AQ553" s="32">
        <v>0</v>
      </c>
      <c r="AR553" s="58">
        <v>42</v>
      </c>
      <c r="AS553" s="32">
        <v>0</v>
      </c>
      <c r="AT553" s="32"/>
      <c r="AU553" s="40">
        <v>0</v>
      </c>
      <c r="AV553" s="40">
        <v>3</v>
      </c>
      <c r="AW553" s="32"/>
      <c r="AX553" s="16"/>
      <c r="AY553" s="32"/>
      <c r="AZ553" s="40">
        <v>1</v>
      </c>
      <c r="BA553" s="40">
        <v>0</v>
      </c>
      <c r="BB553" s="40">
        <f>+(Tabla12[[#This Row],[Priorización 1 (60%)]]*60%)+(Tabla12[[#This Row],[Priorización 2 (40%)]]*40%)</f>
        <v>0.6</v>
      </c>
      <c r="BC553" s="32"/>
      <c r="BD553" s="32"/>
    </row>
    <row r="554" spans="1:56" ht="169" hidden="1" customHeight="1" x14ac:dyDescent="0.2">
      <c r="A554" s="7">
        <v>568</v>
      </c>
      <c r="B554" s="7">
        <v>565</v>
      </c>
      <c r="C554" s="32" t="s">
        <v>900</v>
      </c>
      <c r="D554" s="32" t="s">
        <v>901</v>
      </c>
      <c r="E554" s="32" t="s">
        <v>112</v>
      </c>
      <c r="F554" s="1" t="s">
        <v>592</v>
      </c>
      <c r="G554" s="56" t="s">
        <v>2</v>
      </c>
      <c r="H554" s="6" t="s">
        <v>596</v>
      </c>
      <c r="I554" s="4" t="s">
        <v>312</v>
      </c>
      <c r="J554" s="32" t="s">
        <v>899</v>
      </c>
      <c r="K554" s="32" t="s">
        <v>903</v>
      </c>
      <c r="L554" s="32" t="s">
        <v>615</v>
      </c>
      <c r="N554" s="58" t="s">
        <v>56</v>
      </c>
      <c r="Q554" s="32" t="s">
        <v>4</v>
      </c>
      <c r="R554" s="32" t="s">
        <v>389</v>
      </c>
      <c r="S554" s="32" t="str">
        <f>+VLOOKUP(Tabla12[[#This Row],[Programa]],Objetivos_Programas!$B$2:$C$16,2,FALSE)</f>
        <v>5. Programa Territorios Productivos, Competitivos e innovadores</v>
      </c>
      <c r="T554" s="32" t="s">
        <v>412</v>
      </c>
      <c r="U554" s="32" t="s">
        <v>412</v>
      </c>
      <c r="V554" s="33" t="str">
        <f>+VLOOKUP(Tabla12[[#This Row],[Subprograma (reclasificación)]],OB_Prop_Estru_Prog_SubPr_meta!$K$2:$N$59,4,FALSE)</f>
        <v>5 zonas industriales conectadas por 20 corredores de carga y logística de integración regional</v>
      </c>
      <c r="W554" s="32" t="s">
        <v>900</v>
      </c>
      <c r="X554" s="32">
        <v>0</v>
      </c>
      <c r="Y554" s="153" t="s">
        <v>2226</v>
      </c>
      <c r="AA554" s="32" t="s">
        <v>908</v>
      </c>
      <c r="AB554" s="32" t="s">
        <v>1572</v>
      </c>
      <c r="AC554" s="58" t="s">
        <v>1037</v>
      </c>
      <c r="AD554" s="10" t="s">
        <v>908</v>
      </c>
      <c r="AE554" s="10">
        <v>0</v>
      </c>
      <c r="AF554" s="16">
        <v>0</v>
      </c>
      <c r="AG554" s="16">
        <v>0</v>
      </c>
      <c r="AH554" s="16">
        <v>0</v>
      </c>
      <c r="AI554" s="32">
        <v>0</v>
      </c>
      <c r="AJ554" s="32"/>
      <c r="AK554" s="32" t="s">
        <v>66</v>
      </c>
      <c r="AM554" s="32" t="s">
        <v>911</v>
      </c>
      <c r="AN554" s="32" t="s">
        <v>1037</v>
      </c>
      <c r="AO554" s="32">
        <v>0</v>
      </c>
      <c r="AP554" s="32">
        <v>0</v>
      </c>
      <c r="AQ554" s="32">
        <v>0</v>
      </c>
      <c r="AR554" s="58">
        <v>15.5</v>
      </c>
      <c r="AS554" s="32">
        <v>0</v>
      </c>
      <c r="AT554" s="32"/>
      <c r="AU554" s="40">
        <v>0</v>
      </c>
      <c r="AV554" s="40">
        <v>0</v>
      </c>
      <c r="AW554" s="32"/>
      <c r="AX554" s="16"/>
      <c r="AY554" s="32"/>
      <c r="AZ554" s="40">
        <v>0</v>
      </c>
      <c r="BA554" s="40">
        <v>0</v>
      </c>
      <c r="BB554" s="40">
        <f>+(Tabla12[[#This Row],[Priorización 1 (60%)]]*60%)+(Tabla12[[#This Row],[Priorización 2 (40%)]]*40%)</f>
        <v>0</v>
      </c>
      <c r="BC554" s="32"/>
      <c r="BD554" s="32"/>
    </row>
    <row r="555" spans="1:56" ht="169" hidden="1" customHeight="1" x14ac:dyDescent="0.2">
      <c r="A555" s="7">
        <v>569</v>
      </c>
      <c r="B555" s="7">
        <v>566</v>
      </c>
      <c r="C555" s="32" t="s">
        <v>900</v>
      </c>
      <c r="D555" s="32" t="s">
        <v>901</v>
      </c>
      <c r="E555" s="32" t="s">
        <v>112</v>
      </c>
      <c r="F555" s="1" t="s">
        <v>592</v>
      </c>
      <c r="G555" s="56" t="s">
        <v>2</v>
      </c>
      <c r="H555" s="6" t="s">
        <v>597</v>
      </c>
      <c r="I555" s="4" t="s">
        <v>312</v>
      </c>
      <c r="J555" s="32" t="s">
        <v>899</v>
      </c>
      <c r="K555" s="32" t="s">
        <v>903</v>
      </c>
      <c r="L555" s="32" t="s">
        <v>615</v>
      </c>
      <c r="N555" s="58" t="s">
        <v>56</v>
      </c>
      <c r="Q555" s="32" t="s">
        <v>4</v>
      </c>
      <c r="R555" s="32" t="s">
        <v>389</v>
      </c>
      <c r="S555" s="32" t="str">
        <f>+VLOOKUP(Tabla12[[#This Row],[Programa]],Objetivos_Programas!$B$2:$C$16,2,FALSE)</f>
        <v>5. Programa Territorios Productivos, Competitivos e innovadores</v>
      </c>
      <c r="T555" s="32" t="s">
        <v>412</v>
      </c>
      <c r="U555" s="32" t="s">
        <v>412</v>
      </c>
      <c r="V555" s="33" t="str">
        <f>+VLOOKUP(Tabla12[[#This Row],[Subprograma (reclasificación)]],OB_Prop_Estru_Prog_SubPr_meta!$K$2:$N$59,4,FALSE)</f>
        <v>5 zonas industriales conectadas por 20 corredores de carga y logística de integración regional</v>
      </c>
      <c r="W555" s="32" t="s">
        <v>900</v>
      </c>
      <c r="X555" s="32">
        <v>0</v>
      </c>
      <c r="Y555" s="32" t="s">
        <v>1573</v>
      </c>
      <c r="AA555" s="32" t="s">
        <v>1429</v>
      </c>
      <c r="AB555" s="32" t="s">
        <v>1573</v>
      </c>
      <c r="AC555" s="58" t="s">
        <v>1037</v>
      </c>
      <c r="AD555" s="10" t="s">
        <v>908</v>
      </c>
      <c r="AE555" s="10">
        <v>0</v>
      </c>
      <c r="AF555" s="16">
        <v>0</v>
      </c>
      <c r="AG555" s="16">
        <v>0</v>
      </c>
      <c r="AH555" s="16">
        <v>0</v>
      </c>
      <c r="AI555" s="32">
        <v>0</v>
      </c>
      <c r="AJ555" s="32"/>
      <c r="AK555" s="32" t="s">
        <v>57</v>
      </c>
      <c r="AM555" s="32" t="s">
        <v>911</v>
      </c>
      <c r="AN555" s="32">
        <v>1</v>
      </c>
      <c r="AO555" s="32">
        <v>0</v>
      </c>
      <c r="AP555" s="32">
        <v>0</v>
      </c>
      <c r="AQ555" s="32">
        <v>0</v>
      </c>
      <c r="AR555" s="58">
        <v>1.8</v>
      </c>
      <c r="AS555" s="32">
        <v>0</v>
      </c>
      <c r="AT555" s="32"/>
      <c r="AU555" s="40">
        <v>0</v>
      </c>
      <c r="AV555" s="40">
        <v>1</v>
      </c>
      <c r="AW555" s="32"/>
      <c r="AX555" s="16" t="e">
        <f>Tabla12[[#This Row],[Costo estimado 
(millones de $)]]-Tabla12[[#This Row],[Recursos PDD]]</f>
        <v>#VALUE!</v>
      </c>
      <c r="AY555" s="32"/>
      <c r="AZ555" s="40">
        <v>3</v>
      </c>
      <c r="BA555" s="40">
        <v>2</v>
      </c>
      <c r="BB555" s="40">
        <f>+(Tabla12[[#This Row],[Priorización 1 (60%)]]*60%)+(Tabla12[[#This Row],[Priorización 2 (40%)]]*40%)</f>
        <v>2.5999999999999996</v>
      </c>
      <c r="BC555" s="32"/>
      <c r="BD555" s="32"/>
    </row>
    <row r="556" spans="1:56" ht="169" hidden="1" customHeight="1" x14ac:dyDescent="0.2">
      <c r="A556" s="7">
        <v>570</v>
      </c>
      <c r="B556" s="7">
        <v>567</v>
      </c>
      <c r="C556" s="32" t="s">
        <v>900</v>
      </c>
      <c r="D556" s="32" t="s">
        <v>901</v>
      </c>
      <c r="E556" s="32" t="s">
        <v>112</v>
      </c>
      <c r="F556" s="1" t="s">
        <v>592</v>
      </c>
      <c r="G556" s="56" t="s">
        <v>2</v>
      </c>
      <c r="H556" s="6" t="s">
        <v>637</v>
      </c>
      <c r="I556" s="4" t="s">
        <v>312</v>
      </c>
      <c r="J556" s="32" t="s">
        <v>899</v>
      </c>
      <c r="K556" s="32" t="s">
        <v>903</v>
      </c>
      <c r="L556" s="32" t="s">
        <v>615</v>
      </c>
      <c r="N556" s="58" t="s">
        <v>56</v>
      </c>
      <c r="Q556" s="32" t="s">
        <v>4</v>
      </c>
      <c r="R556" s="32" t="s">
        <v>389</v>
      </c>
      <c r="S556" s="32" t="str">
        <f>+VLOOKUP(Tabla12[[#This Row],[Programa]],Objetivos_Programas!$B$2:$C$16,2,FALSE)</f>
        <v>5. Programa Territorios Productivos, Competitivos e innovadores</v>
      </c>
      <c r="T556" s="32" t="s">
        <v>412</v>
      </c>
      <c r="U556" s="32" t="s">
        <v>412</v>
      </c>
      <c r="V556" s="33" t="str">
        <f>+VLOOKUP(Tabla12[[#This Row],[Subprograma (reclasificación)]],OB_Prop_Estru_Prog_SubPr_meta!$K$2:$N$59,4,FALSE)</f>
        <v>5 zonas industriales conectadas por 20 corredores de carga y logística de integración regional</v>
      </c>
      <c r="W556" s="32" t="s">
        <v>900</v>
      </c>
      <c r="X556" s="32">
        <v>15</v>
      </c>
      <c r="Y556" s="32" t="s">
        <v>134</v>
      </c>
      <c r="AA556" s="32" t="s">
        <v>1473</v>
      </c>
      <c r="AB556" s="32" t="s">
        <v>134</v>
      </c>
      <c r="AC556" s="58" t="s">
        <v>1037</v>
      </c>
      <c r="AD556" s="10" t="s">
        <v>908</v>
      </c>
      <c r="AE556" s="10">
        <v>0</v>
      </c>
      <c r="AF556" s="16">
        <v>0</v>
      </c>
      <c r="AG556" s="16">
        <v>0</v>
      </c>
      <c r="AH556" s="16">
        <v>0</v>
      </c>
      <c r="AI556" s="32">
        <v>0</v>
      </c>
      <c r="AJ556" s="32"/>
      <c r="AK556" s="32" t="s">
        <v>73</v>
      </c>
      <c r="AM556" s="32" t="s">
        <v>911</v>
      </c>
      <c r="AN556" s="32">
        <v>1</v>
      </c>
      <c r="AO556" s="32">
        <v>0</v>
      </c>
      <c r="AP556" s="32">
        <v>0</v>
      </c>
      <c r="AQ556" s="32">
        <v>0</v>
      </c>
      <c r="AR556" s="58">
        <v>1.4</v>
      </c>
      <c r="AS556" s="32">
        <v>0</v>
      </c>
      <c r="AT556" s="32"/>
      <c r="AU556" s="40">
        <v>0</v>
      </c>
      <c r="AV556" s="40">
        <v>1</v>
      </c>
      <c r="AW556" s="32"/>
      <c r="AX556" s="16"/>
      <c r="AY556" s="32"/>
      <c r="AZ556" s="40">
        <v>3</v>
      </c>
      <c r="BA556" s="40">
        <v>2</v>
      </c>
      <c r="BB556" s="40">
        <f>+(Tabla12[[#This Row],[Priorización 1 (60%)]]*60%)+(Tabla12[[#This Row],[Priorización 2 (40%)]]*40%)</f>
        <v>2.5999999999999996</v>
      </c>
      <c r="BC556" s="32"/>
      <c r="BD556" s="32"/>
    </row>
    <row r="557" spans="1:56" ht="169" hidden="1" customHeight="1" x14ac:dyDescent="0.2">
      <c r="A557" s="7">
        <v>571</v>
      </c>
      <c r="B557" s="7">
        <v>568</v>
      </c>
      <c r="C557" s="32" t="s">
        <v>900</v>
      </c>
      <c r="D557" s="32" t="s">
        <v>901</v>
      </c>
      <c r="E557" s="32" t="s">
        <v>112</v>
      </c>
      <c r="F557" s="1" t="s">
        <v>592</v>
      </c>
      <c r="G557" s="56" t="s">
        <v>2</v>
      </c>
      <c r="H557" s="6" t="s">
        <v>598</v>
      </c>
      <c r="I557" s="4" t="s">
        <v>312</v>
      </c>
      <c r="J557" s="32" t="s">
        <v>899</v>
      </c>
      <c r="K557" s="32" t="s">
        <v>903</v>
      </c>
      <c r="L557" s="32" t="s">
        <v>615</v>
      </c>
      <c r="N557" s="58" t="s">
        <v>56</v>
      </c>
      <c r="Q557" s="32" t="s">
        <v>4</v>
      </c>
      <c r="R557" s="32" t="s">
        <v>389</v>
      </c>
      <c r="S557" s="32" t="str">
        <f>+VLOOKUP(Tabla12[[#This Row],[Programa]],Objetivos_Programas!$B$2:$C$16,2,FALSE)</f>
        <v>5. Programa Territorios Productivos, Competitivos e innovadores</v>
      </c>
      <c r="T557" s="32" t="s">
        <v>412</v>
      </c>
      <c r="U557" s="32" t="s">
        <v>412</v>
      </c>
      <c r="V557" s="33" t="str">
        <f>+VLOOKUP(Tabla12[[#This Row],[Subprograma (reclasificación)]],OB_Prop_Estru_Prog_SubPr_meta!$K$2:$N$59,4,FALSE)</f>
        <v>5 zonas industriales conectadas por 20 corredores de carga y logística de integración regional</v>
      </c>
      <c r="W557" s="32" t="s">
        <v>900</v>
      </c>
      <c r="X557" s="32">
        <v>0</v>
      </c>
      <c r="Y557" s="32" t="s">
        <v>1574</v>
      </c>
      <c r="AA557" s="32" t="s">
        <v>1404</v>
      </c>
      <c r="AB557" s="32" t="s">
        <v>1574</v>
      </c>
      <c r="AC557" s="58" t="s">
        <v>1037</v>
      </c>
      <c r="AD557" s="10" t="s">
        <v>908</v>
      </c>
      <c r="AE557" s="10">
        <v>0</v>
      </c>
      <c r="AF557" s="16">
        <v>0</v>
      </c>
      <c r="AG557" s="16">
        <v>0</v>
      </c>
      <c r="AH557" s="16">
        <v>0</v>
      </c>
      <c r="AI557" s="32">
        <v>0</v>
      </c>
      <c r="AJ557" s="32"/>
      <c r="AK557" s="32" t="s">
        <v>57</v>
      </c>
      <c r="AM557" s="32" t="s">
        <v>911</v>
      </c>
      <c r="AN557" s="32" t="s">
        <v>1037</v>
      </c>
      <c r="AO557" s="32">
        <v>0</v>
      </c>
      <c r="AP557" s="32">
        <v>0</v>
      </c>
      <c r="AQ557" s="32">
        <v>0</v>
      </c>
      <c r="AR557" s="58">
        <v>4.2</v>
      </c>
      <c r="AS557" s="32">
        <v>0</v>
      </c>
      <c r="AT557" s="32"/>
      <c r="AU557" s="40">
        <v>0</v>
      </c>
      <c r="AV557" s="40">
        <v>3</v>
      </c>
      <c r="AW557" s="32"/>
      <c r="AX557" s="16" t="e">
        <f>Tabla12[[#This Row],[Costo estimado 
(millones de $)]]-Tabla12[[#This Row],[Recursos PDD]]</f>
        <v>#VALUE!</v>
      </c>
      <c r="AY557" s="32"/>
      <c r="AZ557" s="40">
        <v>1</v>
      </c>
      <c r="BA557" s="40">
        <v>0</v>
      </c>
      <c r="BB557" s="40">
        <f>+(Tabla12[[#This Row],[Priorización 1 (60%)]]*60%)+(Tabla12[[#This Row],[Priorización 2 (40%)]]*40%)</f>
        <v>0.6</v>
      </c>
      <c r="BC557" s="32"/>
      <c r="BD557" s="32"/>
    </row>
    <row r="558" spans="1:56" ht="169" hidden="1" customHeight="1" x14ac:dyDescent="0.2">
      <c r="A558" s="7">
        <v>572</v>
      </c>
      <c r="B558" s="7">
        <v>569</v>
      </c>
      <c r="C558" s="32" t="s">
        <v>900</v>
      </c>
      <c r="D558" s="32" t="s">
        <v>901</v>
      </c>
      <c r="E558" s="32" t="s">
        <v>112</v>
      </c>
      <c r="F558" s="1" t="s">
        <v>592</v>
      </c>
      <c r="G558" s="56" t="s">
        <v>2</v>
      </c>
      <c r="H558" s="6" t="s">
        <v>1584</v>
      </c>
      <c r="I558" s="4" t="s">
        <v>312</v>
      </c>
      <c r="J558" s="32" t="s">
        <v>899</v>
      </c>
      <c r="K558" s="32" t="s">
        <v>903</v>
      </c>
      <c r="L558" s="32" t="s">
        <v>615</v>
      </c>
      <c r="N558" s="58" t="s">
        <v>56</v>
      </c>
      <c r="Q558" s="32" t="s">
        <v>4</v>
      </c>
      <c r="R558" s="32" t="s">
        <v>389</v>
      </c>
      <c r="S558" s="32" t="str">
        <f>+VLOOKUP(Tabla12[[#This Row],[Programa]],Objetivos_Programas!$B$2:$C$16,2,FALSE)</f>
        <v>5. Programa Territorios Productivos, Competitivos e innovadores</v>
      </c>
      <c r="T558" s="32" t="s">
        <v>412</v>
      </c>
      <c r="U558" s="32" t="s">
        <v>412</v>
      </c>
      <c r="V558" s="33" t="str">
        <f>+VLOOKUP(Tabla12[[#This Row],[Subprograma (reclasificación)]],OB_Prop_Estru_Prog_SubPr_meta!$K$2:$N$59,4,FALSE)</f>
        <v>5 zonas industriales conectadas por 20 corredores de carga y logística de integración regional</v>
      </c>
      <c r="W558" s="32" t="s">
        <v>900</v>
      </c>
      <c r="X558" s="32">
        <v>0</v>
      </c>
      <c r="Y558" s="32" t="s">
        <v>1575</v>
      </c>
      <c r="AA558" s="32" t="s">
        <v>1415</v>
      </c>
      <c r="AB558" s="32" t="s">
        <v>1575</v>
      </c>
      <c r="AC558" s="58" t="s">
        <v>1037</v>
      </c>
      <c r="AD558" s="10" t="s">
        <v>908</v>
      </c>
      <c r="AE558" s="10">
        <v>0</v>
      </c>
      <c r="AF558" s="16">
        <v>0</v>
      </c>
      <c r="AG558" s="16">
        <v>0</v>
      </c>
      <c r="AH558" s="16">
        <v>0</v>
      </c>
      <c r="AI558" s="32">
        <v>0</v>
      </c>
      <c r="AJ558" s="32"/>
      <c r="AK558" s="32" t="s">
        <v>57</v>
      </c>
      <c r="AM558" s="32" t="s">
        <v>911</v>
      </c>
      <c r="AN558" s="32">
        <v>1</v>
      </c>
      <c r="AO558" s="32">
        <v>0</v>
      </c>
      <c r="AP558" s="32">
        <v>0</v>
      </c>
      <c r="AQ558" s="32">
        <v>0</v>
      </c>
      <c r="AR558" s="58">
        <v>2.1</v>
      </c>
      <c r="AS558" s="32">
        <v>0</v>
      </c>
      <c r="AT558" s="32"/>
      <c r="AU558" s="40">
        <v>0</v>
      </c>
      <c r="AV558" s="40">
        <v>1</v>
      </c>
      <c r="AW558" s="32"/>
      <c r="AX558" s="16" t="e">
        <f>Tabla12[[#This Row],[Costo estimado 
(millones de $)]]-Tabla12[[#This Row],[Recursos PDD]]</f>
        <v>#VALUE!</v>
      </c>
      <c r="AY558" s="32"/>
      <c r="AZ558" s="40">
        <v>3</v>
      </c>
      <c r="BA558" s="40">
        <v>2</v>
      </c>
      <c r="BB558" s="40">
        <f>+(Tabla12[[#This Row],[Priorización 1 (60%)]]*60%)+(Tabla12[[#This Row],[Priorización 2 (40%)]]*40%)</f>
        <v>2.5999999999999996</v>
      </c>
      <c r="BC558" s="32"/>
      <c r="BD558" s="32"/>
    </row>
    <row r="559" spans="1:56" ht="169" hidden="1" customHeight="1" x14ac:dyDescent="0.2">
      <c r="A559" s="7">
        <v>573</v>
      </c>
      <c r="B559" s="7">
        <v>570</v>
      </c>
      <c r="C559" s="32" t="s">
        <v>900</v>
      </c>
      <c r="D559" s="32" t="s">
        <v>901</v>
      </c>
      <c r="E559" s="32" t="s">
        <v>112</v>
      </c>
      <c r="F559" s="1" t="s">
        <v>592</v>
      </c>
      <c r="G559" s="56" t="s">
        <v>2</v>
      </c>
      <c r="H559" s="6" t="s">
        <v>636</v>
      </c>
      <c r="I559" s="4" t="s">
        <v>312</v>
      </c>
      <c r="J559" s="32" t="s">
        <v>899</v>
      </c>
      <c r="K559" s="32" t="s">
        <v>903</v>
      </c>
      <c r="L559" s="32" t="s">
        <v>615</v>
      </c>
      <c r="N559" s="58" t="s">
        <v>56</v>
      </c>
      <c r="Q559" s="32" t="s">
        <v>4</v>
      </c>
      <c r="R559" s="32" t="s">
        <v>389</v>
      </c>
      <c r="S559" s="32" t="str">
        <f>+VLOOKUP(Tabla12[[#This Row],[Programa]],Objetivos_Programas!$B$2:$C$16,2,FALSE)</f>
        <v>5. Programa Territorios Productivos, Competitivos e innovadores</v>
      </c>
      <c r="T559" s="32" t="s">
        <v>412</v>
      </c>
      <c r="U559" s="32" t="s">
        <v>412</v>
      </c>
      <c r="V559" s="33" t="str">
        <f>+VLOOKUP(Tabla12[[#This Row],[Subprograma (reclasificación)]],OB_Prop_Estru_Prog_SubPr_meta!$K$2:$N$59,4,FALSE)</f>
        <v>5 zonas industriales conectadas por 20 corredores de carga y logística de integración regional</v>
      </c>
      <c r="W559" s="32" t="s">
        <v>900</v>
      </c>
      <c r="X559" s="32" t="s">
        <v>134</v>
      </c>
      <c r="Y559" s="32" t="s">
        <v>134</v>
      </c>
      <c r="AA559" s="32" t="s">
        <v>1415</v>
      </c>
      <c r="AB559" s="32" t="s">
        <v>134</v>
      </c>
      <c r="AC559" s="58" t="s">
        <v>1037</v>
      </c>
      <c r="AD559" s="10" t="s">
        <v>908</v>
      </c>
      <c r="AE559" s="10">
        <v>0</v>
      </c>
      <c r="AF559" s="16">
        <v>0</v>
      </c>
      <c r="AG559" s="16">
        <v>0</v>
      </c>
      <c r="AH559" s="16">
        <v>0</v>
      </c>
      <c r="AI559" s="32">
        <v>0</v>
      </c>
      <c r="AJ559" s="32"/>
      <c r="AK559" s="32" t="s">
        <v>73</v>
      </c>
      <c r="AM559" s="32" t="s">
        <v>911</v>
      </c>
      <c r="AN559" s="32">
        <v>1</v>
      </c>
      <c r="AO559" s="32">
        <v>0</v>
      </c>
      <c r="AP559" s="32">
        <v>0</v>
      </c>
      <c r="AQ559" s="32">
        <v>0</v>
      </c>
      <c r="AR559" s="58">
        <v>0</v>
      </c>
      <c r="AS559" s="32">
        <v>0</v>
      </c>
      <c r="AT559" s="32"/>
      <c r="AU559" s="40">
        <v>0</v>
      </c>
      <c r="AV559" s="40">
        <v>1</v>
      </c>
      <c r="AW559" s="32"/>
      <c r="AX559" s="16"/>
      <c r="AY559" s="32"/>
      <c r="AZ559" s="40">
        <v>3</v>
      </c>
      <c r="BA559" s="40">
        <v>2</v>
      </c>
      <c r="BB559" s="40">
        <f>+(Tabla12[[#This Row],[Priorización 1 (60%)]]*60%)+(Tabla12[[#This Row],[Priorización 2 (40%)]]*40%)</f>
        <v>2.5999999999999996</v>
      </c>
      <c r="BC559" s="32"/>
      <c r="BD559" s="32"/>
    </row>
    <row r="560" spans="1:56" ht="169" hidden="1" customHeight="1" x14ac:dyDescent="0.2">
      <c r="A560" s="7">
        <v>574</v>
      </c>
      <c r="B560" s="7">
        <v>571</v>
      </c>
      <c r="C560" s="32" t="s">
        <v>900</v>
      </c>
      <c r="D560" s="32" t="s">
        <v>901</v>
      </c>
      <c r="E560" s="32" t="s">
        <v>112</v>
      </c>
      <c r="F560" s="1" t="s">
        <v>592</v>
      </c>
      <c r="G560" s="56" t="s">
        <v>2</v>
      </c>
      <c r="H560" s="6" t="s">
        <v>600</v>
      </c>
      <c r="I560" s="4" t="s">
        <v>312</v>
      </c>
      <c r="J560" s="32" t="s">
        <v>899</v>
      </c>
      <c r="K560" s="32" t="s">
        <v>903</v>
      </c>
      <c r="L560" s="32" t="s">
        <v>615</v>
      </c>
      <c r="N560" s="58" t="s">
        <v>56</v>
      </c>
      <c r="Q560" s="32" t="s">
        <v>4</v>
      </c>
      <c r="R560" s="32" t="s">
        <v>389</v>
      </c>
      <c r="S560" s="32" t="str">
        <f>+VLOOKUP(Tabla12[[#This Row],[Programa]],Objetivos_Programas!$B$2:$C$16,2,FALSE)</f>
        <v>5. Programa Territorios Productivos, Competitivos e innovadores</v>
      </c>
      <c r="T560" s="32" t="s">
        <v>412</v>
      </c>
      <c r="U560" s="32" t="s">
        <v>412</v>
      </c>
      <c r="V560" s="33" t="str">
        <f>+VLOOKUP(Tabla12[[#This Row],[Subprograma (reclasificación)]],OB_Prop_Estru_Prog_SubPr_meta!$K$2:$N$59,4,FALSE)</f>
        <v>5 zonas industriales conectadas por 20 corredores de carga y logística de integración regional</v>
      </c>
      <c r="W560" s="32" t="s">
        <v>900</v>
      </c>
      <c r="X560" s="32">
        <v>0</v>
      </c>
      <c r="Y560" s="32" t="s">
        <v>1576</v>
      </c>
      <c r="AA560" s="32" t="s">
        <v>1483</v>
      </c>
      <c r="AB560" s="32" t="s">
        <v>1576</v>
      </c>
      <c r="AC560" s="58" t="s">
        <v>1037</v>
      </c>
      <c r="AD560" s="10" t="s">
        <v>908</v>
      </c>
      <c r="AE560" s="10">
        <v>0</v>
      </c>
      <c r="AF560" s="16">
        <v>0</v>
      </c>
      <c r="AG560" s="16">
        <v>0</v>
      </c>
      <c r="AH560" s="16">
        <v>0</v>
      </c>
      <c r="AI560" s="32">
        <v>0</v>
      </c>
      <c r="AJ560" s="32"/>
      <c r="AK560" s="32" t="s">
        <v>66</v>
      </c>
      <c r="AM560" s="32" t="s">
        <v>916</v>
      </c>
      <c r="AN560" s="32">
        <v>1</v>
      </c>
      <c r="AO560" s="32">
        <v>0</v>
      </c>
      <c r="AP560" s="32">
        <v>0</v>
      </c>
      <c r="AQ560" s="32">
        <v>0</v>
      </c>
      <c r="AR560" s="58">
        <v>15.5</v>
      </c>
      <c r="AS560" s="32">
        <v>0</v>
      </c>
      <c r="AT560" s="32"/>
      <c r="AU560" s="40">
        <v>0</v>
      </c>
      <c r="AV560" s="40">
        <v>1</v>
      </c>
      <c r="AW560" s="32"/>
      <c r="AX560" s="16"/>
      <c r="AY560" s="32"/>
      <c r="AZ560" s="40">
        <v>3</v>
      </c>
      <c r="BA560" s="40">
        <v>2</v>
      </c>
      <c r="BB560" s="40">
        <f>+(Tabla12[[#This Row],[Priorización 1 (60%)]]*60%)+(Tabla12[[#This Row],[Priorización 2 (40%)]]*40%)</f>
        <v>2.5999999999999996</v>
      </c>
      <c r="BC560" s="32"/>
      <c r="BD560" s="32"/>
    </row>
    <row r="561" spans="1:56" ht="169" hidden="1" customHeight="1" x14ac:dyDescent="0.2">
      <c r="A561" s="7">
        <v>575</v>
      </c>
      <c r="B561" s="7">
        <v>572</v>
      </c>
      <c r="C561" s="32" t="s">
        <v>900</v>
      </c>
      <c r="D561" s="32" t="s">
        <v>901</v>
      </c>
      <c r="E561" s="32" t="s">
        <v>112</v>
      </c>
      <c r="F561" s="1" t="s">
        <v>592</v>
      </c>
      <c r="G561" s="56" t="s">
        <v>2</v>
      </c>
      <c r="H561" s="6" t="s">
        <v>601</v>
      </c>
      <c r="I561" s="4" t="s">
        <v>312</v>
      </c>
      <c r="J561" s="32" t="s">
        <v>899</v>
      </c>
      <c r="K561" s="32" t="s">
        <v>903</v>
      </c>
      <c r="L561" s="32" t="s">
        <v>615</v>
      </c>
      <c r="N561" s="58" t="s">
        <v>56</v>
      </c>
      <c r="Q561" s="32" t="s">
        <v>4</v>
      </c>
      <c r="R561" s="32" t="s">
        <v>389</v>
      </c>
      <c r="S561" s="32" t="str">
        <f>+VLOOKUP(Tabla12[[#This Row],[Programa]],Objetivos_Programas!$B$2:$C$16,2,FALSE)</f>
        <v>5. Programa Territorios Productivos, Competitivos e innovadores</v>
      </c>
      <c r="T561" s="32" t="s">
        <v>412</v>
      </c>
      <c r="U561" s="32" t="s">
        <v>412</v>
      </c>
      <c r="V561" s="33" t="str">
        <f>+VLOOKUP(Tabla12[[#This Row],[Subprograma (reclasificación)]],OB_Prop_Estru_Prog_SubPr_meta!$K$2:$N$59,4,FALSE)</f>
        <v>5 zonas industriales conectadas por 20 corredores de carga y logística de integración regional</v>
      </c>
      <c r="W561" s="32" t="s">
        <v>900</v>
      </c>
      <c r="X561" s="32">
        <v>0</v>
      </c>
      <c r="Y561" s="32" t="s">
        <v>1575</v>
      </c>
      <c r="AA561" s="32" t="s">
        <v>1484</v>
      </c>
      <c r="AB561" s="32" t="s">
        <v>1575</v>
      </c>
      <c r="AC561" s="58" t="s">
        <v>1037</v>
      </c>
      <c r="AD561" s="10" t="s">
        <v>908</v>
      </c>
      <c r="AE561" s="10">
        <v>0</v>
      </c>
      <c r="AF561" s="16">
        <v>0</v>
      </c>
      <c r="AG561" s="16">
        <v>0</v>
      </c>
      <c r="AH561" s="16">
        <v>0</v>
      </c>
      <c r="AI561" s="32">
        <v>0</v>
      </c>
      <c r="AJ561" s="32"/>
      <c r="AK561" s="32" t="s">
        <v>73</v>
      </c>
      <c r="AM561" s="32" t="s">
        <v>921</v>
      </c>
      <c r="AN561" s="32">
        <v>1</v>
      </c>
      <c r="AO561" s="32">
        <v>0</v>
      </c>
      <c r="AP561" s="32">
        <v>0</v>
      </c>
      <c r="AQ561" s="32">
        <v>0</v>
      </c>
      <c r="AR561" s="58">
        <v>3.3</v>
      </c>
      <c r="AS561" s="32">
        <v>0</v>
      </c>
      <c r="AT561" s="32"/>
      <c r="AU561" s="40">
        <v>0</v>
      </c>
      <c r="AV561" s="40">
        <v>1</v>
      </c>
      <c r="AW561" s="32"/>
      <c r="AX561" s="16"/>
      <c r="AY561" s="32"/>
      <c r="AZ561" s="40">
        <v>3</v>
      </c>
      <c r="BA561" s="40">
        <v>2</v>
      </c>
      <c r="BB561" s="40">
        <f>+(Tabla12[[#This Row],[Priorización 1 (60%)]]*60%)+(Tabla12[[#This Row],[Priorización 2 (40%)]]*40%)</f>
        <v>2.5999999999999996</v>
      </c>
      <c r="BC561" s="32"/>
      <c r="BD561" s="32"/>
    </row>
    <row r="562" spans="1:56" ht="169" hidden="1" customHeight="1" x14ac:dyDescent="0.2">
      <c r="A562" s="7">
        <v>576</v>
      </c>
      <c r="B562" s="7">
        <v>573</v>
      </c>
      <c r="C562" s="32" t="s">
        <v>900</v>
      </c>
      <c r="D562" s="32" t="s">
        <v>901</v>
      </c>
      <c r="E562" s="32" t="s">
        <v>112</v>
      </c>
      <c r="F562" s="1" t="s">
        <v>592</v>
      </c>
      <c r="G562" s="56" t="s">
        <v>2</v>
      </c>
      <c r="H562" s="6" t="s">
        <v>602</v>
      </c>
      <c r="I562" s="4" t="s">
        <v>312</v>
      </c>
      <c r="J562" s="32" t="s">
        <v>899</v>
      </c>
      <c r="K562" s="32" t="s">
        <v>903</v>
      </c>
      <c r="L562" s="32" t="s">
        <v>615</v>
      </c>
      <c r="N562" s="58" t="s">
        <v>56</v>
      </c>
      <c r="Q562" s="32" t="s">
        <v>4</v>
      </c>
      <c r="R562" s="32" t="s">
        <v>389</v>
      </c>
      <c r="S562" s="32" t="str">
        <f>+VLOOKUP(Tabla12[[#This Row],[Programa]],Objetivos_Programas!$B$2:$C$16,2,FALSE)</f>
        <v>5. Programa Territorios Productivos, Competitivos e innovadores</v>
      </c>
      <c r="T562" s="32" t="s">
        <v>412</v>
      </c>
      <c r="U562" s="32" t="s">
        <v>412</v>
      </c>
      <c r="V562" s="33" t="str">
        <f>+VLOOKUP(Tabla12[[#This Row],[Subprograma (reclasificación)]],OB_Prop_Estru_Prog_SubPr_meta!$K$2:$N$59,4,FALSE)</f>
        <v>5 zonas industriales conectadas por 20 corredores de carga y logística de integración regional</v>
      </c>
      <c r="W562" s="32" t="s">
        <v>900</v>
      </c>
      <c r="X562" s="32">
        <v>0</v>
      </c>
      <c r="Y562" s="32" t="s">
        <v>1573</v>
      </c>
      <c r="AA562" s="32" t="s">
        <v>1429</v>
      </c>
      <c r="AB562" s="32" t="s">
        <v>1573</v>
      </c>
      <c r="AC562" s="58" t="s">
        <v>1037</v>
      </c>
      <c r="AD562" s="10" t="s">
        <v>908</v>
      </c>
      <c r="AE562" s="10">
        <v>0</v>
      </c>
      <c r="AF562" s="16">
        <v>0</v>
      </c>
      <c r="AG562" s="16">
        <v>0</v>
      </c>
      <c r="AH562" s="16">
        <v>0</v>
      </c>
      <c r="AI562" s="32">
        <v>0</v>
      </c>
      <c r="AJ562" s="32"/>
      <c r="AK562" s="32" t="s">
        <v>73</v>
      </c>
      <c r="AM562" s="32" t="s">
        <v>911</v>
      </c>
      <c r="AN562" s="32">
        <v>2</v>
      </c>
      <c r="AO562" s="32">
        <v>0</v>
      </c>
      <c r="AP562" s="32">
        <v>0</v>
      </c>
      <c r="AQ562" s="32">
        <v>0</v>
      </c>
      <c r="AR562" s="58">
        <v>2.4</v>
      </c>
      <c r="AS562" s="32">
        <v>0</v>
      </c>
      <c r="AT562" s="32"/>
      <c r="AU562" s="40">
        <v>0</v>
      </c>
      <c r="AV562" s="40">
        <v>1</v>
      </c>
      <c r="AW562" s="32"/>
      <c r="AX562" s="16"/>
      <c r="AY562" s="32"/>
      <c r="AZ562" s="40">
        <v>3</v>
      </c>
      <c r="BA562" s="40">
        <v>1</v>
      </c>
      <c r="BB562" s="40">
        <f>+(Tabla12[[#This Row],[Priorización 1 (60%)]]*60%)+(Tabla12[[#This Row],[Priorización 2 (40%)]]*40%)</f>
        <v>2.1999999999999997</v>
      </c>
      <c r="BC562" s="32"/>
      <c r="BD562" s="32"/>
    </row>
    <row r="563" spans="1:56" ht="169" hidden="1" customHeight="1" x14ac:dyDescent="0.2">
      <c r="A563" s="7">
        <v>577</v>
      </c>
      <c r="B563" s="7">
        <v>574</v>
      </c>
      <c r="C563" s="32" t="s">
        <v>900</v>
      </c>
      <c r="D563" s="32" t="s">
        <v>901</v>
      </c>
      <c r="E563" s="32" t="s">
        <v>112</v>
      </c>
      <c r="F563" s="1" t="s">
        <v>592</v>
      </c>
      <c r="G563" s="56" t="s">
        <v>2</v>
      </c>
      <c r="H563" s="6" t="s">
        <v>603</v>
      </c>
      <c r="I563" s="4" t="s">
        <v>312</v>
      </c>
      <c r="J563" s="32" t="s">
        <v>899</v>
      </c>
      <c r="K563" s="32" t="s">
        <v>903</v>
      </c>
      <c r="L563" s="32" t="s">
        <v>615</v>
      </c>
      <c r="N563" s="58" t="s">
        <v>56</v>
      </c>
      <c r="Q563" s="32" t="s">
        <v>4</v>
      </c>
      <c r="R563" s="32" t="s">
        <v>389</v>
      </c>
      <c r="S563" s="32" t="str">
        <f>+VLOOKUP(Tabla12[[#This Row],[Programa]],Objetivos_Programas!$B$2:$C$16,2,FALSE)</f>
        <v>5. Programa Territorios Productivos, Competitivos e innovadores</v>
      </c>
      <c r="T563" s="32" t="s">
        <v>412</v>
      </c>
      <c r="U563" s="32" t="s">
        <v>412</v>
      </c>
      <c r="V563" s="33" t="str">
        <f>+VLOOKUP(Tabla12[[#This Row],[Subprograma (reclasificación)]],OB_Prop_Estru_Prog_SubPr_meta!$K$2:$N$59,4,FALSE)</f>
        <v>5 zonas industriales conectadas por 20 corredores de carga y logística de integración regional</v>
      </c>
      <c r="W563" s="32" t="s">
        <v>900</v>
      </c>
      <c r="X563" s="32">
        <v>0</v>
      </c>
      <c r="Y563" s="32" t="s">
        <v>1577</v>
      </c>
      <c r="AA563" s="32" t="s">
        <v>1476</v>
      </c>
      <c r="AB563" s="32" t="s">
        <v>1577</v>
      </c>
      <c r="AC563" s="58" t="s">
        <v>1037</v>
      </c>
      <c r="AD563" s="10" t="s">
        <v>908</v>
      </c>
      <c r="AE563" s="10">
        <v>0</v>
      </c>
      <c r="AF563" s="16">
        <v>0</v>
      </c>
      <c r="AG563" s="16">
        <v>0</v>
      </c>
      <c r="AH563" s="16">
        <v>0</v>
      </c>
      <c r="AI563" s="32">
        <v>0</v>
      </c>
      <c r="AJ563" s="32"/>
      <c r="AK563" s="32" t="s">
        <v>57</v>
      </c>
      <c r="AM563" s="32" t="s">
        <v>919</v>
      </c>
      <c r="AN563" s="32">
        <v>2</v>
      </c>
      <c r="AO563" s="32">
        <v>0</v>
      </c>
      <c r="AP563" s="32">
        <v>0</v>
      </c>
      <c r="AQ563" s="32">
        <v>0</v>
      </c>
      <c r="AR563" s="58">
        <v>2.9</v>
      </c>
      <c r="AS563" s="32">
        <v>0</v>
      </c>
      <c r="AT563" s="32"/>
      <c r="AU563" s="40">
        <v>0</v>
      </c>
      <c r="AV563" s="40">
        <v>3</v>
      </c>
      <c r="AW563" s="32"/>
      <c r="AX563" s="16" t="e">
        <f>Tabla12[[#This Row],[Costo estimado 
(millones de $)]]-Tabla12[[#This Row],[Recursos PDD]]</f>
        <v>#VALUE!</v>
      </c>
      <c r="AY563" s="32"/>
      <c r="AZ563" s="40">
        <v>1</v>
      </c>
      <c r="BA563" s="40">
        <v>1</v>
      </c>
      <c r="BB563" s="40">
        <f>+(Tabla12[[#This Row],[Priorización 1 (60%)]]*60%)+(Tabla12[[#This Row],[Priorización 2 (40%)]]*40%)</f>
        <v>1</v>
      </c>
      <c r="BC563" s="32"/>
      <c r="BD563" s="32"/>
    </row>
    <row r="564" spans="1:56" ht="169" hidden="1" customHeight="1" x14ac:dyDescent="0.2">
      <c r="A564" s="7">
        <v>578</v>
      </c>
      <c r="B564" s="7">
        <v>575</v>
      </c>
      <c r="C564" s="32" t="s">
        <v>900</v>
      </c>
      <c r="D564" s="32" t="s">
        <v>901</v>
      </c>
      <c r="E564" s="32" t="s">
        <v>112</v>
      </c>
      <c r="F564" s="1" t="s">
        <v>592</v>
      </c>
      <c r="G564" s="56" t="s">
        <v>2</v>
      </c>
      <c r="H564" s="6" t="s">
        <v>604</v>
      </c>
      <c r="I564" s="4" t="s">
        <v>312</v>
      </c>
      <c r="J564" s="32" t="s">
        <v>899</v>
      </c>
      <c r="K564" s="32" t="s">
        <v>903</v>
      </c>
      <c r="L564" s="32" t="s">
        <v>615</v>
      </c>
      <c r="N564" s="58" t="s">
        <v>56</v>
      </c>
      <c r="Q564" s="32" t="s">
        <v>4</v>
      </c>
      <c r="R564" s="32" t="s">
        <v>389</v>
      </c>
      <c r="S564" s="32" t="str">
        <f>+VLOOKUP(Tabla12[[#This Row],[Programa]],Objetivos_Programas!$B$2:$C$16,2,FALSE)</f>
        <v>5. Programa Territorios Productivos, Competitivos e innovadores</v>
      </c>
      <c r="T564" s="32" t="s">
        <v>412</v>
      </c>
      <c r="U564" s="32" t="s">
        <v>412</v>
      </c>
      <c r="V564" s="33" t="str">
        <f>+VLOOKUP(Tabla12[[#This Row],[Subprograma (reclasificación)]],OB_Prop_Estru_Prog_SubPr_meta!$K$2:$N$59,4,FALSE)</f>
        <v>5 zonas industriales conectadas por 20 corredores de carga y logística de integración regional</v>
      </c>
      <c r="W564" s="32" t="s">
        <v>900</v>
      </c>
      <c r="X564" s="32">
        <v>0</v>
      </c>
      <c r="Y564" s="32" t="s">
        <v>1578</v>
      </c>
      <c r="AA564" s="32" t="s">
        <v>957</v>
      </c>
      <c r="AB564" s="32" t="s">
        <v>1578</v>
      </c>
      <c r="AC564" s="58" t="s">
        <v>1037</v>
      </c>
      <c r="AD564" s="10" t="s">
        <v>908</v>
      </c>
      <c r="AE564" s="10">
        <v>0</v>
      </c>
      <c r="AF564" s="16">
        <v>0</v>
      </c>
      <c r="AG564" s="16">
        <v>0</v>
      </c>
      <c r="AH564" s="16">
        <v>0</v>
      </c>
      <c r="AI564" s="32">
        <v>0</v>
      </c>
      <c r="AJ564" s="32"/>
      <c r="AK564" s="32" t="s">
        <v>73</v>
      </c>
      <c r="AM564" s="32" t="s">
        <v>911</v>
      </c>
      <c r="AN564" s="32">
        <v>1</v>
      </c>
      <c r="AO564" s="32">
        <v>0</v>
      </c>
      <c r="AP564" s="32">
        <v>0</v>
      </c>
      <c r="AQ564" s="32">
        <v>0</v>
      </c>
      <c r="AR564" s="58">
        <v>8.1999999999999993</v>
      </c>
      <c r="AS564" s="32">
        <v>0</v>
      </c>
      <c r="AT564" s="32"/>
      <c r="AU564" s="40">
        <v>0</v>
      </c>
      <c r="AV564" s="40">
        <v>1</v>
      </c>
      <c r="AW564" s="32"/>
      <c r="AX564" s="16"/>
      <c r="AY564" s="32"/>
      <c r="AZ564" s="40">
        <v>3</v>
      </c>
      <c r="BA564" s="40">
        <v>2</v>
      </c>
      <c r="BB564" s="40">
        <f>+(Tabla12[[#This Row],[Priorización 1 (60%)]]*60%)+(Tabla12[[#This Row],[Priorización 2 (40%)]]*40%)</f>
        <v>2.5999999999999996</v>
      </c>
      <c r="BC564" s="32"/>
      <c r="BD564" s="32"/>
    </row>
    <row r="565" spans="1:56" ht="169" hidden="1" customHeight="1" x14ac:dyDescent="0.2">
      <c r="A565" s="7">
        <v>579</v>
      </c>
      <c r="B565" s="7">
        <v>576</v>
      </c>
      <c r="C565" s="32" t="s">
        <v>900</v>
      </c>
      <c r="D565" s="32" t="s">
        <v>901</v>
      </c>
      <c r="E565" s="32" t="s">
        <v>112</v>
      </c>
      <c r="F565" s="1" t="s">
        <v>592</v>
      </c>
      <c r="G565" s="56" t="s">
        <v>2</v>
      </c>
      <c r="H565" s="6" t="s">
        <v>605</v>
      </c>
      <c r="I565" s="4" t="s">
        <v>312</v>
      </c>
      <c r="J565" s="32" t="s">
        <v>899</v>
      </c>
      <c r="K565" s="32" t="s">
        <v>903</v>
      </c>
      <c r="L565" s="32" t="s">
        <v>615</v>
      </c>
      <c r="N565" s="58" t="s">
        <v>56</v>
      </c>
      <c r="Q565" s="32" t="s">
        <v>4</v>
      </c>
      <c r="R565" s="32" t="s">
        <v>389</v>
      </c>
      <c r="S565" s="32" t="str">
        <f>+VLOOKUP(Tabla12[[#This Row],[Programa]],Objetivos_Programas!$B$2:$C$16,2,FALSE)</f>
        <v>5. Programa Territorios Productivos, Competitivos e innovadores</v>
      </c>
      <c r="T565" s="32" t="s">
        <v>412</v>
      </c>
      <c r="U565" s="32" t="s">
        <v>412</v>
      </c>
      <c r="V565" s="33" t="str">
        <f>+VLOOKUP(Tabla12[[#This Row],[Subprograma (reclasificación)]],OB_Prop_Estru_Prog_SubPr_meta!$K$2:$N$59,4,FALSE)</f>
        <v>5 zonas industriales conectadas por 20 corredores de carga y logística de integración regional</v>
      </c>
      <c r="W565" s="32" t="s">
        <v>900</v>
      </c>
      <c r="X565" s="32">
        <v>0</v>
      </c>
      <c r="Y565" s="32" t="s">
        <v>1579</v>
      </c>
      <c r="AA565" s="32" t="s">
        <v>908</v>
      </c>
      <c r="AB565" s="32" t="s">
        <v>1579</v>
      </c>
      <c r="AC565" s="58" t="s">
        <v>1037</v>
      </c>
      <c r="AD565" s="10" t="s">
        <v>908</v>
      </c>
      <c r="AE565" s="10">
        <v>0</v>
      </c>
      <c r="AF565" s="16">
        <v>0</v>
      </c>
      <c r="AG565" s="16">
        <v>0</v>
      </c>
      <c r="AH565" s="16">
        <v>0</v>
      </c>
      <c r="AI565" s="32">
        <v>0</v>
      </c>
      <c r="AJ565" s="32"/>
      <c r="AK565" s="32" t="s">
        <v>73</v>
      </c>
      <c r="AM565" s="32" t="s">
        <v>911</v>
      </c>
      <c r="AN565" s="32">
        <v>1</v>
      </c>
      <c r="AO565" s="32">
        <v>0</v>
      </c>
      <c r="AP565" s="32">
        <v>0</v>
      </c>
      <c r="AQ565" s="32">
        <v>0</v>
      </c>
      <c r="AR565" s="58">
        <v>8.5</v>
      </c>
      <c r="AS565" s="32">
        <v>0</v>
      </c>
      <c r="AT565" s="32"/>
      <c r="AU565" s="40">
        <v>0</v>
      </c>
      <c r="AV565" s="40">
        <v>0</v>
      </c>
      <c r="AW565" s="32"/>
      <c r="AX565" s="16"/>
      <c r="AY565" s="32"/>
      <c r="AZ565" s="40">
        <v>0</v>
      </c>
      <c r="BA565" s="40">
        <v>2</v>
      </c>
      <c r="BB565" s="40">
        <f>+(Tabla12[[#This Row],[Priorización 1 (60%)]]*60%)+(Tabla12[[#This Row],[Priorización 2 (40%)]]*40%)</f>
        <v>0.8</v>
      </c>
      <c r="BC565" s="32"/>
      <c r="BD565" s="32"/>
    </row>
    <row r="566" spans="1:56" ht="169" hidden="1" customHeight="1" x14ac:dyDescent="0.2">
      <c r="A566" s="7">
        <v>580</v>
      </c>
      <c r="B566" s="7">
        <v>577</v>
      </c>
      <c r="C566" s="32" t="s">
        <v>900</v>
      </c>
      <c r="D566" s="32" t="s">
        <v>901</v>
      </c>
      <c r="E566" s="32" t="s">
        <v>112</v>
      </c>
      <c r="F566" s="1" t="s">
        <v>592</v>
      </c>
      <c r="G566" s="56" t="s">
        <v>2</v>
      </c>
      <c r="H566" s="6" t="s">
        <v>498</v>
      </c>
      <c r="I566" s="4" t="s">
        <v>312</v>
      </c>
      <c r="J566" s="32" t="s">
        <v>899</v>
      </c>
      <c r="K566" s="32" t="s">
        <v>903</v>
      </c>
      <c r="L566" s="32" t="s">
        <v>615</v>
      </c>
      <c r="N566" s="58" t="s">
        <v>56</v>
      </c>
      <c r="Q566" s="32" t="s">
        <v>4</v>
      </c>
      <c r="R566" s="32" t="s">
        <v>389</v>
      </c>
      <c r="S566" s="32" t="str">
        <f>+VLOOKUP(Tabla12[[#This Row],[Programa]],Objetivos_Programas!$B$2:$C$16,2,FALSE)</f>
        <v>5. Programa Territorios Productivos, Competitivos e innovadores</v>
      </c>
      <c r="T566" s="32" t="s">
        <v>412</v>
      </c>
      <c r="U566" s="32" t="s">
        <v>412</v>
      </c>
      <c r="V566" s="33" t="str">
        <f>+VLOOKUP(Tabla12[[#This Row],[Subprograma (reclasificación)]],OB_Prop_Estru_Prog_SubPr_meta!$K$2:$N$59,4,FALSE)</f>
        <v>5 zonas industriales conectadas por 20 corredores de carga y logística de integración regional</v>
      </c>
      <c r="W566" s="32" t="s">
        <v>900</v>
      </c>
      <c r="X566" s="32">
        <v>0</v>
      </c>
      <c r="Y566" s="32" t="s">
        <v>1580</v>
      </c>
      <c r="AA566" s="32" t="s">
        <v>1485</v>
      </c>
      <c r="AB566" s="32" t="s">
        <v>1580</v>
      </c>
      <c r="AC566" s="58" t="s">
        <v>1037</v>
      </c>
      <c r="AD566" s="10" t="s">
        <v>908</v>
      </c>
      <c r="AE566" s="10">
        <v>0</v>
      </c>
      <c r="AF566" s="16">
        <v>0</v>
      </c>
      <c r="AG566" s="16">
        <v>0</v>
      </c>
      <c r="AH566" s="16">
        <v>0</v>
      </c>
      <c r="AI566" s="32">
        <v>0</v>
      </c>
      <c r="AJ566" s="32"/>
      <c r="AK566" s="32" t="s">
        <v>73</v>
      </c>
      <c r="AM566" s="32" t="s">
        <v>1038</v>
      </c>
      <c r="AN566" s="32" t="s">
        <v>1037</v>
      </c>
      <c r="AO566" s="32">
        <v>0</v>
      </c>
      <c r="AP566" s="32">
        <v>0</v>
      </c>
      <c r="AQ566" s="32">
        <v>0</v>
      </c>
      <c r="AR566" s="58">
        <v>10.5</v>
      </c>
      <c r="AS566" s="32">
        <v>0</v>
      </c>
      <c r="AT566" s="32"/>
      <c r="AU566" s="40">
        <v>0</v>
      </c>
      <c r="AV566" s="40">
        <v>1</v>
      </c>
      <c r="AW566" s="32"/>
      <c r="AX566" s="16"/>
      <c r="AY566" s="32"/>
      <c r="AZ566" s="40">
        <v>3</v>
      </c>
      <c r="BA566" s="40">
        <v>0</v>
      </c>
      <c r="BB566" s="40">
        <f>+(Tabla12[[#This Row],[Priorización 1 (60%)]]*60%)+(Tabla12[[#This Row],[Priorización 2 (40%)]]*40%)</f>
        <v>1.7999999999999998</v>
      </c>
      <c r="BC566" s="32"/>
      <c r="BD566" s="32"/>
    </row>
    <row r="567" spans="1:56" ht="169" hidden="1" customHeight="1" x14ac:dyDescent="0.2">
      <c r="A567" s="7">
        <v>581</v>
      </c>
      <c r="B567" s="7">
        <v>578</v>
      </c>
      <c r="C567" s="32" t="s">
        <v>900</v>
      </c>
      <c r="D567" s="32" t="s">
        <v>901</v>
      </c>
      <c r="E567" s="32" t="s">
        <v>112</v>
      </c>
      <c r="F567" s="1" t="s">
        <v>592</v>
      </c>
      <c r="G567" s="56" t="s">
        <v>2</v>
      </c>
      <c r="H567" s="6" t="s">
        <v>606</v>
      </c>
      <c r="I567" s="4" t="s">
        <v>312</v>
      </c>
      <c r="J567" s="32" t="s">
        <v>899</v>
      </c>
      <c r="K567" s="32" t="s">
        <v>903</v>
      </c>
      <c r="L567" s="32" t="s">
        <v>615</v>
      </c>
      <c r="N567" s="58" t="s">
        <v>56</v>
      </c>
      <c r="Q567" s="32" t="s">
        <v>4</v>
      </c>
      <c r="R567" s="32" t="s">
        <v>389</v>
      </c>
      <c r="S567" s="32" t="str">
        <f>+VLOOKUP(Tabla12[[#This Row],[Programa]],Objetivos_Programas!$B$2:$C$16,2,FALSE)</f>
        <v>5. Programa Territorios Productivos, Competitivos e innovadores</v>
      </c>
      <c r="T567" s="32" t="s">
        <v>412</v>
      </c>
      <c r="U567" s="32" t="s">
        <v>412</v>
      </c>
      <c r="V567" s="33" t="str">
        <f>+VLOOKUP(Tabla12[[#This Row],[Subprograma (reclasificación)]],OB_Prop_Estru_Prog_SubPr_meta!$K$2:$N$59,4,FALSE)</f>
        <v>5 zonas industriales conectadas por 20 corredores de carga y logística de integración regional</v>
      </c>
      <c r="W567" s="32" t="s">
        <v>900</v>
      </c>
      <c r="X567" s="32">
        <v>0</v>
      </c>
      <c r="Y567" s="32" t="s">
        <v>1581</v>
      </c>
      <c r="AA567" s="32" t="s">
        <v>908</v>
      </c>
      <c r="AB567" s="32" t="s">
        <v>1581</v>
      </c>
      <c r="AC567" s="58" t="s">
        <v>1037</v>
      </c>
      <c r="AD567" s="10" t="s">
        <v>908</v>
      </c>
      <c r="AE567" s="10">
        <v>0</v>
      </c>
      <c r="AF567" s="16">
        <v>0</v>
      </c>
      <c r="AG567" s="16">
        <v>0</v>
      </c>
      <c r="AH567" s="16">
        <v>0</v>
      </c>
      <c r="AI567" s="32">
        <v>0</v>
      </c>
      <c r="AJ567" s="32"/>
      <c r="AK567" s="32" t="s">
        <v>57</v>
      </c>
      <c r="AM567" s="32" t="s">
        <v>917</v>
      </c>
      <c r="AN567" s="32" t="s">
        <v>1037</v>
      </c>
      <c r="AO567" s="32">
        <v>0</v>
      </c>
      <c r="AP567" s="32">
        <v>0</v>
      </c>
      <c r="AQ567" s="32">
        <v>0</v>
      </c>
      <c r="AR567" s="58">
        <v>3</v>
      </c>
      <c r="AS567" s="32">
        <v>0</v>
      </c>
      <c r="AT567" s="32"/>
      <c r="AU567" s="40">
        <v>0</v>
      </c>
      <c r="AV567" s="40">
        <v>0</v>
      </c>
      <c r="AW567" s="32"/>
      <c r="AX567" s="16" t="e">
        <f>Tabla12[[#This Row],[Costo estimado 
(millones de $)]]-Tabla12[[#This Row],[Recursos PDD]]</f>
        <v>#VALUE!</v>
      </c>
      <c r="AY567" s="32"/>
      <c r="AZ567" s="40">
        <v>0</v>
      </c>
      <c r="BA567" s="40">
        <v>0</v>
      </c>
      <c r="BB567" s="40">
        <f>+(Tabla12[[#This Row],[Priorización 1 (60%)]]*60%)+(Tabla12[[#This Row],[Priorización 2 (40%)]]*40%)</f>
        <v>0</v>
      </c>
      <c r="BC567" s="32"/>
      <c r="BD567" s="32"/>
    </row>
    <row r="568" spans="1:56" ht="169" hidden="1" customHeight="1" x14ac:dyDescent="0.2">
      <c r="A568" s="7">
        <v>582</v>
      </c>
      <c r="B568" s="7">
        <v>579</v>
      </c>
      <c r="C568" s="32" t="s">
        <v>900</v>
      </c>
      <c r="D568" s="32" t="s">
        <v>901</v>
      </c>
      <c r="E568" s="32" t="s">
        <v>112</v>
      </c>
      <c r="F568" s="1" t="s">
        <v>592</v>
      </c>
      <c r="G568" s="56" t="s">
        <v>2</v>
      </c>
      <c r="H568" s="6" t="s">
        <v>607</v>
      </c>
      <c r="I568" s="4" t="s">
        <v>312</v>
      </c>
      <c r="J568" s="32" t="s">
        <v>899</v>
      </c>
      <c r="K568" s="32" t="s">
        <v>903</v>
      </c>
      <c r="L568" s="32" t="s">
        <v>615</v>
      </c>
      <c r="N568" s="58" t="s">
        <v>56</v>
      </c>
      <c r="Q568" s="32" t="s">
        <v>4</v>
      </c>
      <c r="R568" s="32" t="s">
        <v>389</v>
      </c>
      <c r="S568" s="32" t="str">
        <f>+VLOOKUP(Tabla12[[#This Row],[Programa]],Objetivos_Programas!$B$2:$C$16,2,FALSE)</f>
        <v>5. Programa Territorios Productivos, Competitivos e innovadores</v>
      </c>
      <c r="T568" s="32" t="s">
        <v>412</v>
      </c>
      <c r="U568" s="32" t="s">
        <v>412</v>
      </c>
      <c r="V568" s="33" t="str">
        <f>+VLOOKUP(Tabla12[[#This Row],[Subprograma (reclasificación)]],OB_Prop_Estru_Prog_SubPr_meta!$K$2:$N$59,4,FALSE)</f>
        <v>5 zonas industriales conectadas por 20 corredores de carga y logística de integración regional</v>
      </c>
      <c r="W568" s="32" t="s">
        <v>900</v>
      </c>
      <c r="X568" s="32">
        <v>0</v>
      </c>
      <c r="Y568" s="32" t="s">
        <v>1582</v>
      </c>
      <c r="AA568" s="32" t="s">
        <v>1486</v>
      </c>
      <c r="AB568" s="32" t="s">
        <v>1582</v>
      </c>
      <c r="AC568" s="58" t="s">
        <v>1037</v>
      </c>
      <c r="AD568" s="10" t="s">
        <v>908</v>
      </c>
      <c r="AE568" s="10">
        <v>0</v>
      </c>
      <c r="AF568" s="16">
        <v>0</v>
      </c>
      <c r="AG568" s="16">
        <v>0</v>
      </c>
      <c r="AH568" s="16">
        <v>0</v>
      </c>
      <c r="AI568" s="32">
        <v>0</v>
      </c>
      <c r="AJ568" s="32"/>
      <c r="AK568" s="32" t="s">
        <v>73</v>
      </c>
      <c r="AM568" s="32" t="s">
        <v>911</v>
      </c>
      <c r="AN568" s="32" t="s">
        <v>1037</v>
      </c>
      <c r="AO568" s="32">
        <v>0</v>
      </c>
      <c r="AP568" s="32">
        <v>0</v>
      </c>
      <c r="AQ568" s="32">
        <v>0</v>
      </c>
      <c r="AR568" s="58">
        <v>0</v>
      </c>
      <c r="AS568" s="32">
        <v>0</v>
      </c>
      <c r="AT568" s="32"/>
      <c r="AU568" s="40">
        <v>0</v>
      </c>
      <c r="AV568" s="40">
        <v>3</v>
      </c>
      <c r="AW568" s="32"/>
      <c r="AX568" s="16"/>
      <c r="AY568" s="32"/>
      <c r="AZ568" s="40">
        <v>1</v>
      </c>
      <c r="BA568" s="40">
        <v>0</v>
      </c>
      <c r="BB568" s="40">
        <f>+(Tabla12[[#This Row],[Priorización 1 (60%)]]*60%)+(Tabla12[[#This Row],[Priorización 2 (40%)]]*40%)</f>
        <v>0.6</v>
      </c>
      <c r="BC568" s="32"/>
      <c r="BD568" s="32"/>
    </row>
    <row r="569" spans="1:56" ht="169" hidden="1" customHeight="1" x14ac:dyDescent="0.2">
      <c r="A569" s="7">
        <v>583</v>
      </c>
      <c r="B569" s="7">
        <v>580</v>
      </c>
      <c r="C569" s="32" t="s">
        <v>900</v>
      </c>
      <c r="D569" s="32" t="s">
        <v>901</v>
      </c>
      <c r="E569" s="32" t="s">
        <v>112</v>
      </c>
      <c r="F569" s="1" t="s">
        <v>592</v>
      </c>
      <c r="G569" s="56" t="s">
        <v>2</v>
      </c>
      <c r="H569" s="6" t="s">
        <v>608</v>
      </c>
      <c r="I569" s="4" t="s">
        <v>312</v>
      </c>
      <c r="J569" s="32" t="s">
        <v>899</v>
      </c>
      <c r="K569" s="32" t="s">
        <v>903</v>
      </c>
      <c r="L569" s="32" t="s">
        <v>615</v>
      </c>
      <c r="N569" s="58" t="s">
        <v>56</v>
      </c>
      <c r="Q569" s="32" t="s">
        <v>4</v>
      </c>
      <c r="R569" s="32" t="s">
        <v>389</v>
      </c>
      <c r="S569" s="32" t="str">
        <f>+VLOOKUP(Tabla12[[#This Row],[Programa]],Objetivos_Programas!$B$2:$C$16,2,FALSE)</f>
        <v>5. Programa Territorios Productivos, Competitivos e innovadores</v>
      </c>
      <c r="T569" s="32" t="s">
        <v>412</v>
      </c>
      <c r="U569" s="32" t="s">
        <v>412</v>
      </c>
      <c r="V569" s="33" t="str">
        <f>+VLOOKUP(Tabla12[[#This Row],[Subprograma (reclasificación)]],OB_Prop_Estru_Prog_SubPr_meta!$K$2:$N$59,4,FALSE)</f>
        <v>5 zonas industriales conectadas por 20 corredores de carga y logística de integración regional</v>
      </c>
      <c r="W569" s="32" t="s">
        <v>900</v>
      </c>
      <c r="X569" s="32">
        <v>0</v>
      </c>
      <c r="Y569" s="32" t="s">
        <v>1583</v>
      </c>
      <c r="AA569" s="32" t="s">
        <v>1487</v>
      </c>
      <c r="AB569" s="32" t="s">
        <v>1583</v>
      </c>
      <c r="AC569" s="58" t="s">
        <v>1037</v>
      </c>
      <c r="AD569" s="10" t="s">
        <v>908</v>
      </c>
      <c r="AE569" s="10">
        <v>0</v>
      </c>
      <c r="AF569" s="16">
        <v>0</v>
      </c>
      <c r="AG569" s="16">
        <v>0</v>
      </c>
      <c r="AH569" s="16">
        <v>0</v>
      </c>
      <c r="AI569" s="32">
        <v>0</v>
      </c>
      <c r="AJ569" s="32"/>
      <c r="AK569" s="32" t="s">
        <v>73</v>
      </c>
      <c r="AM569" s="32" t="s">
        <v>911</v>
      </c>
      <c r="AN569" s="32">
        <v>1</v>
      </c>
      <c r="AO569" s="32">
        <v>0</v>
      </c>
      <c r="AP569" s="32">
        <v>0</v>
      </c>
      <c r="AQ569" s="32">
        <v>0</v>
      </c>
      <c r="AR569" s="58">
        <v>0</v>
      </c>
      <c r="AS569" s="32">
        <v>0</v>
      </c>
      <c r="AT569" s="32"/>
      <c r="AU569" s="40">
        <v>0</v>
      </c>
      <c r="AV569" s="40">
        <v>3</v>
      </c>
      <c r="AW569" s="32"/>
      <c r="AX569" s="16"/>
      <c r="AY569" s="32"/>
      <c r="AZ569" s="40">
        <v>1</v>
      </c>
      <c r="BA569" s="40">
        <v>2</v>
      </c>
      <c r="BB569" s="40">
        <f>+(Tabla12[[#This Row],[Priorización 1 (60%)]]*60%)+(Tabla12[[#This Row],[Priorización 2 (40%)]]*40%)</f>
        <v>1.4</v>
      </c>
      <c r="BC569" s="32"/>
      <c r="BD569" s="32"/>
    </row>
    <row r="570" spans="1:56" s="170" customFormat="1" ht="169" hidden="1" customHeight="1" x14ac:dyDescent="0.2">
      <c r="A570" s="166"/>
      <c r="B570" s="166"/>
      <c r="C570" s="153" t="s">
        <v>900</v>
      </c>
      <c r="D570" s="163" t="s">
        <v>901</v>
      </c>
      <c r="E570" s="153" t="s">
        <v>72</v>
      </c>
      <c r="F570" s="154" t="s">
        <v>1941</v>
      </c>
      <c r="G570" s="171" t="s">
        <v>2</v>
      </c>
      <c r="H570" s="172" t="s">
        <v>2135</v>
      </c>
      <c r="I570" s="156" t="s">
        <v>312</v>
      </c>
      <c r="J570" s="163" t="s">
        <v>897</v>
      </c>
      <c r="K570" s="163" t="s">
        <v>90</v>
      </c>
      <c r="L570" s="153" t="s">
        <v>615</v>
      </c>
      <c r="M570" s="168"/>
      <c r="N570" s="157" t="s">
        <v>56</v>
      </c>
      <c r="O570" s="168"/>
      <c r="P570" s="163"/>
      <c r="Q570" s="153" t="s">
        <v>4</v>
      </c>
      <c r="R570" s="161" t="s">
        <v>386</v>
      </c>
      <c r="S570" s="32" t="str">
        <f>+VLOOKUP(Tabla12[[#This Row],[Programa]],Objetivos_Programas!$B$2:$C$16,2,FALSE)</f>
        <v>2. Programa descarbonizar la movilidad e infraestructura sostenible</v>
      </c>
      <c r="T570" s="162" t="s">
        <v>404</v>
      </c>
      <c r="U570" s="161" t="s">
        <v>2129</v>
      </c>
      <c r="V570" s="33" t="str">
        <f>+VLOOKUP(Tabla12[[#This Row],[Subprograma (reclasificación)]],OB_Prop_Estru_Prog_SubPr_meta!$K$2:$N$59,4,FALSE)</f>
        <v>5 Líneas de metro  (97 km), 3 regiotram (37,09), 17 corredores verdes de alta capacidad (101 km) y 4 corredores verdes de media capacidad (19 km)</v>
      </c>
      <c r="W570" s="161" t="s">
        <v>900</v>
      </c>
      <c r="X570" s="163"/>
      <c r="Y570" s="153" t="s">
        <v>2214</v>
      </c>
      <c r="Z570" s="163"/>
      <c r="AA570" s="162"/>
      <c r="AB570" s="153" t="s">
        <v>2136</v>
      </c>
      <c r="AC570" s="168"/>
      <c r="AD570" s="164">
        <v>482877</v>
      </c>
      <c r="AE570" s="164">
        <f>+Tabla12[[#This Row],[Costo estimado 
(millones de $)]]</f>
        <v>482877</v>
      </c>
      <c r="AF570" s="165"/>
      <c r="AG570" s="165"/>
      <c r="AH570" s="165">
        <v>0</v>
      </c>
      <c r="AI570" s="163"/>
      <c r="AJ570" s="191"/>
      <c r="AK570" s="153" t="s">
        <v>66</v>
      </c>
      <c r="AL570" s="163"/>
      <c r="AM570" s="153" t="s">
        <v>2235</v>
      </c>
      <c r="AN570" s="173">
        <v>2</v>
      </c>
      <c r="AO570" s="163" t="s">
        <v>902</v>
      </c>
      <c r="AP570" s="153" t="s">
        <v>914</v>
      </c>
      <c r="AQ570" s="153" t="s">
        <v>915</v>
      </c>
      <c r="AR570" s="168">
        <v>4.7</v>
      </c>
      <c r="AS570" s="163"/>
      <c r="AT570" s="163"/>
      <c r="AU570" s="153"/>
      <c r="AV570" s="163"/>
      <c r="AW570" s="163"/>
      <c r="AX570" s="165">
        <f>Tabla12[[#This Row],[Costo estimado 
(millones de $)]]-Tabla12[[#This Row],[Recursos PDD]]</f>
        <v>482877</v>
      </c>
      <c r="AY570" s="163"/>
      <c r="AZ570" s="163"/>
      <c r="BA570" s="163"/>
      <c r="BB570" s="169">
        <f>+(Tabla12[[#This Row],[Priorización 1 (60%)]]*60%)+(Tabla12[[#This Row],[Priorización 2 (40%)]]*40%)</f>
        <v>0</v>
      </c>
      <c r="BC570" s="163"/>
      <c r="BD570" s="163"/>
    </row>
    <row r="571" spans="1:56" ht="169" customHeight="1" x14ac:dyDescent="0.2">
      <c r="A571" s="7">
        <v>585</v>
      </c>
      <c r="B571" s="7">
        <v>581</v>
      </c>
      <c r="C571" s="32" t="s">
        <v>900</v>
      </c>
      <c r="D571" s="32" t="s">
        <v>1000</v>
      </c>
      <c r="E571" s="32" t="s">
        <v>1039</v>
      </c>
      <c r="F571" s="178" t="s">
        <v>1920</v>
      </c>
      <c r="G571" s="56" t="s">
        <v>2</v>
      </c>
      <c r="H571" s="6" t="s">
        <v>1040</v>
      </c>
      <c r="I571" s="4" t="s">
        <v>312</v>
      </c>
      <c r="J571" s="32" t="s">
        <v>897</v>
      </c>
      <c r="K571" s="32" t="s">
        <v>90</v>
      </c>
      <c r="L571" s="32" t="s">
        <v>615</v>
      </c>
      <c r="N571" s="58" t="s">
        <v>56</v>
      </c>
      <c r="Q571" s="32" t="s">
        <v>4</v>
      </c>
      <c r="R571" s="32" t="s">
        <v>386</v>
      </c>
      <c r="S571" s="32" t="str">
        <f>+VLOOKUP(Tabla12[[#This Row],[Programa]],Objetivos_Programas!$B$2:$C$16,2,FALSE)</f>
        <v>2. Programa descarbonizar la movilidad e infraestructura sostenible</v>
      </c>
      <c r="T571" s="32" t="s">
        <v>404</v>
      </c>
      <c r="U571" s="32" t="s">
        <v>2129</v>
      </c>
      <c r="V571" s="33" t="str">
        <f>+VLOOKUP(Tabla12[[#This Row],[Subprograma (reclasificación)]],OB_Prop_Estru_Prog_SubPr_meta!$K$2:$N$59,4,FALSE)</f>
        <v>5 Líneas de metro  (97 km), 3 regiotram (37,09), 17 corredores verdes de alta capacidad (101 km) y 4 corredores verdes de media capacidad (19 km)</v>
      </c>
      <c r="W571" s="32" t="s">
        <v>900</v>
      </c>
      <c r="X571" s="32" t="s">
        <v>1041</v>
      </c>
      <c r="Y571" s="32" t="s">
        <v>1041</v>
      </c>
      <c r="AA571" s="32" t="s">
        <v>1488</v>
      </c>
      <c r="AB571" s="32" t="s">
        <v>1041</v>
      </c>
      <c r="AC571" s="58">
        <v>0</v>
      </c>
      <c r="AD571" s="10">
        <v>441780.82191780821</v>
      </c>
      <c r="AE571" s="158">
        <f>Tabla12[[#This Row],[Costo estimado 
(millones de $)]]*0.25</f>
        <v>110445.20547945205</v>
      </c>
      <c r="AF571" s="159">
        <v>0</v>
      </c>
      <c r="AG571" s="159">
        <v>0</v>
      </c>
      <c r="AH571" s="159">
        <f>+Tabla12[[#This Row],[Costo estimado 
(millones de $)]]*0.5</f>
        <v>220890.4109589041</v>
      </c>
      <c r="AI571" s="159">
        <f>Tabla12[[#This Row],[Costo estimado 
(millones de $)]]*0.25</f>
        <v>110445.20547945205</v>
      </c>
      <c r="AJ571" s="57"/>
      <c r="AK571" s="32" t="s">
        <v>66</v>
      </c>
      <c r="AM571" s="153" t="s">
        <v>2237</v>
      </c>
      <c r="AN571" s="40">
        <v>2</v>
      </c>
      <c r="AO571" s="32">
        <v>0</v>
      </c>
      <c r="AP571" s="32">
        <v>0</v>
      </c>
      <c r="AQ571" s="32">
        <v>0</v>
      </c>
      <c r="AR571" s="58">
        <v>4.3</v>
      </c>
      <c r="AS571" s="32">
        <v>0</v>
      </c>
      <c r="AT571" s="32"/>
      <c r="AU571" s="40">
        <v>0</v>
      </c>
      <c r="AV571" s="40">
        <v>1</v>
      </c>
      <c r="AW571" s="32"/>
      <c r="AX571" s="16"/>
      <c r="AY571" s="32"/>
      <c r="AZ571" s="40">
        <v>3</v>
      </c>
      <c r="BA571" s="40">
        <v>3</v>
      </c>
      <c r="BB571" s="40">
        <f>+(Tabla12[[#This Row],[Priorización 1 (60%)]]*60%)+(Tabla12[[#This Row],[Priorización 2 (40%)]]*40%)</f>
        <v>3</v>
      </c>
      <c r="BC571" s="32"/>
      <c r="BD571" s="32"/>
    </row>
    <row r="572" spans="1:56" ht="169" customHeight="1" x14ac:dyDescent="0.2">
      <c r="A572" s="7">
        <v>586</v>
      </c>
      <c r="B572" s="7">
        <v>582</v>
      </c>
      <c r="C572" s="32" t="s">
        <v>900</v>
      </c>
      <c r="D572" s="32" t="s">
        <v>1000</v>
      </c>
      <c r="E572" s="32" t="s">
        <v>1039</v>
      </c>
      <c r="F572" s="1" t="s">
        <v>1920</v>
      </c>
      <c r="G572" s="56" t="s">
        <v>2</v>
      </c>
      <c r="H572" s="6" t="s">
        <v>590</v>
      </c>
      <c r="I572" s="167" t="s">
        <v>312</v>
      </c>
      <c r="J572" s="32" t="s">
        <v>897</v>
      </c>
      <c r="K572" s="32" t="s">
        <v>90</v>
      </c>
      <c r="L572" s="32" t="s">
        <v>615</v>
      </c>
      <c r="N572" s="58" t="s">
        <v>108</v>
      </c>
      <c r="Q572" s="32" t="s">
        <v>4</v>
      </c>
      <c r="R572" s="32" t="s">
        <v>386</v>
      </c>
      <c r="S572" s="32" t="str">
        <f>+VLOOKUP(Tabla12[[#This Row],[Programa]],Objetivos_Programas!$B$2:$C$16,2,FALSE)</f>
        <v>2. Programa descarbonizar la movilidad e infraestructura sostenible</v>
      </c>
      <c r="T572" s="32" t="s">
        <v>404</v>
      </c>
      <c r="U572" s="32" t="s">
        <v>2129</v>
      </c>
      <c r="V572" s="33" t="str">
        <f>+VLOOKUP(Tabla12[[#This Row],[Subprograma (reclasificación)]],OB_Prop_Estru_Prog_SubPr_meta!$K$2:$N$59,4,FALSE)</f>
        <v>5 Líneas de metro  (97 km), 3 regiotram (37,09), 17 corredores verdes de alta capacidad (101 km) y 4 corredores verdes de media capacidad (19 km)</v>
      </c>
      <c r="W572" s="32" t="s">
        <v>900</v>
      </c>
      <c r="X572" s="32" t="s">
        <v>1549</v>
      </c>
      <c r="Y572" s="32" t="s">
        <v>1549</v>
      </c>
      <c r="AA572" s="32" t="s">
        <v>1489</v>
      </c>
      <c r="AB572" s="32" t="s">
        <v>1549</v>
      </c>
      <c r="AC572" s="58">
        <v>0</v>
      </c>
      <c r="AD572" s="10">
        <v>2568493.1506849318</v>
      </c>
      <c r="AE572" s="158">
        <f>Tabla12[[#This Row],[Costo estimado 
(millones de $)]]*0.25</f>
        <v>642123.28767123295</v>
      </c>
      <c r="AF572" s="159">
        <v>0</v>
      </c>
      <c r="AG572" s="159">
        <v>0</v>
      </c>
      <c r="AH572" s="159">
        <f>+Tabla12[[#This Row],[Costo estimado 
(millones de $)]]*0.5</f>
        <v>1284246.5753424659</v>
      </c>
      <c r="AI572" s="159">
        <f>Tabla12[[#This Row],[Costo estimado 
(millones de $)]]*0.25</f>
        <v>642123.28767123295</v>
      </c>
      <c r="AJ572" s="57"/>
      <c r="AK572" s="32" t="s">
        <v>73</v>
      </c>
      <c r="AM572" s="153" t="s">
        <v>2237</v>
      </c>
      <c r="AN572" s="40">
        <v>2</v>
      </c>
      <c r="AO572" s="32">
        <v>0</v>
      </c>
      <c r="AP572" s="32">
        <v>0</v>
      </c>
      <c r="AQ572" s="32">
        <v>0</v>
      </c>
      <c r="AR572" s="157">
        <v>19</v>
      </c>
      <c r="AS572" s="32">
        <v>0</v>
      </c>
      <c r="AT572" s="32"/>
      <c r="AU572" s="40">
        <v>0</v>
      </c>
      <c r="AV572" s="40">
        <v>1</v>
      </c>
      <c r="AW572" s="32"/>
      <c r="AX572" s="16"/>
      <c r="AY572" s="32"/>
      <c r="AZ572" s="40">
        <v>3</v>
      </c>
      <c r="BA572" s="40">
        <v>3</v>
      </c>
      <c r="BB572" s="40">
        <f>+(Tabla12[[#This Row],[Priorización 1 (60%)]]*60%)+(Tabla12[[#This Row],[Priorización 2 (40%)]]*40%)</f>
        <v>3</v>
      </c>
      <c r="BC572" s="32"/>
      <c r="BD572" s="32"/>
    </row>
    <row r="573" spans="1:56" ht="169" customHeight="1" x14ac:dyDescent="0.2">
      <c r="A573" s="7">
        <v>587</v>
      </c>
      <c r="B573" s="7">
        <v>583</v>
      </c>
      <c r="C573" s="32" t="s">
        <v>900</v>
      </c>
      <c r="D573" s="32" t="s">
        <v>1000</v>
      </c>
      <c r="E573" s="32" t="s">
        <v>1039</v>
      </c>
      <c r="F573" s="1" t="s">
        <v>1920</v>
      </c>
      <c r="G573" s="56" t="s">
        <v>2</v>
      </c>
      <c r="H573" s="6" t="s">
        <v>591</v>
      </c>
      <c r="I573" s="167" t="s">
        <v>312</v>
      </c>
      <c r="J573" s="32" t="s">
        <v>897</v>
      </c>
      <c r="K573" s="32" t="s">
        <v>90</v>
      </c>
      <c r="L573" s="32" t="s">
        <v>615</v>
      </c>
      <c r="N573" s="58" t="s">
        <v>108</v>
      </c>
      <c r="Q573" s="32" t="s">
        <v>4</v>
      </c>
      <c r="R573" s="32" t="s">
        <v>386</v>
      </c>
      <c r="S573" s="32" t="str">
        <f>+VLOOKUP(Tabla12[[#This Row],[Programa]],Objetivos_Programas!$B$2:$C$16,2,FALSE)</f>
        <v>2. Programa descarbonizar la movilidad e infraestructura sostenible</v>
      </c>
      <c r="T573" s="32" t="s">
        <v>404</v>
      </c>
      <c r="U573" s="32" t="s">
        <v>2129</v>
      </c>
      <c r="V573" s="33" t="str">
        <f>+VLOOKUP(Tabla12[[#This Row],[Subprograma (reclasificación)]],OB_Prop_Estru_Prog_SubPr_meta!$K$2:$N$59,4,FALSE)</f>
        <v>5 Líneas de metro  (97 km), 3 regiotram (37,09), 17 corredores verdes de alta capacidad (101 km) y 4 corredores verdes de media capacidad (19 km)</v>
      </c>
      <c r="W573" s="32" t="s">
        <v>900</v>
      </c>
      <c r="X573" s="32" t="s">
        <v>1546</v>
      </c>
      <c r="Y573" s="32" t="s">
        <v>1546</v>
      </c>
      <c r="AA573" s="32" t="s">
        <v>1488</v>
      </c>
      <c r="AB573" s="32" t="s">
        <v>1546</v>
      </c>
      <c r="AC573" s="58">
        <v>0</v>
      </c>
      <c r="AD573" s="10">
        <v>1500000</v>
      </c>
      <c r="AE573" s="10">
        <v>0</v>
      </c>
      <c r="AF573" s="16">
        <v>0</v>
      </c>
      <c r="AG573" s="16">
        <v>0</v>
      </c>
      <c r="AH573" s="16">
        <v>1500000</v>
      </c>
      <c r="AJ573" s="57"/>
      <c r="AK573" s="32" t="s">
        <v>57</v>
      </c>
      <c r="AL573" s="32" t="s">
        <v>1642</v>
      </c>
      <c r="AM573" s="153" t="s">
        <v>2238</v>
      </c>
      <c r="AN573" s="40">
        <v>1</v>
      </c>
      <c r="AO573" s="32">
        <v>0</v>
      </c>
      <c r="AP573" s="32">
        <v>0</v>
      </c>
      <c r="AQ573" s="32">
        <v>0</v>
      </c>
      <c r="AR573" s="58">
        <v>14.6</v>
      </c>
      <c r="AS573" s="32">
        <v>0</v>
      </c>
      <c r="AT573" s="32"/>
      <c r="AU573" s="40">
        <v>0</v>
      </c>
      <c r="AV573" s="40">
        <v>1</v>
      </c>
      <c r="AW573" s="32" t="s">
        <v>1642</v>
      </c>
      <c r="AX573" s="16">
        <f>Tabla12[[#This Row],[Costo estimado 
(millones de $)]]-Tabla12[[#This Row],[Recursos PDD]]</f>
        <v>1500000</v>
      </c>
      <c r="AY573" s="32"/>
      <c r="AZ573" s="40">
        <v>3</v>
      </c>
      <c r="BA573" s="40">
        <v>2</v>
      </c>
      <c r="BB573" s="40">
        <f>+(Tabla12[[#This Row],[Priorización 1 (60%)]]*60%)+(Tabla12[[#This Row],[Priorización 2 (40%)]]*40%)</f>
        <v>2.5999999999999996</v>
      </c>
      <c r="BC573" s="32"/>
      <c r="BD573" s="32"/>
    </row>
    <row r="574" spans="1:56" ht="169" hidden="1" customHeight="1" x14ac:dyDescent="0.2">
      <c r="A574" s="7">
        <v>589</v>
      </c>
      <c r="B574" s="7">
        <v>584</v>
      </c>
      <c r="C574" s="32" t="s">
        <v>900</v>
      </c>
      <c r="D574" s="32" t="s">
        <v>901</v>
      </c>
      <c r="E574" s="32" t="s">
        <v>72</v>
      </c>
      <c r="F574" s="1" t="s">
        <v>506</v>
      </c>
      <c r="G574" s="56" t="s">
        <v>2</v>
      </c>
      <c r="H574" s="6" t="s">
        <v>1043</v>
      </c>
      <c r="I574" s="4" t="s">
        <v>312</v>
      </c>
      <c r="J574" s="32" t="s">
        <v>729</v>
      </c>
      <c r="K574" s="32" t="s">
        <v>931</v>
      </c>
      <c r="L574" s="32" t="s">
        <v>615</v>
      </c>
      <c r="N574" s="58" t="s">
        <v>56</v>
      </c>
      <c r="Q574" s="32" t="s">
        <v>4</v>
      </c>
      <c r="R574" s="32" t="s">
        <v>392</v>
      </c>
      <c r="S574" s="32" t="str">
        <f>+VLOOKUP(Tabla12[[#This Row],[Programa]],Objetivos_Programas!$B$2:$C$16,2,FALSE)</f>
        <v>2. Programa descarbonizar la movilidad e infraestructura sostenible</v>
      </c>
      <c r="T574" s="32" t="s">
        <v>1658</v>
      </c>
      <c r="U574" s="32" t="s">
        <v>1883</v>
      </c>
      <c r="V574" s="33" t="str">
        <f>+VLOOKUP(Tabla12[[#This Row],[Subprograma (reclasificación)]],OB_Prop_Estru_Prog_SubPr_meta!$K$2:$N$59,4,FALSE)</f>
        <v>362 kilómetros de malla vial de la ciudad consolidados</v>
      </c>
      <c r="W574" s="32" t="s">
        <v>900</v>
      </c>
      <c r="X574" s="32" t="s">
        <v>519</v>
      </c>
      <c r="Y574" s="32" t="s">
        <v>519</v>
      </c>
      <c r="AA574" s="32" t="s">
        <v>908</v>
      </c>
      <c r="AB574" s="32" t="s">
        <v>519</v>
      </c>
      <c r="AC574" s="58">
        <v>0</v>
      </c>
      <c r="AD574" s="10">
        <v>24547.5</v>
      </c>
      <c r="AE574" s="10">
        <f>+Tabla12[[#This Row],[Costo estimado 
(millones de $)]]</f>
        <v>24547.5</v>
      </c>
      <c r="AF574" s="16">
        <v>0</v>
      </c>
      <c r="AG574" s="16">
        <v>0</v>
      </c>
      <c r="AH574" s="16">
        <v>0</v>
      </c>
      <c r="AI574" s="32">
        <v>0</v>
      </c>
      <c r="AJ574" s="32"/>
      <c r="AK574" s="32" t="s">
        <v>73</v>
      </c>
      <c r="AN574" s="40">
        <v>2</v>
      </c>
      <c r="AO574" s="32" t="s">
        <v>1585</v>
      </c>
      <c r="AP574" s="58" t="s">
        <v>922</v>
      </c>
      <c r="AQ574" s="58" t="s">
        <v>923</v>
      </c>
      <c r="AR574" s="58">
        <v>0.25</v>
      </c>
      <c r="AS574" s="32">
        <v>0</v>
      </c>
      <c r="AT574" s="40"/>
      <c r="AU574" s="40">
        <v>0</v>
      </c>
      <c r="AV574" s="40">
        <v>0</v>
      </c>
      <c r="AW574" s="32"/>
      <c r="AX574" s="16"/>
      <c r="AY574" s="32"/>
      <c r="AZ574" s="40">
        <v>0</v>
      </c>
      <c r="BA574" s="40">
        <v>1</v>
      </c>
      <c r="BB574" s="40">
        <f>+(Tabla12[[#This Row],[Priorización 1 (60%)]]*60%)+(Tabla12[[#This Row],[Priorización 2 (40%)]]*40%)</f>
        <v>0.4</v>
      </c>
      <c r="BC574" s="32"/>
      <c r="BD574" s="32"/>
    </row>
    <row r="575" spans="1:56" ht="169" hidden="1" customHeight="1" x14ac:dyDescent="0.2">
      <c r="A575" s="7">
        <v>590</v>
      </c>
      <c r="B575" s="7">
        <v>585</v>
      </c>
      <c r="C575" s="32" t="s">
        <v>900</v>
      </c>
      <c r="D575" s="32" t="s">
        <v>901</v>
      </c>
      <c r="E575" s="32" t="s">
        <v>72</v>
      </c>
      <c r="F575" s="1" t="s">
        <v>506</v>
      </c>
      <c r="G575" s="56" t="s">
        <v>2</v>
      </c>
      <c r="H575" s="6" t="s">
        <v>1044</v>
      </c>
      <c r="I575" s="4" t="s">
        <v>312</v>
      </c>
      <c r="J575" s="32" t="s">
        <v>729</v>
      </c>
      <c r="K575" s="32" t="s">
        <v>931</v>
      </c>
      <c r="L575" s="32" t="s">
        <v>615</v>
      </c>
      <c r="N575" s="58" t="s">
        <v>56</v>
      </c>
      <c r="Q575" s="32" t="s">
        <v>4</v>
      </c>
      <c r="R575" s="32" t="s">
        <v>392</v>
      </c>
      <c r="S575" s="32" t="str">
        <f>+VLOOKUP(Tabla12[[#This Row],[Programa]],Objetivos_Programas!$B$2:$C$16,2,FALSE)</f>
        <v>2. Programa descarbonizar la movilidad e infraestructura sostenible</v>
      </c>
      <c r="T575" s="32" t="s">
        <v>1658</v>
      </c>
      <c r="U575" s="32" t="s">
        <v>1883</v>
      </c>
      <c r="V575" s="33" t="str">
        <f>+VLOOKUP(Tabla12[[#This Row],[Subprograma (reclasificación)]],OB_Prop_Estru_Prog_SubPr_meta!$K$2:$N$59,4,FALSE)</f>
        <v>362 kilómetros de malla vial de la ciudad consolidados</v>
      </c>
      <c r="W575" s="32" t="s">
        <v>900</v>
      </c>
      <c r="X575" s="32" t="s">
        <v>519</v>
      </c>
      <c r="Y575" s="32" t="s">
        <v>519</v>
      </c>
      <c r="AA575" s="32" t="s">
        <v>908</v>
      </c>
      <c r="AB575" s="32" t="s">
        <v>519</v>
      </c>
      <c r="AC575" s="58">
        <v>0</v>
      </c>
      <c r="AD575" s="10">
        <v>157104</v>
      </c>
      <c r="AE575" s="10">
        <f>+Tabla12[[#This Row],[Costo estimado 
(millones de $)]]</f>
        <v>157104</v>
      </c>
      <c r="AF575" s="16">
        <v>0</v>
      </c>
      <c r="AG575" s="16">
        <v>0</v>
      </c>
      <c r="AH575" s="16">
        <v>0</v>
      </c>
      <c r="AI575" s="32">
        <v>0</v>
      </c>
      <c r="AJ575" s="32"/>
      <c r="AK575" s="32" t="s">
        <v>73</v>
      </c>
      <c r="AN575" s="40">
        <v>2</v>
      </c>
      <c r="AO575" s="56" t="s">
        <v>902</v>
      </c>
      <c r="AP575" s="58" t="s">
        <v>922</v>
      </c>
      <c r="AQ575" s="58" t="s">
        <v>923</v>
      </c>
      <c r="AR575" s="58">
        <v>1.6</v>
      </c>
      <c r="AS575" s="32">
        <v>0</v>
      </c>
      <c r="AT575" s="40"/>
      <c r="AU575" s="40">
        <v>0</v>
      </c>
      <c r="AV575" s="40">
        <v>0</v>
      </c>
      <c r="AW575" s="32"/>
      <c r="AX575" s="16"/>
      <c r="AY575" s="32"/>
      <c r="AZ575" s="40">
        <v>0</v>
      </c>
      <c r="BA575" s="40">
        <v>1</v>
      </c>
      <c r="BB575" s="40">
        <f>+(Tabla12[[#This Row],[Priorización 1 (60%)]]*60%)+(Tabla12[[#This Row],[Priorización 2 (40%)]]*40%)</f>
        <v>0.4</v>
      </c>
      <c r="BC575" s="32"/>
      <c r="BD575" s="32"/>
    </row>
    <row r="576" spans="1:56" ht="169" hidden="1" customHeight="1" x14ac:dyDescent="0.2">
      <c r="A576" s="7">
        <v>591</v>
      </c>
      <c r="B576" s="7">
        <v>586</v>
      </c>
      <c r="C576" s="32" t="s">
        <v>900</v>
      </c>
      <c r="D576" s="32" t="s">
        <v>901</v>
      </c>
      <c r="E576" s="32" t="s">
        <v>72</v>
      </c>
      <c r="F576" s="1" t="s">
        <v>506</v>
      </c>
      <c r="G576" s="56" t="s">
        <v>2</v>
      </c>
      <c r="H576" s="6" t="s">
        <v>1045</v>
      </c>
      <c r="I576" s="4" t="s">
        <v>312</v>
      </c>
      <c r="J576" s="32" t="s">
        <v>729</v>
      </c>
      <c r="K576" s="32" t="s">
        <v>931</v>
      </c>
      <c r="L576" s="32" t="s">
        <v>615</v>
      </c>
      <c r="N576" s="58" t="s">
        <v>56</v>
      </c>
      <c r="Q576" s="32" t="s">
        <v>4</v>
      </c>
      <c r="R576" s="32" t="s">
        <v>392</v>
      </c>
      <c r="S576" s="32" t="str">
        <f>+VLOOKUP(Tabla12[[#This Row],[Programa]],Objetivos_Programas!$B$2:$C$16,2,FALSE)</f>
        <v>2. Programa descarbonizar la movilidad e infraestructura sostenible</v>
      </c>
      <c r="T576" s="32" t="s">
        <v>1658</v>
      </c>
      <c r="U576" s="32" t="s">
        <v>1883</v>
      </c>
      <c r="V576" s="33" t="str">
        <f>+VLOOKUP(Tabla12[[#This Row],[Subprograma (reclasificación)]],OB_Prop_Estru_Prog_SubPr_meta!$K$2:$N$59,4,FALSE)</f>
        <v>362 kilómetros de malla vial de la ciudad consolidados</v>
      </c>
      <c r="W576" s="32" t="s">
        <v>900</v>
      </c>
      <c r="X576" s="32" t="s">
        <v>519</v>
      </c>
      <c r="Y576" s="32" t="s">
        <v>519</v>
      </c>
      <c r="AA576" s="32" t="s">
        <v>908</v>
      </c>
      <c r="AB576" s="32" t="s">
        <v>519</v>
      </c>
      <c r="AC576" s="58">
        <v>0</v>
      </c>
      <c r="AD576" s="10">
        <v>225836.99999999997</v>
      </c>
      <c r="AE576" s="10">
        <f>+Tabla12[[#This Row],[Costo estimado 
(millones de $)]]</f>
        <v>225836.99999999997</v>
      </c>
      <c r="AF576" s="16">
        <v>0</v>
      </c>
      <c r="AG576" s="16">
        <v>0</v>
      </c>
      <c r="AH576" s="16">
        <v>0</v>
      </c>
      <c r="AI576" s="32">
        <v>0</v>
      </c>
      <c r="AJ576" s="32"/>
      <c r="AK576" s="32" t="s">
        <v>73</v>
      </c>
      <c r="AN576" s="40">
        <v>2</v>
      </c>
      <c r="AO576" s="56" t="s">
        <v>902</v>
      </c>
      <c r="AP576" s="58" t="s">
        <v>928</v>
      </c>
      <c r="AQ576" s="58" t="s">
        <v>929</v>
      </c>
      <c r="AR576" s="58">
        <v>2.2999999999999998</v>
      </c>
      <c r="AS576" s="32">
        <v>0</v>
      </c>
      <c r="AT576" s="40"/>
      <c r="AU576" s="40">
        <v>0</v>
      </c>
      <c r="AV576" s="40">
        <v>0</v>
      </c>
      <c r="AW576" s="32"/>
      <c r="AX576" s="16"/>
      <c r="AY576" s="32"/>
      <c r="AZ576" s="40">
        <v>0</v>
      </c>
      <c r="BA576" s="40">
        <v>1</v>
      </c>
      <c r="BB576" s="40">
        <f>+(Tabla12[[#This Row],[Priorización 1 (60%)]]*60%)+(Tabla12[[#This Row],[Priorización 2 (40%)]]*40%)</f>
        <v>0.4</v>
      </c>
      <c r="BC576" s="32"/>
      <c r="BD576" s="32"/>
    </row>
    <row r="577" spans="1:56" ht="169" hidden="1" customHeight="1" x14ac:dyDescent="0.2">
      <c r="A577" s="7">
        <v>592</v>
      </c>
      <c r="B577" s="7">
        <v>587</v>
      </c>
      <c r="C577" s="32" t="s">
        <v>900</v>
      </c>
      <c r="D577" s="32" t="s">
        <v>901</v>
      </c>
      <c r="E577" s="32" t="s">
        <v>72</v>
      </c>
      <c r="F577" s="1" t="s">
        <v>506</v>
      </c>
      <c r="G577" s="56" t="s">
        <v>2</v>
      </c>
      <c r="H577" s="6" t="s">
        <v>1046</v>
      </c>
      <c r="I577" s="4" t="s">
        <v>312</v>
      </c>
      <c r="J577" s="32" t="s">
        <v>729</v>
      </c>
      <c r="K577" s="32" t="s">
        <v>931</v>
      </c>
      <c r="L577" s="32" t="s">
        <v>615</v>
      </c>
      <c r="N577" s="58" t="s">
        <v>56</v>
      </c>
      <c r="Q577" s="32" t="s">
        <v>4</v>
      </c>
      <c r="R577" s="32" t="s">
        <v>392</v>
      </c>
      <c r="S577" s="32" t="str">
        <f>+VLOOKUP(Tabla12[[#This Row],[Programa]],Objetivos_Programas!$B$2:$C$16,2,FALSE)</f>
        <v>2. Programa descarbonizar la movilidad e infraestructura sostenible</v>
      </c>
      <c r="T577" s="32" t="s">
        <v>1658</v>
      </c>
      <c r="U577" s="32" t="s">
        <v>1883</v>
      </c>
      <c r="V577" s="33" t="str">
        <f>+VLOOKUP(Tabla12[[#This Row],[Subprograma (reclasificación)]],OB_Prop_Estru_Prog_SubPr_meta!$K$2:$N$59,4,FALSE)</f>
        <v>362 kilómetros de malla vial de la ciudad consolidados</v>
      </c>
      <c r="W577" s="32" t="s">
        <v>900</v>
      </c>
      <c r="X577" s="32" t="s">
        <v>519</v>
      </c>
      <c r="Y577" s="32" t="s">
        <v>519</v>
      </c>
      <c r="AA577" s="32" t="s">
        <v>908</v>
      </c>
      <c r="AB577" s="32" t="s">
        <v>519</v>
      </c>
      <c r="AC577" s="58">
        <v>0</v>
      </c>
      <c r="AD577" s="10">
        <v>157104</v>
      </c>
      <c r="AE577" s="10">
        <f>+Tabla12[[#This Row],[Costo estimado 
(millones de $)]]</f>
        <v>157104</v>
      </c>
      <c r="AF577" s="16">
        <v>0</v>
      </c>
      <c r="AG577" s="16">
        <v>0</v>
      </c>
      <c r="AH577" s="16">
        <v>0</v>
      </c>
      <c r="AI577" s="32">
        <v>0</v>
      </c>
      <c r="AJ577" s="32"/>
      <c r="AK577" s="32" t="s">
        <v>73</v>
      </c>
      <c r="AN577" s="40">
        <v>2</v>
      </c>
      <c r="AO577" s="56" t="s">
        <v>902</v>
      </c>
      <c r="AP577" s="58" t="s">
        <v>922</v>
      </c>
      <c r="AQ577" s="58" t="s">
        <v>923</v>
      </c>
      <c r="AR577" s="58">
        <v>1.6</v>
      </c>
      <c r="AS577" s="32">
        <v>0</v>
      </c>
      <c r="AT577" s="40"/>
      <c r="AU577" s="40">
        <v>0</v>
      </c>
      <c r="AV577" s="40">
        <v>0</v>
      </c>
      <c r="AW577" s="32"/>
      <c r="AX577" s="16"/>
      <c r="AY577" s="32"/>
      <c r="AZ577" s="40">
        <v>0</v>
      </c>
      <c r="BA577" s="40">
        <v>1</v>
      </c>
      <c r="BB577" s="40">
        <f>+(Tabla12[[#This Row],[Priorización 1 (60%)]]*60%)+(Tabla12[[#This Row],[Priorización 2 (40%)]]*40%)</f>
        <v>0.4</v>
      </c>
      <c r="BC577" s="32"/>
      <c r="BD577" s="32"/>
    </row>
    <row r="578" spans="1:56" ht="169" hidden="1" customHeight="1" x14ac:dyDescent="0.2">
      <c r="A578" s="7">
        <v>593</v>
      </c>
      <c r="B578" s="7">
        <v>588</v>
      </c>
      <c r="C578" s="32" t="s">
        <v>900</v>
      </c>
      <c r="D578" s="32" t="s">
        <v>967</v>
      </c>
      <c r="E578" s="32" t="s">
        <v>72</v>
      </c>
      <c r="F578" s="1" t="s">
        <v>518</v>
      </c>
      <c r="G578" s="56" t="s">
        <v>2</v>
      </c>
      <c r="H578" s="6" t="s">
        <v>1047</v>
      </c>
      <c r="I578" s="4" t="s">
        <v>312</v>
      </c>
      <c r="J578" s="32" t="s">
        <v>729</v>
      </c>
      <c r="K578" s="32" t="s">
        <v>968</v>
      </c>
      <c r="L578" s="32" t="s">
        <v>615</v>
      </c>
      <c r="N578" s="58" t="s">
        <v>108</v>
      </c>
      <c r="Q578" s="32" t="s">
        <v>4</v>
      </c>
      <c r="R578" s="32" t="s">
        <v>392</v>
      </c>
      <c r="S578" s="32" t="str">
        <f>+VLOOKUP(Tabla12[[#This Row],[Programa]],Objetivos_Programas!$B$2:$C$16,2,FALSE)</f>
        <v>2. Programa descarbonizar la movilidad e infraestructura sostenible</v>
      </c>
      <c r="T578" s="32" t="s">
        <v>1658</v>
      </c>
      <c r="U578" s="32" t="s">
        <v>1883</v>
      </c>
      <c r="V578" s="33" t="str">
        <f>+VLOOKUP(Tabla12[[#This Row],[Subprograma (reclasificación)]],OB_Prop_Estru_Prog_SubPr_meta!$K$2:$N$59,4,FALSE)</f>
        <v>362 kilómetros de malla vial de la ciudad consolidados</v>
      </c>
      <c r="W578" s="32" t="s">
        <v>900</v>
      </c>
      <c r="X578" s="32" t="s">
        <v>136</v>
      </c>
      <c r="Y578" s="32" t="s">
        <v>136</v>
      </c>
      <c r="AA578" s="32" t="s">
        <v>908</v>
      </c>
      <c r="AB578" s="32" t="s">
        <v>136</v>
      </c>
      <c r="AC578" s="58">
        <v>0</v>
      </c>
      <c r="AD578" s="10">
        <v>42849.9</v>
      </c>
      <c r="AE578" s="10">
        <f>+Tabla12[[#This Row],[Costo estimado 
(millones de $)]]</f>
        <v>42849.9</v>
      </c>
      <c r="AF578" s="16">
        <v>0</v>
      </c>
      <c r="AG578" s="16">
        <v>0</v>
      </c>
      <c r="AH578" s="16">
        <v>0</v>
      </c>
      <c r="AI578" s="32">
        <v>0</v>
      </c>
      <c r="AJ578" s="32"/>
      <c r="AK578" s="32" t="s">
        <v>57</v>
      </c>
      <c r="AN578" s="40">
        <v>2</v>
      </c>
      <c r="AO578" s="32">
        <v>0</v>
      </c>
      <c r="AP578" s="58" t="s">
        <v>1048</v>
      </c>
      <c r="AQ578" s="58" t="s">
        <v>1049</v>
      </c>
      <c r="AR578" s="58">
        <v>2.35</v>
      </c>
      <c r="AS578" s="32">
        <v>0</v>
      </c>
      <c r="AT578" s="40"/>
      <c r="AU578" s="40">
        <v>0</v>
      </c>
      <c r="AV578" s="40">
        <v>0</v>
      </c>
      <c r="AW578" s="32"/>
      <c r="AX578" s="16">
        <f>Tabla12[[#This Row],[Costo estimado 
(millones de $)]]-Tabla12[[#This Row],[Recursos PDD]]</f>
        <v>42849.9</v>
      </c>
      <c r="AY578" s="32"/>
      <c r="AZ578" s="40">
        <v>0</v>
      </c>
      <c r="BA578" s="40">
        <v>1</v>
      </c>
      <c r="BB578" s="40">
        <f>+(Tabla12[[#This Row],[Priorización 1 (60%)]]*60%)+(Tabla12[[#This Row],[Priorización 2 (40%)]]*40%)</f>
        <v>0.4</v>
      </c>
      <c r="BC578" s="32"/>
      <c r="BD578" s="32"/>
    </row>
    <row r="579" spans="1:56" ht="169" hidden="1" customHeight="1" x14ac:dyDescent="0.2">
      <c r="A579" s="7">
        <v>594</v>
      </c>
      <c r="B579" s="7">
        <v>589</v>
      </c>
      <c r="C579" s="32" t="s">
        <v>900</v>
      </c>
      <c r="D579" s="32" t="s">
        <v>967</v>
      </c>
      <c r="E579" s="32" t="s">
        <v>72</v>
      </c>
      <c r="F579" s="1" t="s">
        <v>518</v>
      </c>
      <c r="G579" s="56" t="s">
        <v>2</v>
      </c>
      <c r="H579" s="6" t="s">
        <v>1050</v>
      </c>
      <c r="I579" s="4" t="s">
        <v>312</v>
      </c>
      <c r="J579" s="32" t="s">
        <v>729</v>
      </c>
      <c r="K579" s="32" t="s">
        <v>968</v>
      </c>
      <c r="L579" s="32" t="s">
        <v>615</v>
      </c>
      <c r="N579" s="58" t="s">
        <v>108</v>
      </c>
      <c r="Q579" s="32" t="s">
        <v>4</v>
      </c>
      <c r="R579" s="32" t="s">
        <v>392</v>
      </c>
      <c r="S579" s="32" t="str">
        <f>+VLOOKUP(Tabla12[[#This Row],[Programa]],Objetivos_Programas!$B$2:$C$16,2,FALSE)</f>
        <v>2. Programa descarbonizar la movilidad e infraestructura sostenible</v>
      </c>
      <c r="T579" s="32" t="s">
        <v>1658</v>
      </c>
      <c r="U579" s="32" t="s">
        <v>1883</v>
      </c>
      <c r="V579" s="33" t="str">
        <f>+VLOOKUP(Tabla12[[#This Row],[Subprograma (reclasificación)]],OB_Prop_Estru_Prog_SubPr_meta!$K$2:$N$59,4,FALSE)</f>
        <v>362 kilómetros de malla vial de la ciudad consolidados</v>
      </c>
      <c r="W579" s="32" t="s">
        <v>900</v>
      </c>
      <c r="X579" s="153" t="s">
        <v>2229</v>
      </c>
      <c r="AA579" s="32" t="s">
        <v>908</v>
      </c>
      <c r="AB579" s="32" t="s">
        <v>979</v>
      </c>
      <c r="AC579" s="58">
        <v>0</v>
      </c>
      <c r="AD579" s="10">
        <v>23029.200000000001</v>
      </c>
      <c r="AE579" s="10">
        <f>+Tabla12[[#This Row],[Costo estimado 
(millones de $)]]</f>
        <v>23029.200000000001</v>
      </c>
      <c r="AF579" s="16">
        <v>0</v>
      </c>
      <c r="AG579" s="16">
        <v>0</v>
      </c>
      <c r="AH579" s="16">
        <v>0</v>
      </c>
      <c r="AI579" s="32">
        <v>0</v>
      </c>
      <c r="AJ579" s="32"/>
      <c r="AK579" s="32" t="s">
        <v>57</v>
      </c>
      <c r="AN579" s="40">
        <v>2</v>
      </c>
      <c r="AO579" s="32">
        <v>0</v>
      </c>
      <c r="AP579" s="58" t="s">
        <v>971</v>
      </c>
      <c r="AQ579" s="58" t="s">
        <v>1051</v>
      </c>
      <c r="AR579" s="58">
        <v>1.8</v>
      </c>
      <c r="AS579" s="1">
        <v>0</v>
      </c>
      <c r="AT579" s="40"/>
      <c r="AU579" s="40">
        <v>0</v>
      </c>
      <c r="AV579" s="40">
        <v>0</v>
      </c>
      <c r="AW579" s="32"/>
      <c r="AX579" s="16">
        <f>Tabla12[[#This Row],[Costo estimado 
(millones de $)]]-Tabla12[[#This Row],[Recursos PDD]]</f>
        <v>23029.200000000001</v>
      </c>
      <c r="AY579" s="32"/>
      <c r="AZ579" s="40">
        <v>0</v>
      </c>
      <c r="BA579" s="40">
        <v>1</v>
      </c>
      <c r="BB579" s="40">
        <f>+(Tabla12[[#This Row],[Priorización 1 (60%)]]*60%)+(Tabla12[[#This Row],[Priorización 2 (40%)]]*40%)</f>
        <v>0.4</v>
      </c>
      <c r="BC579" s="32"/>
      <c r="BD579" s="32"/>
    </row>
    <row r="580" spans="1:56" ht="169" hidden="1" customHeight="1" x14ac:dyDescent="0.2">
      <c r="A580" s="7">
        <v>595</v>
      </c>
      <c r="B580" s="7">
        <v>590</v>
      </c>
      <c r="C580" s="32" t="s">
        <v>900</v>
      </c>
      <c r="D580" s="32" t="s">
        <v>901</v>
      </c>
      <c r="E580" s="32" t="s">
        <v>72</v>
      </c>
      <c r="F580" s="1" t="s">
        <v>506</v>
      </c>
      <c r="G580" s="56" t="s">
        <v>2</v>
      </c>
      <c r="H580" s="6" t="s">
        <v>1052</v>
      </c>
      <c r="I580" s="4" t="s">
        <v>312</v>
      </c>
      <c r="J580" s="32" t="s">
        <v>729</v>
      </c>
      <c r="K580" s="32" t="s">
        <v>931</v>
      </c>
      <c r="L580" s="32" t="s">
        <v>615</v>
      </c>
      <c r="N580" s="58" t="s">
        <v>108</v>
      </c>
      <c r="Q580" s="32" t="s">
        <v>4</v>
      </c>
      <c r="R580" s="32" t="s">
        <v>392</v>
      </c>
      <c r="S580" s="32" t="str">
        <f>+VLOOKUP(Tabla12[[#This Row],[Programa]],Objetivos_Programas!$B$2:$C$16,2,FALSE)</f>
        <v>2. Programa descarbonizar la movilidad e infraestructura sostenible</v>
      </c>
      <c r="T580" s="32" t="s">
        <v>1658</v>
      </c>
      <c r="U580" s="32" t="s">
        <v>1883</v>
      </c>
      <c r="V580" s="33" t="str">
        <f>+VLOOKUP(Tabla12[[#This Row],[Subprograma (reclasificación)]],OB_Prop_Estru_Prog_SubPr_meta!$K$2:$N$59,4,FALSE)</f>
        <v>362 kilómetros de malla vial de la ciudad consolidados</v>
      </c>
      <c r="W580" s="32" t="s">
        <v>900</v>
      </c>
      <c r="Y580" s="153" t="s">
        <v>2230</v>
      </c>
      <c r="AA580" s="32" t="s">
        <v>908</v>
      </c>
      <c r="AB580" s="32" t="s">
        <v>1053</v>
      </c>
      <c r="AC580" s="58">
        <v>0</v>
      </c>
      <c r="AD580" s="10">
        <v>412398</v>
      </c>
      <c r="AE580" s="10">
        <f>+Tabla12[[#This Row],[Costo estimado 
(millones de $)]]</f>
        <v>412398</v>
      </c>
      <c r="AF580" s="16">
        <v>0</v>
      </c>
      <c r="AG580" s="16">
        <v>0</v>
      </c>
      <c r="AH580" s="16">
        <v>0</v>
      </c>
      <c r="AI580" s="32">
        <v>0</v>
      </c>
      <c r="AJ580" s="32"/>
      <c r="AK580" s="32" t="s">
        <v>73</v>
      </c>
      <c r="AN580" s="40">
        <v>2</v>
      </c>
      <c r="AO580" s="56" t="s">
        <v>902</v>
      </c>
      <c r="AP580" s="58" t="s">
        <v>922</v>
      </c>
      <c r="AQ580" s="58" t="s">
        <v>923</v>
      </c>
      <c r="AR580" s="58">
        <v>4.2</v>
      </c>
      <c r="AS580" s="32">
        <v>0</v>
      </c>
      <c r="AT580" s="40"/>
      <c r="AU580" s="40">
        <v>0</v>
      </c>
      <c r="AV580" s="40">
        <v>0</v>
      </c>
      <c r="AW580" s="32"/>
      <c r="AX580" s="16"/>
      <c r="AY580" s="32"/>
      <c r="AZ580" s="40">
        <v>0</v>
      </c>
      <c r="BA580" s="40">
        <v>1</v>
      </c>
      <c r="BB580" s="40">
        <f>+(Tabla12[[#This Row],[Priorización 1 (60%)]]*60%)+(Tabla12[[#This Row],[Priorización 2 (40%)]]*40%)</f>
        <v>0.4</v>
      </c>
      <c r="BC580" s="32"/>
      <c r="BD580" s="32"/>
    </row>
    <row r="581" spans="1:56" ht="169" hidden="1" customHeight="1" x14ac:dyDescent="0.2">
      <c r="A581" s="7">
        <v>596</v>
      </c>
      <c r="B581" s="7">
        <v>591</v>
      </c>
      <c r="C581" s="32" t="s">
        <v>61</v>
      </c>
      <c r="D581" s="32" t="s">
        <v>354</v>
      </c>
      <c r="E581" s="32" t="s">
        <v>676</v>
      </c>
      <c r="F581" s="1" t="s">
        <v>697</v>
      </c>
      <c r="G581" s="32" t="s">
        <v>2</v>
      </c>
      <c r="H581" s="6" t="s">
        <v>677</v>
      </c>
      <c r="I581" s="9" t="s">
        <v>79</v>
      </c>
      <c r="J581" s="32" t="s">
        <v>729</v>
      </c>
      <c r="K581" s="32" t="s">
        <v>93</v>
      </c>
      <c r="L581" s="32" t="s">
        <v>615</v>
      </c>
      <c r="N581" s="58" t="s">
        <v>56</v>
      </c>
      <c r="P581" s="32" t="s">
        <v>56</v>
      </c>
      <c r="Q581" s="32" t="s">
        <v>4</v>
      </c>
      <c r="R581" s="32" t="s">
        <v>391</v>
      </c>
      <c r="S581" s="32" t="str">
        <f>+VLOOKUP(Tabla12[[#This Row],[Programa]],Objetivos_Programas!$B$2:$C$16,2,FALSE)</f>
        <v>3. Programa Vitalidad y cuidado</v>
      </c>
      <c r="T581" s="32" t="s">
        <v>414</v>
      </c>
      <c r="U581" s="32" t="s">
        <v>1884</v>
      </c>
      <c r="V58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81" s="35" t="s">
        <v>2282</v>
      </c>
      <c r="X581" s="32" t="s">
        <v>678</v>
      </c>
      <c r="Y581" s="32" t="s">
        <v>678</v>
      </c>
      <c r="AA581" s="32" t="s">
        <v>1488</v>
      </c>
      <c r="AB581" s="32" t="s">
        <v>678</v>
      </c>
      <c r="AC581" s="58" t="s">
        <v>317</v>
      </c>
      <c r="AD581" s="10">
        <v>95647</v>
      </c>
      <c r="AE581" s="10">
        <v>9564</v>
      </c>
      <c r="AF581" s="16">
        <v>353</v>
      </c>
      <c r="AG581" s="16">
        <v>1703</v>
      </c>
      <c r="AJ581" s="32"/>
      <c r="AK581" s="32" t="s">
        <v>73</v>
      </c>
      <c r="AL581" s="32" t="s">
        <v>1642</v>
      </c>
      <c r="AM581" s="32" t="s">
        <v>1631</v>
      </c>
      <c r="AN581" s="7"/>
      <c r="AP581" s="32"/>
      <c r="AQ581" s="32"/>
      <c r="AR581" s="32"/>
      <c r="AS581" s="32"/>
      <c r="AT581" s="32"/>
      <c r="AU581" s="40">
        <v>0</v>
      </c>
      <c r="AV581" s="40">
        <v>1</v>
      </c>
      <c r="AW581" s="32"/>
      <c r="AX581" s="16">
        <f>Tabla12[[#This Row],[Costo estimado 
(millones de $)]]-Tabla12[[#This Row],[Recursos PDD]]</f>
        <v>95294</v>
      </c>
      <c r="AY581" s="32" t="s">
        <v>108</v>
      </c>
      <c r="AZ581" s="40">
        <v>3</v>
      </c>
      <c r="BA581" s="40">
        <v>0</v>
      </c>
      <c r="BB581" s="40">
        <f>+(Tabla12[[#This Row],[Priorización 1 (60%)]]*60%)+(Tabla12[[#This Row],[Priorización 2 (40%)]]*40%)</f>
        <v>1.7999999999999998</v>
      </c>
      <c r="BC581" s="32"/>
      <c r="BD581" s="32"/>
    </row>
    <row r="582" spans="1:56" ht="169" hidden="1" customHeight="1" x14ac:dyDescent="0.2">
      <c r="A582" s="7">
        <v>597</v>
      </c>
      <c r="B582" s="7">
        <v>592</v>
      </c>
      <c r="C582" s="32" t="s">
        <v>61</v>
      </c>
      <c r="D582" s="32" t="s">
        <v>354</v>
      </c>
      <c r="E582" s="32" t="s">
        <v>72</v>
      </c>
      <c r="F582" s="1" t="s">
        <v>679</v>
      </c>
      <c r="G582" s="32" t="s">
        <v>2</v>
      </c>
      <c r="H582" s="6" t="s">
        <v>680</v>
      </c>
      <c r="I582" s="4" t="s">
        <v>79</v>
      </c>
      <c r="J582" s="32" t="s">
        <v>729</v>
      </c>
      <c r="K582" s="32" t="s">
        <v>93</v>
      </c>
      <c r="L582" s="32" t="s">
        <v>615</v>
      </c>
      <c r="N582" s="58" t="s">
        <v>56</v>
      </c>
      <c r="P582" s="32" t="s">
        <v>56</v>
      </c>
      <c r="Q582" s="32" t="s">
        <v>4</v>
      </c>
      <c r="R582" s="32" t="s">
        <v>391</v>
      </c>
      <c r="S582" s="32" t="str">
        <f>+VLOOKUP(Tabla12[[#This Row],[Programa]],Objetivos_Programas!$B$2:$C$16,2,FALSE)</f>
        <v>3. Programa Vitalidad y cuidado</v>
      </c>
      <c r="T582" s="32" t="s">
        <v>414</v>
      </c>
      <c r="U582" s="32" t="s">
        <v>1884</v>
      </c>
      <c r="V58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82" s="35" t="s">
        <v>2282</v>
      </c>
      <c r="X582" s="32" t="s">
        <v>681</v>
      </c>
      <c r="Y582" s="32" t="s">
        <v>681</v>
      </c>
      <c r="AA582" s="32" t="s">
        <v>1488</v>
      </c>
      <c r="AB582" s="32" t="s">
        <v>681</v>
      </c>
      <c r="AC582" s="58" t="s">
        <v>317</v>
      </c>
      <c r="AD582" s="10">
        <v>5483</v>
      </c>
      <c r="AE582" s="10">
        <f>+Tabla12[[#This Row],[Costo estimado 
(millones de $)]]</f>
        <v>5483</v>
      </c>
      <c r="AF582" s="16">
        <v>5483</v>
      </c>
      <c r="AG582" s="16">
        <v>0</v>
      </c>
      <c r="AJ582" s="32"/>
      <c r="AK582" s="32" t="s">
        <v>57</v>
      </c>
      <c r="AL582" s="32" t="s">
        <v>1642</v>
      </c>
      <c r="AM582" s="32" t="s">
        <v>1632</v>
      </c>
      <c r="AP582" s="32"/>
      <c r="AQ582" s="32"/>
      <c r="AR582" s="32"/>
      <c r="AS582" s="32"/>
      <c r="AT582" s="32"/>
      <c r="AU582" s="40">
        <v>0</v>
      </c>
      <c r="AV582" s="40">
        <v>1</v>
      </c>
      <c r="AW582" s="32"/>
      <c r="AX582" s="16">
        <f>Tabla12[[#This Row],[Costo estimado 
(millones de $)]]-Tabla12[[#This Row],[Recursos PDD]]</f>
        <v>0</v>
      </c>
      <c r="AY582" s="32"/>
      <c r="AZ582" s="40">
        <v>3</v>
      </c>
      <c r="BA582" s="40">
        <v>0</v>
      </c>
      <c r="BB582" s="40">
        <f>+(Tabla12[[#This Row],[Priorización 1 (60%)]]*60%)+(Tabla12[[#This Row],[Priorización 2 (40%)]]*40%)</f>
        <v>1.7999999999999998</v>
      </c>
      <c r="BC582" s="32"/>
      <c r="BD582" s="32"/>
    </row>
    <row r="583" spans="1:56" ht="169" hidden="1" customHeight="1" x14ac:dyDescent="0.2">
      <c r="A583" s="7">
        <v>598</v>
      </c>
      <c r="B583" s="7">
        <v>593</v>
      </c>
      <c r="C583" s="32" t="s">
        <v>714</v>
      </c>
      <c r="D583" s="32" t="s">
        <v>734</v>
      </c>
      <c r="E583" s="32" t="s">
        <v>72</v>
      </c>
      <c r="F583" s="2" t="s">
        <v>1219</v>
      </c>
      <c r="G583" s="32" t="s">
        <v>2</v>
      </c>
      <c r="H583" s="6" t="s">
        <v>1858</v>
      </c>
      <c r="I583" s="4" t="s">
        <v>363</v>
      </c>
      <c r="J583" s="32" t="s">
        <v>729</v>
      </c>
      <c r="K583" s="32" t="s">
        <v>93</v>
      </c>
      <c r="L583" s="32" t="s">
        <v>615</v>
      </c>
      <c r="M583" s="59"/>
      <c r="N583" s="59" t="s">
        <v>56</v>
      </c>
      <c r="O583" s="59"/>
      <c r="P583" s="36"/>
      <c r="Q583" s="36" t="s">
        <v>4</v>
      </c>
      <c r="R583" s="32" t="s">
        <v>391</v>
      </c>
      <c r="S583" s="32" t="str">
        <f>+VLOOKUP(Tabla12[[#This Row],[Programa]],Objetivos_Programas!$B$2:$C$16,2,FALSE)</f>
        <v>3. Programa Vitalidad y cuidado</v>
      </c>
      <c r="T583" s="32" t="s">
        <v>414</v>
      </c>
      <c r="U583" s="32" t="s">
        <v>1884</v>
      </c>
      <c r="V58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83" s="35" t="s">
        <v>2282</v>
      </c>
      <c r="X583" s="36" t="s">
        <v>133</v>
      </c>
      <c r="Y583" s="36" t="s">
        <v>133</v>
      </c>
      <c r="Z583" s="36"/>
      <c r="AA583" s="32" t="s">
        <v>1488</v>
      </c>
      <c r="AB583" s="36" t="s">
        <v>133</v>
      </c>
      <c r="AC583" s="58" t="s">
        <v>735</v>
      </c>
      <c r="AD583" s="42">
        <v>322994</v>
      </c>
      <c r="AE583" s="10">
        <f>+Tabla12[[#This Row],[Costo estimado 
(millones de $)]]</f>
        <v>322994</v>
      </c>
      <c r="AF583" s="37">
        <f>+Tabla12[[#This Row],[Fuente Distrital]]</f>
        <v>322994</v>
      </c>
      <c r="AG583" s="37"/>
      <c r="AH583" s="37"/>
      <c r="AI583" s="36"/>
      <c r="AJ583" s="36"/>
      <c r="AK583" s="32" t="s">
        <v>57</v>
      </c>
      <c r="AL583" s="32" t="s">
        <v>1642</v>
      </c>
      <c r="AM583" s="36" t="s">
        <v>779</v>
      </c>
      <c r="AN583" s="36"/>
      <c r="AO583" s="36"/>
      <c r="AP583" s="32"/>
      <c r="AQ583" s="32"/>
      <c r="AR583" s="32"/>
      <c r="AS583" s="32"/>
      <c r="AT583" s="40"/>
      <c r="AU583" s="40">
        <v>0</v>
      </c>
      <c r="AV583" s="40">
        <v>1</v>
      </c>
      <c r="AW583" s="32" t="s">
        <v>1642</v>
      </c>
      <c r="AX583" s="16">
        <f>Tabla12[[#This Row],[Costo estimado 
(millones de $)]]-Tabla12[[#This Row],[Recursos PDD]]</f>
        <v>0</v>
      </c>
      <c r="AY583" s="32"/>
      <c r="AZ583" s="40">
        <v>3</v>
      </c>
      <c r="BA583" s="40">
        <v>0</v>
      </c>
      <c r="BB583" s="40">
        <f>+(Tabla12[[#This Row],[Priorización 1 (60%)]]*60%)+(Tabla12[[#This Row],[Priorización 2 (40%)]]*40%)</f>
        <v>1.7999999999999998</v>
      </c>
      <c r="BC583" s="32"/>
      <c r="BD583" s="32"/>
    </row>
    <row r="584" spans="1:56" ht="169" hidden="1" customHeight="1" x14ac:dyDescent="0.2">
      <c r="A584" s="7">
        <v>599</v>
      </c>
      <c r="B584" s="7">
        <v>594</v>
      </c>
      <c r="C584" s="32" t="s">
        <v>714</v>
      </c>
      <c r="D584" s="32" t="s">
        <v>734</v>
      </c>
      <c r="E584" s="32" t="s">
        <v>72</v>
      </c>
      <c r="F584" s="2" t="s">
        <v>1859</v>
      </c>
      <c r="G584" s="32" t="s">
        <v>2</v>
      </c>
      <c r="H584" s="6" t="s">
        <v>1860</v>
      </c>
      <c r="I584" s="4" t="s">
        <v>737</v>
      </c>
      <c r="J584" s="32" t="s">
        <v>729</v>
      </c>
      <c r="K584" s="32" t="s">
        <v>93</v>
      </c>
      <c r="L584" s="32" t="s">
        <v>615</v>
      </c>
      <c r="M584" s="59"/>
      <c r="N584" s="59" t="s">
        <v>56</v>
      </c>
      <c r="O584" s="59"/>
      <c r="P584" s="36"/>
      <c r="Q584" s="36" t="s">
        <v>4</v>
      </c>
      <c r="R584" s="32" t="s">
        <v>391</v>
      </c>
      <c r="S584" s="32" t="str">
        <f>+VLOOKUP(Tabla12[[#This Row],[Programa]],Objetivos_Programas!$B$2:$C$16,2,FALSE)</f>
        <v>3. Programa Vitalidad y cuidado</v>
      </c>
      <c r="T584" s="32" t="s">
        <v>414</v>
      </c>
      <c r="U584" s="32" t="s">
        <v>1884</v>
      </c>
      <c r="V58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84" s="35" t="s">
        <v>2282</v>
      </c>
      <c r="X584" s="36" t="s">
        <v>738</v>
      </c>
      <c r="Y584" s="36" t="s">
        <v>738</v>
      </c>
      <c r="Z584" s="36"/>
      <c r="AA584" s="32" t="s">
        <v>1489</v>
      </c>
      <c r="AB584" s="36" t="s">
        <v>738</v>
      </c>
      <c r="AC584" s="58" t="s">
        <v>739</v>
      </c>
      <c r="AD584" s="42">
        <v>1073424</v>
      </c>
      <c r="AE584" s="10">
        <f>+Tabla12[[#This Row],[Costo estimado 
(millones de $)]]</f>
        <v>1073424</v>
      </c>
      <c r="AF584" s="37">
        <f>+Tabla12[[#This Row],[Fuente Distrital]]</f>
        <v>1073424</v>
      </c>
      <c r="AG584" s="37"/>
      <c r="AH584" s="37"/>
      <c r="AI584" s="36" t="s">
        <v>892</v>
      </c>
      <c r="AJ584" s="36"/>
      <c r="AK584" s="32" t="s">
        <v>57</v>
      </c>
      <c r="AL584" s="32" t="s">
        <v>1642</v>
      </c>
      <c r="AM584" s="36" t="s">
        <v>780</v>
      </c>
      <c r="AN584" s="36"/>
      <c r="AO584" s="36"/>
      <c r="AP584" s="32"/>
      <c r="AQ584" s="32"/>
      <c r="AR584" s="32"/>
      <c r="AS584" s="32"/>
      <c r="AT584" s="40"/>
      <c r="AU584" s="40">
        <v>0</v>
      </c>
      <c r="AV584" s="40">
        <v>1</v>
      </c>
      <c r="AW584" s="32" t="s">
        <v>1642</v>
      </c>
      <c r="AX584" s="16">
        <f>Tabla12[[#This Row],[Costo estimado 
(millones de $)]]-Tabla12[[#This Row],[Recursos PDD]]</f>
        <v>0</v>
      </c>
      <c r="AY584" s="32"/>
      <c r="AZ584" s="40">
        <v>3</v>
      </c>
      <c r="BA584" s="40">
        <v>0</v>
      </c>
      <c r="BB584" s="40">
        <f>+(Tabla12[[#This Row],[Priorización 1 (60%)]]*60%)+(Tabla12[[#This Row],[Priorización 2 (40%)]]*40%)</f>
        <v>1.7999999999999998</v>
      </c>
      <c r="BC584" s="32"/>
      <c r="BD584" s="32"/>
    </row>
    <row r="585" spans="1:56" ht="169" hidden="1" customHeight="1" x14ac:dyDescent="0.2">
      <c r="A585" s="7">
        <v>600</v>
      </c>
      <c r="B585" s="7">
        <v>595</v>
      </c>
      <c r="C585" s="32" t="s">
        <v>714</v>
      </c>
      <c r="D585" s="32" t="s">
        <v>734</v>
      </c>
      <c r="E585" s="32" t="s">
        <v>72</v>
      </c>
      <c r="F585" s="1" t="s">
        <v>814</v>
      </c>
      <c r="G585" s="32" t="s">
        <v>2</v>
      </c>
      <c r="H585" s="6" t="s">
        <v>813</v>
      </c>
      <c r="I585" s="4" t="s">
        <v>737</v>
      </c>
      <c r="J585" s="32" t="s">
        <v>729</v>
      </c>
      <c r="K585" s="32" t="s">
        <v>93</v>
      </c>
      <c r="L585" s="32" t="s">
        <v>615</v>
      </c>
      <c r="M585" s="59"/>
      <c r="N585" s="59" t="s">
        <v>56</v>
      </c>
      <c r="O585" s="59"/>
      <c r="P585" s="36"/>
      <c r="Q585" s="36" t="s">
        <v>4</v>
      </c>
      <c r="R585" s="32" t="s">
        <v>391</v>
      </c>
      <c r="S585" s="32" t="str">
        <f>+VLOOKUP(Tabla12[[#This Row],[Programa]],Objetivos_Programas!$B$2:$C$16,2,FALSE)</f>
        <v>3. Programa Vitalidad y cuidado</v>
      </c>
      <c r="T585" s="32" t="s">
        <v>414</v>
      </c>
      <c r="U585" s="32" t="s">
        <v>1884</v>
      </c>
      <c r="V58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85" s="35" t="s">
        <v>2282</v>
      </c>
      <c r="X585" s="36" t="s">
        <v>740</v>
      </c>
      <c r="Y585" s="36" t="s">
        <v>740</v>
      </c>
      <c r="Z585" s="36"/>
      <c r="AA585" s="32" t="s">
        <v>1488</v>
      </c>
      <c r="AB585" s="36" t="s">
        <v>740</v>
      </c>
      <c r="AC585" s="58" t="s">
        <v>741</v>
      </c>
      <c r="AD585" s="10">
        <v>534288.76376800006</v>
      </c>
      <c r="AE585" s="10">
        <v>534288.76376800006</v>
      </c>
      <c r="AF585" s="16">
        <v>291430.49627500004</v>
      </c>
      <c r="AG585" s="37"/>
      <c r="AH585" s="37"/>
      <c r="AI585" s="36"/>
      <c r="AJ585" s="36"/>
      <c r="AK585" s="32" t="s">
        <v>57</v>
      </c>
      <c r="AL585" s="32" t="s">
        <v>1642</v>
      </c>
      <c r="AM585" s="36" t="s">
        <v>781</v>
      </c>
      <c r="AN585" s="36"/>
      <c r="AO585" s="36"/>
      <c r="AP585" s="32"/>
      <c r="AQ585" s="32"/>
      <c r="AR585" s="32"/>
      <c r="AS585" s="32"/>
      <c r="AT585" s="40"/>
      <c r="AU585" s="40">
        <v>0</v>
      </c>
      <c r="AV585" s="40">
        <v>1</v>
      </c>
      <c r="AW585" s="32" t="s">
        <v>1642</v>
      </c>
      <c r="AX585" s="16">
        <f>Tabla12[[#This Row],[Costo estimado 
(millones de $)]]-Tabla12[[#This Row],[Recursos PDD]]</f>
        <v>242858.26749300002</v>
      </c>
      <c r="AY585" s="32"/>
      <c r="AZ585" s="40">
        <v>3</v>
      </c>
      <c r="BA585" s="40">
        <v>0</v>
      </c>
      <c r="BB585" s="40">
        <f>+(Tabla12[[#This Row],[Priorización 1 (60%)]]*60%)+(Tabla12[[#This Row],[Priorización 2 (40%)]]*40%)</f>
        <v>1.7999999999999998</v>
      </c>
      <c r="BC585" s="32"/>
      <c r="BD585" s="32"/>
    </row>
    <row r="586" spans="1:56" ht="169" hidden="1" customHeight="1" x14ac:dyDescent="0.2">
      <c r="A586" s="7">
        <v>601</v>
      </c>
      <c r="B586" s="7">
        <v>596</v>
      </c>
      <c r="C586" s="32" t="s">
        <v>714</v>
      </c>
      <c r="D586" s="32" t="s">
        <v>734</v>
      </c>
      <c r="E586" s="32" t="s">
        <v>72</v>
      </c>
      <c r="F586" s="2" t="s">
        <v>742</v>
      </c>
      <c r="G586" s="32" t="s">
        <v>2</v>
      </c>
      <c r="H586" s="6" t="s">
        <v>743</v>
      </c>
      <c r="I586" s="4" t="s">
        <v>363</v>
      </c>
      <c r="J586" s="32" t="s">
        <v>729</v>
      </c>
      <c r="K586" s="32" t="s">
        <v>93</v>
      </c>
      <c r="L586" s="32" t="s">
        <v>615</v>
      </c>
      <c r="M586" s="59"/>
      <c r="N586" s="59" t="s">
        <v>56</v>
      </c>
      <c r="O586" s="59"/>
      <c r="P586" s="36"/>
      <c r="Q586" s="36" t="s">
        <v>4</v>
      </c>
      <c r="R586" s="32" t="s">
        <v>391</v>
      </c>
      <c r="S586" s="32" t="str">
        <f>+VLOOKUP(Tabla12[[#This Row],[Programa]],Objetivos_Programas!$B$2:$C$16,2,FALSE)</f>
        <v>3. Programa Vitalidad y cuidado</v>
      </c>
      <c r="T586" s="32" t="s">
        <v>414</v>
      </c>
      <c r="U586" s="32" t="s">
        <v>1884</v>
      </c>
      <c r="V58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86" s="35" t="s">
        <v>2282</v>
      </c>
      <c r="X586" s="36" t="s">
        <v>744</v>
      </c>
      <c r="Y586" s="36" t="s">
        <v>744</v>
      </c>
      <c r="Z586" s="36"/>
      <c r="AA586" s="32" t="s">
        <v>1439</v>
      </c>
      <c r="AB586" s="36" t="s">
        <v>744</v>
      </c>
      <c r="AC586" s="58" t="s">
        <v>720</v>
      </c>
      <c r="AD586" s="10">
        <v>46762</v>
      </c>
      <c r="AE586" s="10">
        <v>46762</v>
      </c>
      <c r="AF586" s="16">
        <v>26565</v>
      </c>
      <c r="AG586" s="37"/>
      <c r="AH586" s="37"/>
      <c r="AI586" s="36"/>
      <c r="AJ586" s="36"/>
      <c r="AK586" s="32" t="s">
        <v>57</v>
      </c>
      <c r="AL586" s="32" t="s">
        <v>1642</v>
      </c>
      <c r="AM586" s="36" t="s">
        <v>782</v>
      </c>
      <c r="AN586" s="36"/>
      <c r="AO586" s="36"/>
      <c r="AP586" s="32"/>
      <c r="AQ586" s="32"/>
      <c r="AR586" s="32"/>
      <c r="AS586" s="32"/>
      <c r="AT586" s="40"/>
      <c r="AU586" s="40">
        <v>0</v>
      </c>
      <c r="AV586" s="40">
        <v>2</v>
      </c>
      <c r="AW586" s="32" t="s">
        <v>1642</v>
      </c>
      <c r="AX586" s="16">
        <f>Tabla12[[#This Row],[Costo estimado 
(millones de $)]]-Tabla12[[#This Row],[Recursos PDD]]</f>
        <v>20197</v>
      </c>
      <c r="AY586" s="32"/>
      <c r="AZ586" s="40">
        <v>2</v>
      </c>
      <c r="BA586" s="40">
        <v>0</v>
      </c>
      <c r="BB586" s="40">
        <f>+(Tabla12[[#This Row],[Priorización 1 (60%)]]*60%)+(Tabla12[[#This Row],[Priorización 2 (40%)]]*40%)</f>
        <v>1.2</v>
      </c>
      <c r="BC586" s="32"/>
      <c r="BD586" s="32"/>
    </row>
    <row r="587" spans="1:56" ht="169" hidden="1" customHeight="1" x14ac:dyDescent="0.2">
      <c r="A587" s="7">
        <v>602</v>
      </c>
      <c r="B587" s="7">
        <v>597</v>
      </c>
      <c r="C587" s="32" t="s">
        <v>714</v>
      </c>
      <c r="D587" s="32" t="s">
        <v>734</v>
      </c>
      <c r="E587" s="32" t="s">
        <v>72</v>
      </c>
      <c r="F587" s="2" t="s">
        <v>745</v>
      </c>
      <c r="G587" s="32" t="s">
        <v>2</v>
      </c>
      <c r="H587" s="6" t="s">
        <v>746</v>
      </c>
      <c r="I587" s="4" t="s">
        <v>363</v>
      </c>
      <c r="J587" s="32" t="s">
        <v>729</v>
      </c>
      <c r="K587" s="32" t="s">
        <v>93</v>
      </c>
      <c r="L587" s="32" t="s">
        <v>615</v>
      </c>
      <c r="M587" s="59"/>
      <c r="N587" s="59" t="s">
        <v>56</v>
      </c>
      <c r="O587" s="59"/>
      <c r="P587" s="36"/>
      <c r="Q587" s="36" t="s">
        <v>4</v>
      </c>
      <c r="R587" s="32" t="s">
        <v>391</v>
      </c>
      <c r="S587" s="32" t="str">
        <f>+VLOOKUP(Tabla12[[#This Row],[Programa]],Objetivos_Programas!$B$2:$C$16,2,FALSE)</f>
        <v>3. Programa Vitalidad y cuidado</v>
      </c>
      <c r="T587" s="32" t="s">
        <v>414</v>
      </c>
      <c r="U587" s="32" t="s">
        <v>1884</v>
      </c>
      <c r="V58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87" s="35" t="s">
        <v>2282</v>
      </c>
      <c r="X587" s="36" t="s">
        <v>192</v>
      </c>
      <c r="Y587" s="36" t="s">
        <v>192</v>
      </c>
      <c r="Z587" s="36"/>
      <c r="AA587" s="32" t="s">
        <v>908</v>
      </c>
      <c r="AB587" s="36" t="s">
        <v>192</v>
      </c>
      <c r="AC587" s="58" t="s">
        <v>721</v>
      </c>
      <c r="AD587" s="42">
        <v>130169</v>
      </c>
      <c r="AE587" s="10">
        <f>+Tabla12[[#This Row],[Costo estimado 
(millones de $)]]</f>
        <v>130169</v>
      </c>
      <c r="AF587" s="37">
        <f>+Tabla12[[#This Row],[Fuente Distrital]]</f>
        <v>130169</v>
      </c>
      <c r="AG587" s="37"/>
      <c r="AH587" s="37"/>
      <c r="AI587" s="36"/>
      <c r="AJ587" s="36"/>
      <c r="AK587" s="32" t="s">
        <v>57</v>
      </c>
      <c r="AL587" s="32" t="s">
        <v>1642</v>
      </c>
      <c r="AM587" s="36" t="s">
        <v>782</v>
      </c>
      <c r="AN587" s="36"/>
      <c r="AO587" s="36"/>
      <c r="AP587" s="32"/>
      <c r="AQ587" s="32"/>
      <c r="AR587" s="32"/>
      <c r="AS587" s="32"/>
      <c r="AT587" s="40"/>
      <c r="AU587" s="40">
        <v>0</v>
      </c>
      <c r="AV587" s="40">
        <v>0</v>
      </c>
      <c r="AW587" s="32"/>
      <c r="AX587" s="16">
        <f>Tabla12[[#This Row],[Costo estimado 
(millones de $)]]-Tabla12[[#This Row],[Recursos PDD]]</f>
        <v>0</v>
      </c>
      <c r="AY587" s="32"/>
      <c r="AZ587" s="40">
        <v>0</v>
      </c>
      <c r="BA587" s="40">
        <v>0</v>
      </c>
      <c r="BB587" s="40">
        <f>+(Tabla12[[#This Row],[Priorización 1 (60%)]]*60%)+(Tabla12[[#This Row],[Priorización 2 (40%)]]*40%)</f>
        <v>0</v>
      </c>
      <c r="BC587" s="32"/>
      <c r="BD587" s="32"/>
    </row>
    <row r="588" spans="1:56" ht="169" hidden="1" customHeight="1" x14ac:dyDescent="0.2">
      <c r="A588" s="7">
        <v>603</v>
      </c>
      <c r="B588" s="7">
        <v>598</v>
      </c>
      <c r="C588" s="32" t="s">
        <v>714</v>
      </c>
      <c r="D588" s="32" t="s">
        <v>734</v>
      </c>
      <c r="E588" s="32" t="s">
        <v>72</v>
      </c>
      <c r="F588" s="2" t="s">
        <v>747</v>
      </c>
      <c r="G588" s="32" t="s">
        <v>2</v>
      </c>
      <c r="H588" s="6" t="s">
        <v>748</v>
      </c>
      <c r="I588" s="4" t="s">
        <v>363</v>
      </c>
      <c r="J588" s="32" t="s">
        <v>729</v>
      </c>
      <c r="K588" s="32" t="s">
        <v>93</v>
      </c>
      <c r="L588" s="32" t="s">
        <v>615</v>
      </c>
      <c r="M588" s="59"/>
      <c r="N588" s="59" t="s">
        <v>56</v>
      </c>
      <c r="O588" s="59"/>
      <c r="P588" s="36"/>
      <c r="Q588" s="36" t="s">
        <v>4</v>
      </c>
      <c r="R588" s="32" t="s">
        <v>391</v>
      </c>
      <c r="S588" s="32" t="str">
        <f>+VLOOKUP(Tabla12[[#This Row],[Programa]],Objetivos_Programas!$B$2:$C$16,2,FALSE)</f>
        <v>3. Programa Vitalidad y cuidado</v>
      </c>
      <c r="T588" s="32" t="s">
        <v>414</v>
      </c>
      <c r="U588" s="32" t="s">
        <v>1884</v>
      </c>
      <c r="V58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88" s="35" t="s">
        <v>2282</v>
      </c>
      <c r="X588" s="36" t="s">
        <v>1075</v>
      </c>
      <c r="Y588" s="36"/>
      <c r="Z588" s="36"/>
      <c r="AA588" s="32" t="s">
        <v>908</v>
      </c>
      <c r="AB588" s="36" t="s">
        <v>749</v>
      </c>
      <c r="AC588" s="58" t="s">
        <v>750</v>
      </c>
      <c r="AD588" s="42">
        <v>320187</v>
      </c>
      <c r="AE588" s="10">
        <f>+Tabla12[[#This Row],[Costo estimado 
(millones de $)]]</f>
        <v>320187</v>
      </c>
      <c r="AF588" s="37">
        <f>+Tabla12[[#This Row],[Fuente Distrital]]</f>
        <v>320187</v>
      </c>
      <c r="AG588" s="37"/>
      <c r="AH588" s="37"/>
      <c r="AI588" s="36"/>
      <c r="AJ588" s="36"/>
      <c r="AK588" s="32" t="s">
        <v>57</v>
      </c>
      <c r="AL588" s="32" t="s">
        <v>1642</v>
      </c>
      <c r="AM588" s="36" t="s">
        <v>783</v>
      </c>
      <c r="AN588" s="36"/>
      <c r="AO588" s="36"/>
      <c r="AP588" s="32"/>
      <c r="AQ588" s="32"/>
      <c r="AR588" s="32"/>
      <c r="AS588" s="32"/>
      <c r="AT588" s="40"/>
      <c r="AU588" s="40">
        <v>0</v>
      </c>
      <c r="AV588" s="40">
        <v>0</v>
      </c>
      <c r="AW588" s="32"/>
      <c r="AX588" s="16">
        <f>Tabla12[[#This Row],[Costo estimado 
(millones de $)]]-Tabla12[[#This Row],[Recursos PDD]]</f>
        <v>0</v>
      </c>
      <c r="AY588" s="32"/>
      <c r="AZ588" s="40">
        <v>0</v>
      </c>
      <c r="BA588" s="40">
        <v>0</v>
      </c>
      <c r="BB588" s="40">
        <f>+(Tabla12[[#This Row],[Priorización 1 (60%)]]*60%)+(Tabla12[[#This Row],[Priorización 2 (40%)]]*40%)</f>
        <v>0</v>
      </c>
      <c r="BC588" s="32"/>
      <c r="BD588" s="32"/>
    </row>
    <row r="589" spans="1:56" ht="169" hidden="1" customHeight="1" x14ac:dyDescent="0.2">
      <c r="A589" s="7">
        <v>604</v>
      </c>
      <c r="B589" s="7">
        <v>599</v>
      </c>
      <c r="C589" s="32" t="s">
        <v>714</v>
      </c>
      <c r="D589" s="32" t="s">
        <v>734</v>
      </c>
      <c r="E589" s="32" t="s">
        <v>72</v>
      </c>
      <c r="F589" s="2" t="s">
        <v>701</v>
      </c>
      <c r="G589" s="32" t="s">
        <v>2</v>
      </c>
      <c r="H589" s="6" t="s">
        <v>751</v>
      </c>
      <c r="I589" s="4" t="s">
        <v>363</v>
      </c>
      <c r="J589" s="32" t="s">
        <v>729</v>
      </c>
      <c r="K589" s="32" t="s">
        <v>93</v>
      </c>
      <c r="L589" s="32" t="s">
        <v>615</v>
      </c>
      <c r="M589" s="59"/>
      <c r="N589" s="59" t="s">
        <v>56</v>
      </c>
      <c r="O589" s="59"/>
      <c r="P589" s="36"/>
      <c r="Q589" s="36" t="s">
        <v>4</v>
      </c>
      <c r="R589" s="32" t="s">
        <v>391</v>
      </c>
      <c r="S589" s="32" t="str">
        <f>+VLOOKUP(Tabla12[[#This Row],[Programa]],Objetivos_Programas!$B$2:$C$16,2,FALSE)</f>
        <v>3. Programa Vitalidad y cuidado</v>
      </c>
      <c r="T589" s="32" t="s">
        <v>414</v>
      </c>
      <c r="U589" s="32" t="s">
        <v>1884</v>
      </c>
      <c r="V58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89" s="35" t="s">
        <v>2282</v>
      </c>
      <c r="X589" s="36" t="s">
        <v>115</v>
      </c>
      <c r="Y589" s="36" t="s">
        <v>752</v>
      </c>
      <c r="Z589" s="36"/>
      <c r="AA589" s="32" t="s">
        <v>908</v>
      </c>
      <c r="AB589" s="36" t="s">
        <v>752</v>
      </c>
      <c r="AC589" s="58" t="s">
        <v>718</v>
      </c>
      <c r="AD589" s="42">
        <v>300000</v>
      </c>
      <c r="AE589" s="10">
        <f>+Tabla12[[#This Row],[Costo estimado 
(millones de $)]]</f>
        <v>300000</v>
      </c>
      <c r="AF589" s="37">
        <f>+Tabla12[[#This Row],[Fuente Distrital]]</f>
        <v>300000</v>
      </c>
      <c r="AG589" s="37"/>
      <c r="AH589" s="37"/>
      <c r="AI589" s="36"/>
      <c r="AJ589" s="36"/>
      <c r="AK589" s="36" t="s">
        <v>73</v>
      </c>
      <c r="AL589" s="40"/>
      <c r="AM589" s="36" t="s">
        <v>784</v>
      </c>
      <c r="AN589" s="36"/>
      <c r="AO589" s="36"/>
      <c r="AP589" s="32"/>
      <c r="AQ589" s="32"/>
      <c r="AR589" s="32"/>
      <c r="AS589" s="32"/>
      <c r="AT589" s="40"/>
      <c r="AU589" s="40">
        <v>0</v>
      </c>
      <c r="AV589" s="40">
        <v>0</v>
      </c>
      <c r="AW589" s="32"/>
      <c r="AX589" s="16"/>
      <c r="AY589" s="32"/>
      <c r="AZ589" s="40">
        <v>0</v>
      </c>
      <c r="BA589" s="40">
        <v>0</v>
      </c>
      <c r="BB589" s="40">
        <f>+(Tabla12[[#This Row],[Priorización 1 (60%)]]*60%)+(Tabla12[[#This Row],[Priorización 2 (40%)]]*40%)</f>
        <v>0</v>
      </c>
      <c r="BC589" s="32"/>
      <c r="BD589" s="32"/>
    </row>
    <row r="590" spans="1:56" ht="169" hidden="1" customHeight="1" x14ac:dyDescent="0.2">
      <c r="A590" s="7">
        <v>605</v>
      </c>
      <c r="B590" s="7">
        <v>600</v>
      </c>
      <c r="C590" s="32" t="s">
        <v>714</v>
      </c>
      <c r="D590" s="32" t="s">
        <v>734</v>
      </c>
      <c r="E590" s="32" t="s">
        <v>72</v>
      </c>
      <c r="F590" s="2" t="s">
        <v>702</v>
      </c>
      <c r="G590" s="32" t="s">
        <v>2</v>
      </c>
      <c r="H590" s="6" t="s">
        <v>753</v>
      </c>
      <c r="I590" s="4" t="s">
        <v>363</v>
      </c>
      <c r="J590" s="32" t="s">
        <v>729</v>
      </c>
      <c r="K590" s="32" t="s">
        <v>93</v>
      </c>
      <c r="L590" s="32" t="s">
        <v>615</v>
      </c>
      <c r="M590" s="59"/>
      <c r="N590" s="59" t="s">
        <v>56</v>
      </c>
      <c r="O590" s="59"/>
      <c r="P590" s="36"/>
      <c r="Q590" s="36" t="s">
        <v>4</v>
      </c>
      <c r="R590" s="32" t="s">
        <v>391</v>
      </c>
      <c r="S590" s="32" t="str">
        <f>+VLOOKUP(Tabla12[[#This Row],[Programa]],Objetivos_Programas!$B$2:$C$16,2,FALSE)</f>
        <v>3. Programa Vitalidad y cuidado</v>
      </c>
      <c r="T590" s="32" t="s">
        <v>414</v>
      </c>
      <c r="U590" s="32" t="s">
        <v>1884</v>
      </c>
      <c r="V59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90" s="35" t="s">
        <v>2282</v>
      </c>
      <c r="X590" s="36" t="s">
        <v>213</v>
      </c>
      <c r="Y590" s="36" t="s">
        <v>754</v>
      </c>
      <c r="Z590" s="36"/>
      <c r="AA590" s="32" t="s">
        <v>908</v>
      </c>
      <c r="AB590" s="36" t="s">
        <v>754</v>
      </c>
      <c r="AC590" s="58" t="s">
        <v>741</v>
      </c>
      <c r="AD590" s="42">
        <v>300000</v>
      </c>
      <c r="AE590" s="10">
        <f>+Tabla12[[#This Row],[Costo estimado 
(millones de $)]]</f>
        <v>300000</v>
      </c>
      <c r="AF590" s="37">
        <f>+Tabla12[[#This Row],[Fuente Distrital]]</f>
        <v>300000</v>
      </c>
      <c r="AG590" s="37"/>
      <c r="AH590" s="37"/>
      <c r="AI590" s="36"/>
      <c r="AJ590" s="36"/>
      <c r="AK590" s="32" t="s">
        <v>57</v>
      </c>
      <c r="AL590" s="32" t="s">
        <v>1642</v>
      </c>
      <c r="AM590" s="36" t="s">
        <v>736</v>
      </c>
      <c r="AN590" s="36"/>
      <c r="AO590" s="36"/>
      <c r="AP590" s="32"/>
      <c r="AQ590" s="32"/>
      <c r="AR590" s="32"/>
      <c r="AS590" s="32"/>
      <c r="AT590" s="40"/>
      <c r="AU590" s="40">
        <v>0</v>
      </c>
      <c r="AV590" s="40">
        <v>0</v>
      </c>
      <c r="AW590" s="32"/>
      <c r="AX590" s="16">
        <f>Tabla12[[#This Row],[Costo estimado 
(millones de $)]]-Tabla12[[#This Row],[Recursos PDD]]</f>
        <v>0</v>
      </c>
      <c r="AY590" s="32"/>
      <c r="AZ590" s="40">
        <v>0</v>
      </c>
      <c r="BA590" s="40">
        <v>0</v>
      </c>
      <c r="BB590" s="40">
        <f>+(Tabla12[[#This Row],[Priorización 1 (60%)]]*60%)+(Tabla12[[#This Row],[Priorización 2 (40%)]]*40%)</f>
        <v>0</v>
      </c>
      <c r="BC590" s="32"/>
      <c r="BD590" s="32"/>
    </row>
    <row r="591" spans="1:56" ht="169" hidden="1" customHeight="1" x14ac:dyDescent="0.2">
      <c r="A591" s="7">
        <v>606</v>
      </c>
      <c r="B591" s="7">
        <v>601</v>
      </c>
      <c r="C591" s="32" t="s">
        <v>714</v>
      </c>
      <c r="D591" s="32" t="s">
        <v>734</v>
      </c>
      <c r="E591" s="32" t="s">
        <v>72</v>
      </c>
      <c r="F591" s="2" t="s">
        <v>703</v>
      </c>
      <c r="G591" s="32" t="s">
        <v>2</v>
      </c>
      <c r="H591" s="6" t="s">
        <v>755</v>
      </c>
      <c r="I591" s="4" t="s">
        <v>363</v>
      </c>
      <c r="J591" s="32" t="s">
        <v>729</v>
      </c>
      <c r="K591" s="32" t="s">
        <v>93</v>
      </c>
      <c r="L591" s="32" t="s">
        <v>615</v>
      </c>
      <c r="M591" s="59"/>
      <c r="N591" s="59" t="s">
        <v>56</v>
      </c>
      <c r="O591" s="59"/>
      <c r="P591" s="36"/>
      <c r="Q591" s="36" t="s">
        <v>4</v>
      </c>
      <c r="R591" s="32" t="s">
        <v>391</v>
      </c>
      <c r="S591" s="32" t="str">
        <f>+VLOOKUP(Tabla12[[#This Row],[Programa]],Objetivos_Programas!$B$2:$C$16,2,FALSE)</f>
        <v>3. Programa Vitalidad y cuidado</v>
      </c>
      <c r="T591" s="32" t="s">
        <v>414</v>
      </c>
      <c r="U591" s="32" t="s">
        <v>1884</v>
      </c>
      <c r="V59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91" s="35" t="s">
        <v>2282</v>
      </c>
      <c r="X591" s="36" t="s">
        <v>756</v>
      </c>
      <c r="Y591" s="36" t="s">
        <v>756</v>
      </c>
      <c r="Z591" s="36"/>
      <c r="AA591" s="32" t="s">
        <v>908</v>
      </c>
      <c r="AB591" s="36" t="s">
        <v>756</v>
      </c>
      <c r="AC591" s="58" t="s">
        <v>719</v>
      </c>
      <c r="AD591" s="10">
        <v>71808</v>
      </c>
      <c r="AE591" s="10">
        <v>71808</v>
      </c>
      <c r="AF591" s="16">
        <v>71808</v>
      </c>
      <c r="AG591" s="37"/>
      <c r="AH591" s="37"/>
      <c r="AI591" s="36"/>
      <c r="AJ591" s="36"/>
      <c r="AK591" s="32" t="s">
        <v>57</v>
      </c>
      <c r="AL591" s="32" t="s">
        <v>1642</v>
      </c>
      <c r="AM591" s="36" t="s">
        <v>785</v>
      </c>
      <c r="AN591" s="36"/>
      <c r="AO591" s="36"/>
      <c r="AP591" s="32"/>
      <c r="AQ591" s="32"/>
      <c r="AR591" s="32"/>
      <c r="AS591" s="32"/>
      <c r="AT591" s="40"/>
      <c r="AU591" s="40">
        <v>0</v>
      </c>
      <c r="AV591" s="40">
        <v>0</v>
      </c>
      <c r="AW591" s="32"/>
      <c r="AX591" s="16">
        <f>Tabla12[[#This Row],[Costo estimado 
(millones de $)]]-Tabla12[[#This Row],[Recursos PDD]]</f>
        <v>0</v>
      </c>
      <c r="AY591" s="32"/>
      <c r="AZ591" s="40">
        <v>0</v>
      </c>
      <c r="BA591" s="40">
        <v>0</v>
      </c>
      <c r="BB591" s="40">
        <f>+(Tabla12[[#This Row],[Priorización 1 (60%)]]*60%)+(Tabla12[[#This Row],[Priorización 2 (40%)]]*40%)</f>
        <v>0</v>
      </c>
      <c r="BC591" s="32"/>
      <c r="BD591" s="32"/>
    </row>
    <row r="592" spans="1:56" ht="169" hidden="1" customHeight="1" x14ac:dyDescent="0.2">
      <c r="A592" s="7">
        <v>607</v>
      </c>
      <c r="B592" s="7">
        <v>602</v>
      </c>
      <c r="C592" s="32" t="s">
        <v>714</v>
      </c>
      <c r="D592" s="32" t="s">
        <v>734</v>
      </c>
      <c r="E592" s="32" t="s">
        <v>72</v>
      </c>
      <c r="F592" s="2" t="s">
        <v>704</v>
      </c>
      <c r="G592" s="32" t="s">
        <v>2</v>
      </c>
      <c r="H592" s="6" t="s">
        <v>757</v>
      </c>
      <c r="I592" s="4" t="s">
        <v>363</v>
      </c>
      <c r="J592" s="32" t="s">
        <v>729</v>
      </c>
      <c r="K592" s="32" t="s">
        <v>93</v>
      </c>
      <c r="L592" s="32" t="s">
        <v>615</v>
      </c>
      <c r="M592" s="59"/>
      <c r="N592" s="59" t="s">
        <v>56</v>
      </c>
      <c r="O592" s="59"/>
      <c r="P592" s="36"/>
      <c r="Q592" s="36" t="s">
        <v>4</v>
      </c>
      <c r="R592" s="32" t="s">
        <v>391</v>
      </c>
      <c r="S592" s="32" t="str">
        <f>+VLOOKUP(Tabla12[[#This Row],[Programa]],Objetivos_Programas!$B$2:$C$16,2,FALSE)</f>
        <v>3. Programa Vitalidad y cuidado</v>
      </c>
      <c r="T592" s="32" t="s">
        <v>414</v>
      </c>
      <c r="U592" s="32" t="s">
        <v>1884</v>
      </c>
      <c r="V59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92" s="35" t="s">
        <v>2282</v>
      </c>
      <c r="X592" s="36" t="s">
        <v>758</v>
      </c>
      <c r="Y592" s="36" t="s">
        <v>758</v>
      </c>
      <c r="Z592" s="36"/>
      <c r="AA592" s="32" t="s">
        <v>908</v>
      </c>
      <c r="AB592" s="36" t="s">
        <v>758</v>
      </c>
      <c r="AC592" s="58" t="s">
        <v>759</v>
      </c>
      <c r="AD592" s="10">
        <v>72353.833609000008</v>
      </c>
      <c r="AE592" s="10">
        <v>72353.833609000008</v>
      </c>
      <c r="AF592" s="16">
        <v>72353.833609000008</v>
      </c>
      <c r="AG592" s="37"/>
      <c r="AH592" s="37"/>
      <c r="AI592" s="36"/>
      <c r="AJ592" s="36"/>
      <c r="AK592" s="32" t="s">
        <v>57</v>
      </c>
      <c r="AL592" s="32" t="s">
        <v>1642</v>
      </c>
      <c r="AM592" s="36" t="s">
        <v>785</v>
      </c>
      <c r="AN592" s="36"/>
      <c r="AO592" s="36"/>
      <c r="AP592" s="32"/>
      <c r="AQ592" s="32"/>
      <c r="AR592" s="32"/>
      <c r="AS592" s="32"/>
      <c r="AT592" s="40"/>
      <c r="AU592" s="40">
        <v>0</v>
      </c>
      <c r="AV592" s="40">
        <v>0</v>
      </c>
      <c r="AW592" s="32"/>
      <c r="AX592" s="16">
        <f>Tabla12[[#This Row],[Costo estimado 
(millones de $)]]-Tabla12[[#This Row],[Recursos PDD]]</f>
        <v>0</v>
      </c>
      <c r="AY592" s="32"/>
      <c r="AZ592" s="40">
        <v>0</v>
      </c>
      <c r="BA592" s="40">
        <v>0</v>
      </c>
      <c r="BB592" s="40">
        <f>+(Tabla12[[#This Row],[Priorización 1 (60%)]]*60%)+(Tabla12[[#This Row],[Priorización 2 (40%)]]*40%)</f>
        <v>0</v>
      </c>
      <c r="BC592" s="32"/>
      <c r="BD592" s="32"/>
    </row>
    <row r="593" spans="1:56" ht="169" hidden="1" customHeight="1" x14ac:dyDescent="0.2">
      <c r="A593" s="7">
        <v>608</v>
      </c>
      <c r="B593" s="7">
        <v>603</v>
      </c>
      <c r="C593" s="32" t="s">
        <v>714</v>
      </c>
      <c r="D593" s="32" t="s">
        <v>734</v>
      </c>
      <c r="E593" s="32" t="s">
        <v>72</v>
      </c>
      <c r="F593" s="2" t="s">
        <v>707</v>
      </c>
      <c r="G593" s="32" t="s">
        <v>2</v>
      </c>
      <c r="H593" s="6" t="s">
        <v>760</v>
      </c>
      <c r="I593" s="4" t="s">
        <v>363</v>
      </c>
      <c r="J593" s="32" t="s">
        <v>729</v>
      </c>
      <c r="K593" s="32" t="s">
        <v>93</v>
      </c>
      <c r="L593" s="32" t="s">
        <v>615</v>
      </c>
      <c r="M593" s="59"/>
      <c r="N593" s="59" t="s">
        <v>56</v>
      </c>
      <c r="O593" s="59"/>
      <c r="P593" s="36"/>
      <c r="Q593" s="36" t="s">
        <v>4</v>
      </c>
      <c r="R593" s="32" t="s">
        <v>391</v>
      </c>
      <c r="S593" s="32" t="str">
        <f>+VLOOKUP(Tabla12[[#This Row],[Programa]],Objetivos_Programas!$B$2:$C$16,2,FALSE)</f>
        <v>3. Programa Vitalidad y cuidado</v>
      </c>
      <c r="T593" s="32" t="s">
        <v>414</v>
      </c>
      <c r="U593" s="32" t="s">
        <v>1884</v>
      </c>
      <c r="V59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93" s="35" t="s">
        <v>2282</v>
      </c>
      <c r="X593" s="36" t="s">
        <v>142</v>
      </c>
      <c r="Y593" s="36" t="s">
        <v>142</v>
      </c>
      <c r="Z593" s="36"/>
      <c r="AA593" s="32" t="s">
        <v>908</v>
      </c>
      <c r="AB593" s="36" t="s">
        <v>142</v>
      </c>
      <c r="AC593" s="58" t="s">
        <v>722</v>
      </c>
      <c r="AD593" s="42">
        <v>26631</v>
      </c>
      <c r="AE593" s="10">
        <f>+Tabla12[[#This Row],[Costo estimado 
(millones de $)]]</f>
        <v>26631</v>
      </c>
      <c r="AF593" s="37">
        <f>+Tabla12[[#This Row],[Fuente Distrital]]</f>
        <v>26631</v>
      </c>
      <c r="AG593" s="37"/>
      <c r="AH593" s="37"/>
      <c r="AI593" s="36"/>
      <c r="AJ593" s="36"/>
      <c r="AK593" s="32" t="s">
        <v>57</v>
      </c>
      <c r="AL593" s="32" t="s">
        <v>1642</v>
      </c>
      <c r="AM593" s="36" t="s">
        <v>785</v>
      </c>
      <c r="AN593" s="36"/>
      <c r="AO593" s="36"/>
      <c r="AP593" s="32"/>
      <c r="AQ593" s="32"/>
      <c r="AR593" s="32"/>
      <c r="AS593" s="32"/>
      <c r="AT593" s="40"/>
      <c r="AU593" s="40">
        <v>0</v>
      </c>
      <c r="AV593" s="40">
        <v>0</v>
      </c>
      <c r="AW593" s="32"/>
      <c r="AX593" s="16">
        <f>Tabla12[[#This Row],[Costo estimado 
(millones de $)]]-Tabla12[[#This Row],[Recursos PDD]]</f>
        <v>0</v>
      </c>
      <c r="AY593" s="32"/>
      <c r="AZ593" s="40">
        <v>0</v>
      </c>
      <c r="BA593" s="40">
        <v>0</v>
      </c>
      <c r="BB593" s="40">
        <f>+(Tabla12[[#This Row],[Priorización 1 (60%)]]*60%)+(Tabla12[[#This Row],[Priorización 2 (40%)]]*40%)</f>
        <v>0</v>
      </c>
      <c r="BC593" s="32"/>
      <c r="BD593" s="32"/>
    </row>
    <row r="594" spans="1:56" ht="169" hidden="1" customHeight="1" x14ac:dyDescent="0.2">
      <c r="A594" s="7">
        <v>609</v>
      </c>
      <c r="B594" s="7">
        <v>604</v>
      </c>
      <c r="C594" s="32" t="s">
        <v>714</v>
      </c>
      <c r="D594" s="32" t="s">
        <v>734</v>
      </c>
      <c r="E594" s="32" t="s">
        <v>72</v>
      </c>
      <c r="F594" s="2" t="s">
        <v>2298</v>
      </c>
      <c r="G594" s="32" t="s">
        <v>2</v>
      </c>
      <c r="H594" s="6" t="s">
        <v>762</v>
      </c>
      <c r="I594" s="4" t="s">
        <v>363</v>
      </c>
      <c r="J594" s="32" t="s">
        <v>729</v>
      </c>
      <c r="K594" s="32" t="s">
        <v>93</v>
      </c>
      <c r="L594" s="32" t="s">
        <v>615</v>
      </c>
      <c r="M594" s="59"/>
      <c r="N594" s="59" t="s">
        <v>56</v>
      </c>
      <c r="O594" s="59"/>
      <c r="P594" s="36"/>
      <c r="Q594" s="36" t="s">
        <v>4</v>
      </c>
      <c r="R594" s="32" t="s">
        <v>391</v>
      </c>
      <c r="S594" s="32" t="str">
        <f>+VLOOKUP(Tabla12[[#This Row],[Programa]],Objetivos_Programas!$B$2:$C$16,2,FALSE)</f>
        <v>3. Programa Vitalidad y cuidado</v>
      </c>
      <c r="T594" s="32" t="s">
        <v>414</v>
      </c>
      <c r="U594" s="32" t="s">
        <v>1884</v>
      </c>
      <c r="V59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94" s="35" t="s">
        <v>2282</v>
      </c>
      <c r="X594" s="36" t="s">
        <v>213</v>
      </c>
      <c r="Y594" s="36" t="s">
        <v>213</v>
      </c>
      <c r="Z594" s="36"/>
      <c r="AA594" s="32" t="s">
        <v>908</v>
      </c>
      <c r="AB594" s="36" t="s">
        <v>213</v>
      </c>
      <c r="AC594" s="58" t="s">
        <v>778</v>
      </c>
      <c r="AD594" s="10">
        <v>1500</v>
      </c>
      <c r="AE594" s="10">
        <f>+Tabla12[[#This Row],[Costo estimado 
(millones de $)]]</f>
        <v>1500</v>
      </c>
      <c r="AF594" s="16">
        <f>+Tabla12[[#This Row],[Fuente Distrital]]</f>
        <v>1500</v>
      </c>
      <c r="AG594" s="37"/>
      <c r="AH594" s="37"/>
      <c r="AI594" s="36"/>
      <c r="AJ594" s="36"/>
      <c r="AK594" s="32" t="s">
        <v>57</v>
      </c>
      <c r="AL594" s="32" t="s">
        <v>1642</v>
      </c>
      <c r="AM594" s="36" t="s">
        <v>786</v>
      </c>
      <c r="AN594" s="36"/>
      <c r="AO594" s="36"/>
      <c r="AP594" s="32"/>
      <c r="AQ594" s="32"/>
      <c r="AR594" s="32"/>
      <c r="AS594" s="32"/>
      <c r="AT594" s="40"/>
      <c r="AU594" s="40">
        <v>0</v>
      </c>
      <c r="AV594" s="40">
        <v>0</v>
      </c>
      <c r="AW594" s="32"/>
      <c r="AX594" s="16">
        <f>Tabla12[[#This Row],[Costo estimado 
(millones de $)]]-Tabla12[[#This Row],[Recursos PDD]]</f>
        <v>0</v>
      </c>
      <c r="AY594" s="32"/>
      <c r="AZ594" s="40">
        <v>0</v>
      </c>
      <c r="BA594" s="40">
        <v>0</v>
      </c>
      <c r="BB594" s="40">
        <f>+(Tabla12[[#This Row],[Priorización 1 (60%)]]*60%)+(Tabla12[[#This Row],[Priorización 2 (40%)]]*40%)</f>
        <v>0</v>
      </c>
      <c r="BC594" s="32"/>
      <c r="BD594" s="32"/>
    </row>
    <row r="595" spans="1:56" ht="169" hidden="1" customHeight="1" x14ac:dyDescent="0.2">
      <c r="A595" s="7">
        <v>610</v>
      </c>
      <c r="B595" s="7">
        <v>605</v>
      </c>
      <c r="C595" s="32" t="s">
        <v>714</v>
      </c>
      <c r="D595" s="32" t="s">
        <v>734</v>
      </c>
      <c r="E595" s="32" t="s">
        <v>72</v>
      </c>
      <c r="F595" s="2" t="s">
        <v>705</v>
      </c>
      <c r="G595" s="32" t="s">
        <v>2</v>
      </c>
      <c r="H595" s="6" t="s">
        <v>763</v>
      </c>
      <c r="I595" s="4" t="s">
        <v>363</v>
      </c>
      <c r="J595" s="32" t="s">
        <v>729</v>
      </c>
      <c r="K595" s="32" t="s">
        <v>93</v>
      </c>
      <c r="L595" s="32" t="s">
        <v>615</v>
      </c>
      <c r="M595" s="59"/>
      <c r="N595" s="59" t="s">
        <v>56</v>
      </c>
      <c r="O595" s="59"/>
      <c r="P595" s="36"/>
      <c r="Q595" s="36" t="s">
        <v>4</v>
      </c>
      <c r="R595" s="32" t="s">
        <v>391</v>
      </c>
      <c r="S595" s="32" t="str">
        <f>+VLOOKUP(Tabla12[[#This Row],[Programa]],Objetivos_Programas!$B$2:$C$16,2,FALSE)</f>
        <v>3. Programa Vitalidad y cuidado</v>
      </c>
      <c r="T595" s="32" t="s">
        <v>414</v>
      </c>
      <c r="U595" s="32" t="s">
        <v>1884</v>
      </c>
      <c r="V59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95" s="35" t="s">
        <v>2282</v>
      </c>
      <c r="X595" s="36" t="s">
        <v>764</v>
      </c>
      <c r="Y595" s="36" t="s">
        <v>764</v>
      </c>
      <c r="Z595" s="36"/>
      <c r="AA595" s="32" t="s">
        <v>908</v>
      </c>
      <c r="AB595" s="36" t="s">
        <v>764</v>
      </c>
      <c r="AC595" s="58" t="s">
        <v>765</v>
      </c>
      <c r="AD595" s="10">
        <v>136529</v>
      </c>
      <c r="AE595" s="10">
        <v>136529</v>
      </c>
      <c r="AF595" s="16">
        <v>99101.94</v>
      </c>
      <c r="AG595" s="37"/>
      <c r="AH595" s="37"/>
      <c r="AI595" s="36"/>
      <c r="AJ595" s="36"/>
      <c r="AK595" s="32" t="s">
        <v>57</v>
      </c>
      <c r="AL595" s="32" t="s">
        <v>1642</v>
      </c>
      <c r="AM595" s="36" t="s">
        <v>779</v>
      </c>
      <c r="AN595" s="36"/>
      <c r="AO595" s="36"/>
      <c r="AP595" s="32"/>
      <c r="AQ595" s="32"/>
      <c r="AR595" s="32"/>
      <c r="AS595" s="32"/>
      <c r="AT595" s="40"/>
      <c r="AU595" s="40">
        <v>0</v>
      </c>
      <c r="AV595" s="40">
        <v>0</v>
      </c>
      <c r="AW595" s="32"/>
      <c r="AX595" s="16">
        <f>Tabla12[[#This Row],[Costo estimado 
(millones de $)]]-Tabla12[[#This Row],[Recursos PDD]]</f>
        <v>37427.06</v>
      </c>
      <c r="AY595" s="32"/>
      <c r="AZ595" s="40">
        <v>0</v>
      </c>
      <c r="BA595" s="40">
        <v>0</v>
      </c>
      <c r="BB595" s="40">
        <f>+(Tabla12[[#This Row],[Priorización 1 (60%)]]*60%)+(Tabla12[[#This Row],[Priorización 2 (40%)]]*40%)</f>
        <v>0</v>
      </c>
      <c r="BC595" s="32"/>
      <c r="BD595" s="32"/>
    </row>
    <row r="596" spans="1:56" ht="169" hidden="1" customHeight="1" x14ac:dyDescent="0.2">
      <c r="A596" s="7">
        <v>611</v>
      </c>
      <c r="B596" s="7">
        <v>606</v>
      </c>
      <c r="C596" s="32" t="s">
        <v>714</v>
      </c>
      <c r="D596" s="32" t="s">
        <v>734</v>
      </c>
      <c r="E596" s="32" t="s">
        <v>72</v>
      </c>
      <c r="F596" s="2" t="s">
        <v>706</v>
      </c>
      <c r="G596" s="32" t="s">
        <v>2</v>
      </c>
      <c r="H596" s="6" t="s">
        <v>766</v>
      </c>
      <c r="I596" s="4" t="s">
        <v>363</v>
      </c>
      <c r="J596" s="32" t="s">
        <v>729</v>
      </c>
      <c r="K596" s="32" t="s">
        <v>93</v>
      </c>
      <c r="L596" s="32" t="s">
        <v>615</v>
      </c>
      <c r="M596" s="59"/>
      <c r="N596" s="59" t="s">
        <v>56</v>
      </c>
      <c r="O596" s="59"/>
      <c r="P596" s="36"/>
      <c r="Q596" s="36" t="s">
        <v>4</v>
      </c>
      <c r="R596" s="32" t="s">
        <v>391</v>
      </c>
      <c r="S596" s="32" t="str">
        <f>+VLOOKUP(Tabla12[[#This Row],[Programa]],Objetivos_Programas!$B$2:$C$16,2,FALSE)</f>
        <v>3. Programa Vitalidad y cuidado</v>
      </c>
      <c r="T596" s="32" t="s">
        <v>414</v>
      </c>
      <c r="U596" s="32" t="s">
        <v>1884</v>
      </c>
      <c r="V59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96" s="35" t="s">
        <v>2282</v>
      </c>
      <c r="X596" s="36" t="s">
        <v>158</v>
      </c>
      <c r="Y596" s="36" t="s">
        <v>158</v>
      </c>
      <c r="Z596" s="36"/>
      <c r="AA596" s="32" t="s">
        <v>908</v>
      </c>
      <c r="AB596" s="36" t="s">
        <v>158</v>
      </c>
      <c r="AC596" s="58" t="s">
        <v>767</v>
      </c>
      <c r="AD596" s="42">
        <v>2500</v>
      </c>
      <c r="AE596" s="10">
        <f>+Tabla12[[#This Row],[Costo estimado 
(millones de $)]]</f>
        <v>2500</v>
      </c>
      <c r="AF596" s="37">
        <f>+Tabla12[[#This Row],[Fuente Distrital]]</f>
        <v>2500</v>
      </c>
      <c r="AG596" s="37"/>
      <c r="AH596" s="37"/>
      <c r="AI596" s="36"/>
      <c r="AJ596" s="36"/>
      <c r="AK596" s="32" t="s">
        <v>57</v>
      </c>
      <c r="AL596" s="32" t="s">
        <v>1642</v>
      </c>
      <c r="AM596" s="36" t="s">
        <v>787</v>
      </c>
      <c r="AN596" s="36"/>
      <c r="AO596" s="36"/>
      <c r="AP596" s="32"/>
      <c r="AQ596" s="32"/>
      <c r="AR596" s="32"/>
      <c r="AS596" s="32"/>
      <c r="AT596" s="40"/>
      <c r="AU596" s="40">
        <v>0</v>
      </c>
      <c r="AV596" s="40">
        <v>0</v>
      </c>
      <c r="AW596" s="32"/>
      <c r="AX596" s="16">
        <f>Tabla12[[#This Row],[Costo estimado 
(millones de $)]]-Tabla12[[#This Row],[Recursos PDD]]</f>
        <v>0</v>
      </c>
      <c r="AY596" s="32"/>
      <c r="AZ596" s="40">
        <v>0</v>
      </c>
      <c r="BA596" s="40">
        <v>0</v>
      </c>
      <c r="BB596" s="40">
        <f>+(Tabla12[[#This Row],[Priorización 1 (60%)]]*60%)+(Tabla12[[#This Row],[Priorización 2 (40%)]]*40%)</f>
        <v>0</v>
      </c>
      <c r="BC596" s="32"/>
      <c r="BD596" s="32"/>
    </row>
    <row r="597" spans="1:56" ht="169" hidden="1" customHeight="1" x14ac:dyDescent="0.2">
      <c r="A597" s="7">
        <v>612</v>
      </c>
      <c r="B597" s="7">
        <v>607</v>
      </c>
      <c r="C597" s="32" t="s">
        <v>714</v>
      </c>
      <c r="D597" s="32" t="s">
        <v>734</v>
      </c>
      <c r="E597" s="32" t="s">
        <v>72</v>
      </c>
      <c r="F597" s="1" t="s">
        <v>1997</v>
      </c>
      <c r="G597" s="32" t="s">
        <v>2</v>
      </c>
      <c r="H597" s="6" t="s">
        <v>1998</v>
      </c>
      <c r="I597" s="4" t="s">
        <v>363</v>
      </c>
      <c r="J597" s="32" t="s">
        <v>729</v>
      </c>
      <c r="K597" s="32" t="s">
        <v>93</v>
      </c>
      <c r="L597" s="32" t="s">
        <v>615</v>
      </c>
      <c r="M597" s="59"/>
      <c r="N597" s="59" t="s">
        <v>56</v>
      </c>
      <c r="O597" s="59"/>
      <c r="P597" s="36"/>
      <c r="Q597" s="36" t="s">
        <v>4</v>
      </c>
      <c r="R597" s="32" t="s">
        <v>391</v>
      </c>
      <c r="S597" s="32" t="str">
        <f>+VLOOKUP(Tabla12[[#This Row],[Programa]],Objetivos_Programas!$B$2:$C$16,2,FALSE)</f>
        <v>3. Programa Vitalidad y cuidado</v>
      </c>
      <c r="T597" s="32" t="s">
        <v>414</v>
      </c>
      <c r="U597" s="32" t="s">
        <v>1884</v>
      </c>
      <c r="V59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97" s="35" t="s">
        <v>2282</v>
      </c>
      <c r="X597" s="32" t="s">
        <v>1439</v>
      </c>
      <c r="Y597" s="32" t="s">
        <v>744</v>
      </c>
      <c r="Z597" s="36"/>
      <c r="AA597" s="32" t="s">
        <v>908</v>
      </c>
      <c r="AB597" s="36" t="s">
        <v>744</v>
      </c>
      <c r="AC597" s="58" t="s">
        <v>769</v>
      </c>
      <c r="AD597" s="44">
        <v>31734</v>
      </c>
      <c r="AE597" s="44">
        <v>31734</v>
      </c>
      <c r="AF597" s="125">
        <v>28832</v>
      </c>
      <c r="AG597" s="37"/>
      <c r="AH597" s="37"/>
      <c r="AI597" s="36"/>
      <c r="AJ597" s="36"/>
      <c r="AK597" s="32" t="s">
        <v>57</v>
      </c>
      <c r="AL597" s="32" t="s">
        <v>1642</v>
      </c>
      <c r="AM597" s="36" t="s">
        <v>736</v>
      </c>
      <c r="AN597" s="36"/>
      <c r="AO597" s="36"/>
      <c r="AP597" s="32"/>
      <c r="AQ597" s="32"/>
      <c r="AR597" s="32"/>
      <c r="AS597" s="32"/>
      <c r="AT597" s="40"/>
      <c r="AU597" s="40">
        <v>0</v>
      </c>
      <c r="AV597" s="40">
        <v>0</v>
      </c>
      <c r="AW597" s="32"/>
      <c r="AX597" s="16">
        <f>Tabla12[[#This Row],[Costo estimado 
(millones de $)]]-Tabla12[[#This Row],[Recursos PDD]]</f>
        <v>2902</v>
      </c>
      <c r="AY597" s="32"/>
      <c r="AZ597" s="40">
        <v>0</v>
      </c>
      <c r="BA597" s="40">
        <v>0</v>
      </c>
      <c r="BB597" s="40">
        <f>+(Tabla12[[#This Row],[Priorización 1 (60%)]]*60%)+(Tabla12[[#This Row],[Priorización 2 (40%)]]*40%)</f>
        <v>0</v>
      </c>
      <c r="BC597" s="32"/>
      <c r="BD597" s="32"/>
    </row>
    <row r="598" spans="1:56" ht="169" hidden="1" customHeight="1" x14ac:dyDescent="0.2">
      <c r="A598" s="7">
        <v>613</v>
      </c>
      <c r="B598" s="7">
        <v>608</v>
      </c>
      <c r="C598" s="32" t="s">
        <v>714</v>
      </c>
      <c r="D598" s="32" t="s">
        <v>734</v>
      </c>
      <c r="E598" s="32" t="s">
        <v>72</v>
      </c>
      <c r="F598" s="2" t="s">
        <v>708</v>
      </c>
      <c r="G598" s="32" t="s">
        <v>2</v>
      </c>
      <c r="H598" s="6" t="s">
        <v>770</v>
      </c>
      <c r="I598" s="4" t="s">
        <v>363</v>
      </c>
      <c r="J598" s="32" t="s">
        <v>729</v>
      </c>
      <c r="K598" s="32" t="s">
        <v>93</v>
      </c>
      <c r="L598" s="32" t="s">
        <v>615</v>
      </c>
      <c r="M598" s="59"/>
      <c r="N598" s="59" t="s">
        <v>56</v>
      </c>
      <c r="O598" s="59"/>
      <c r="P598" s="36"/>
      <c r="Q598" s="36" t="s">
        <v>4</v>
      </c>
      <c r="R598" s="32" t="s">
        <v>391</v>
      </c>
      <c r="S598" s="32" t="str">
        <f>+VLOOKUP(Tabla12[[#This Row],[Programa]],Objetivos_Programas!$B$2:$C$16,2,FALSE)</f>
        <v>3. Programa Vitalidad y cuidado</v>
      </c>
      <c r="T598" s="32" t="s">
        <v>414</v>
      </c>
      <c r="U598" s="32" t="s">
        <v>1884</v>
      </c>
      <c r="V59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598" s="35" t="s">
        <v>2282</v>
      </c>
      <c r="X598" s="36" t="s">
        <v>154</v>
      </c>
      <c r="Y598" s="36" t="s">
        <v>154</v>
      </c>
      <c r="Z598" s="36"/>
      <c r="AA598" s="32" t="s">
        <v>908</v>
      </c>
      <c r="AB598" s="36" t="s">
        <v>154</v>
      </c>
      <c r="AC598" s="58" t="s">
        <v>771</v>
      </c>
      <c r="AD598" s="42">
        <v>31220</v>
      </c>
      <c r="AE598" s="10">
        <f>+Tabla12[[#This Row],[Costo estimado 
(millones de $)]]</f>
        <v>31220</v>
      </c>
      <c r="AF598" s="37">
        <f>+Tabla12[[#This Row],[Fuente Distrital]]</f>
        <v>31220</v>
      </c>
      <c r="AG598" s="37"/>
      <c r="AH598" s="37"/>
      <c r="AI598" s="36"/>
      <c r="AJ598" s="36"/>
      <c r="AK598" s="32" t="s">
        <v>57</v>
      </c>
      <c r="AL598" s="32" t="s">
        <v>1642</v>
      </c>
      <c r="AM598" s="36" t="s">
        <v>782</v>
      </c>
      <c r="AN598" s="36"/>
      <c r="AO598" s="36"/>
      <c r="AP598" s="32"/>
      <c r="AQ598" s="32"/>
      <c r="AR598" s="32"/>
      <c r="AS598" s="32"/>
      <c r="AT598" s="40"/>
      <c r="AU598" s="40">
        <v>0</v>
      </c>
      <c r="AV598" s="40">
        <v>0</v>
      </c>
      <c r="AW598" s="32"/>
      <c r="AX598" s="16">
        <f>Tabla12[[#This Row],[Costo estimado 
(millones de $)]]-Tabla12[[#This Row],[Recursos PDD]]</f>
        <v>0</v>
      </c>
      <c r="AY598" s="32"/>
      <c r="AZ598" s="40">
        <v>0</v>
      </c>
      <c r="BA598" s="40">
        <v>0</v>
      </c>
      <c r="BB598" s="40">
        <f>+(Tabla12[[#This Row],[Priorización 1 (60%)]]*60%)+(Tabla12[[#This Row],[Priorización 2 (40%)]]*40%)</f>
        <v>0</v>
      </c>
      <c r="BC598" s="32"/>
      <c r="BD598" s="32"/>
    </row>
    <row r="599" spans="1:56" ht="169" hidden="1" customHeight="1" x14ac:dyDescent="0.2">
      <c r="A599" s="7">
        <v>616</v>
      </c>
      <c r="B599" s="7">
        <v>611</v>
      </c>
      <c r="C599" s="32" t="s">
        <v>714</v>
      </c>
      <c r="D599" s="32" t="s">
        <v>734</v>
      </c>
      <c r="E599" s="32" t="s">
        <v>72</v>
      </c>
      <c r="F599" s="2" t="s">
        <v>710</v>
      </c>
      <c r="G599" s="32" t="s">
        <v>2</v>
      </c>
      <c r="H599" s="6" t="s">
        <v>772</v>
      </c>
      <c r="I599" s="4" t="s">
        <v>363</v>
      </c>
      <c r="J599" s="32" t="s">
        <v>729</v>
      </c>
      <c r="K599" s="32" t="s">
        <v>715</v>
      </c>
      <c r="L599" s="32" t="s">
        <v>615</v>
      </c>
      <c r="M599" s="59"/>
      <c r="N599" s="59" t="s">
        <v>56</v>
      </c>
      <c r="O599" s="59"/>
      <c r="P599" s="36"/>
      <c r="Q599" s="36" t="s">
        <v>4</v>
      </c>
      <c r="R599" s="32" t="s">
        <v>391</v>
      </c>
      <c r="S599" s="32" t="str">
        <f>+VLOOKUP(Tabla12[[#This Row],[Programa]],Objetivos_Programas!$B$2:$C$16,2,FALSE)</f>
        <v>3. Programa Vitalidad y cuidado</v>
      </c>
      <c r="T599" s="32" t="s">
        <v>438</v>
      </c>
      <c r="U599" s="32" t="s">
        <v>1885</v>
      </c>
      <c r="V599" s="33" t="str">
        <f>+VLOOKUP(Tabla12[[#This Row],[Subprograma (reclasificación)]],OB_Prop_Estru_Prog_SubPr_meta!$K$2:$N$59,4,FALSE)</f>
        <v>10 nodos de equipamientos rurales construidos</v>
      </c>
      <c r="W599" s="35" t="s">
        <v>2282</v>
      </c>
      <c r="X599" s="36" t="s">
        <v>104</v>
      </c>
      <c r="Y599" s="36" t="s">
        <v>104</v>
      </c>
      <c r="Z599" s="36"/>
      <c r="AA599" s="32" t="s">
        <v>908</v>
      </c>
      <c r="AB599" s="36" t="s">
        <v>104</v>
      </c>
      <c r="AC599" s="58" t="s">
        <v>723</v>
      </c>
      <c r="AD599" s="10">
        <v>3931.4546649999997</v>
      </c>
      <c r="AE599" s="10">
        <v>3931.4546649999997</v>
      </c>
      <c r="AF599" s="16">
        <v>3931.4546649999997</v>
      </c>
      <c r="AG599" s="37"/>
      <c r="AH599" s="37"/>
      <c r="AI599" s="36"/>
      <c r="AJ599" s="36"/>
      <c r="AK599" s="32" t="s">
        <v>57</v>
      </c>
      <c r="AL599" s="32" t="s">
        <v>1642</v>
      </c>
      <c r="AM599" s="36" t="s">
        <v>779</v>
      </c>
      <c r="AN599" s="36"/>
      <c r="AO599" s="36"/>
      <c r="AP599" s="32"/>
      <c r="AQ599" s="32"/>
      <c r="AR599" s="32"/>
      <c r="AS599" s="32"/>
      <c r="AT599" s="40"/>
      <c r="AU599" s="40">
        <v>0</v>
      </c>
      <c r="AV599" s="40">
        <v>0</v>
      </c>
      <c r="AW599" s="32"/>
      <c r="AX599" s="16">
        <f>Tabla12[[#This Row],[Costo estimado 
(millones de $)]]-Tabla12[[#This Row],[Recursos PDD]]</f>
        <v>0</v>
      </c>
      <c r="AY599" s="32"/>
      <c r="AZ599" s="40">
        <v>0</v>
      </c>
      <c r="BA599" s="40">
        <v>0</v>
      </c>
      <c r="BB599" s="40">
        <f>+(Tabla12[[#This Row],[Priorización 1 (60%)]]*60%)+(Tabla12[[#This Row],[Priorización 2 (40%)]]*40%)</f>
        <v>0</v>
      </c>
      <c r="BC599" s="32"/>
      <c r="BD599" s="32"/>
    </row>
    <row r="600" spans="1:56" ht="169" hidden="1" customHeight="1" x14ac:dyDescent="0.2">
      <c r="A600" s="7">
        <v>617</v>
      </c>
      <c r="B600" s="7">
        <v>612</v>
      </c>
      <c r="C600" s="32" t="s">
        <v>714</v>
      </c>
      <c r="D600" s="32" t="s">
        <v>734</v>
      </c>
      <c r="E600" s="32" t="s">
        <v>72</v>
      </c>
      <c r="F600" s="2" t="s">
        <v>711</v>
      </c>
      <c r="G600" s="32" t="s">
        <v>2</v>
      </c>
      <c r="H600" s="6" t="s">
        <v>773</v>
      </c>
      <c r="I600" s="4" t="s">
        <v>363</v>
      </c>
      <c r="J600" s="32" t="s">
        <v>729</v>
      </c>
      <c r="K600" s="32" t="s">
        <v>715</v>
      </c>
      <c r="L600" s="32" t="s">
        <v>615</v>
      </c>
      <c r="M600" s="59"/>
      <c r="N600" s="59" t="s">
        <v>56</v>
      </c>
      <c r="O600" s="59"/>
      <c r="P600" s="36"/>
      <c r="Q600" s="36" t="s">
        <v>4</v>
      </c>
      <c r="R600" s="32" t="s">
        <v>391</v>
      </c>
      <c r="S600" s="32" t="str">
        <f>+VLOOKUP(Tabla12[[#This Row],[Programa]],Objetivos_Programas!$B$2:$C$16,2,FALSE)</f>
        <v>3. Programa Vitalidad y cuidado</v>
      </c>
      <c r="T600" s="32" t="s">
        <v>438</v>
      </c>
      <c r="U600" s="32" t="s">
        <v>1885</v>
      </c>
      <c r="V600" s="33" t="str">
        <f>+VLOOKUP(Tabla12[[#This Row],[Subprograma (reclasificación)]],OB_Prop_Estru_Prog_SubPr_meta!$K$2:$N$59,4,FALSE)</f>
        <v>10 nodos de equipamientos rurales construidos</v>
      </c>
      <c r="W600" s="35" t="s">
        <v>2282</v>
      </c>
      <c r="X600" s="36" t="s">
        <v>104</v>
      </c>
      <c r="Y600" s="36" t="s">
        <v>104</v>
      </c>
      <c r="Z600" s="36"/>
      <c r="AA600" s="32" t="s">
        <v>908</v>
      </c>
      <c r="AB600" s="36" t="s">
        <v>104</v>
      </c>
      <c r="AC600" s="58" t="s">
        <v>723</v>
      </c>
      <c r="AD600" s="10">
        <v>2810.1160100000002</v>
      </c>
      <c r="AE600" s="10">
        <v>2810.1160100000002</v>
      </c>
      <c r="AF600" s="16">
        <v>2810.1160100000002</v>
      </c>
      <c r="AG600" s="37"/>
      <c r="AH600" s="37"/>
      <c r="AI600" s="36"/>
      <c r="AJ600" s="36"/>
      <c r="AK600" s="32" t="s">
        <v>57</v>
      </c>
      <c r="AL600" s="32" t="s">
        <v>1642</v>
      </c>
      <c r="AM600" s="36" t="s">
        <v>785</v>
      </c>
      <c r="AN600" s="36"/>
      <c r="AO600" s="36"/>
      <c r="AP600" s="32"/>
      <c r="AQ600" s="32"/>
      <c r="AR600" s="32"/>
      <c r="AS600" s="32"/>
      <c r="AT600" s="40"/>
      <c r="AU600" s="40">
        <v>0</v>
      </c>
      <c r="AV600" s="40">
        <v>0</v>
      </c>
      <c r="AW600" s="32"/>
      <c r="AX600" s="16">
        <f>Tabla12[[#This Row],[Costo estimado 
(millones de $)]]-Tabla12[[#This Row],[Recursos PDD]]</f>
        <v>0</v>
      </c>
      <c r="AY600" s="32"/>
      <c r="AZ600" s="40">
        <v>0</v>
      </c>
      <c r="BA600" s="40">
        <v>0</v>
      </c>
      <c r="BB600" s="40">
        <f>+(Tabla12[[#This Row],[Priorización 1 (60%)]]*60%)+(Tabla12[[#This Row],[Priorización 2 (40%)]]*40%)</f>
        <v>0</v>
      </c>
      <c r="BC600" s="32"/>
      <c r="BD600" s="32"/>
    </row>
    <row r="601" spans="1:56" ht="169" hidden="1" customHeight="1" x14ac:dyDescent="0.2">
      <c r="A601" s="7">
        <v>618</v>
      </c>
      <c r="B601" s="7">
        <v>613</v>
      </c>
      <c r="C601" s="32" t="s">
        <v>714</v>
      </c>
      <c r="D601" s="32" t="s">
        <v>734</v>
      </c>
      <c r="E601" s="32" t="s">
        <v>72</v>
      </c>
      <c r="F601" s="1" t="s">
        <v>1999</v>
      </c>
      <c r="G601" s="32" t="s">
        <v>2</v>
      </c>
      <c r="H601" s="6"/>
      <c r="I601" s="4" t="s">
        <v>363</v>
      </c>
      <c r="J601" s="32" t="s">
        <v>729</v>
      </c>
      <c r="K601" s="32" t="s">
        <v>93</v>
      </c>
      <c r="L601" s="32" t="s">
        <v>615</v>
      </c>
      <c r="M601" s="59"/>
      <c r="N601" s="59" t="s">
        <v>56</v>
      </c>
      <c r="O601" s="59"/>
      <c r="P601" s="36"/>
      <c r="Q601" s="36" t="s">
        <v>4</v>
      </c>
      <c r="R601" s="32" t="s">
        <v>391</v>
      </c>
      <c r="S601" s="32" t="str">
        <f>+VLOOKUP(Tabla12[[#This Row],[Programa]],Objetivos_Programas!$B$2:$C$16,2,FALSE)</f>
        <v>3. Programa Vitalidad y cuidado</v>
      </c>
      <c r="T601" s="32" t="s">
        <v>414</v>
      </c>
      <c r="U601" s="32" t="s">
        <v>1884</v>
      </c>
      <c r="V60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01" s="35" t="s">
        <v>2282</v>
      </c>
      <c r="X601" s="36" t="s">
        <v>192</v>
      </c>
      <c r="Y601" s="36" t="s">
        <v>1984</v>
      </c>
      <c r="Z601" s="36"/>
      <c r="AA601" s="32" t="s">
        <v>908</v>
      </c>
      <c r="AB601" s="36" t="s">
        <v>1984</v>
      </c>
      <c r="AC601" s="58" t="s">
        <v>71</v>
      </c>
      <c r="AD601" s="42">
        <v>18000</v>
      </c>
      <c r="AE601" s="10">
        <f>+Tabla12[[#This Row],[Costo estimado 
(millones de $)]]</f>
        <v>18000</v>
      </c>
      <c r="AF601" s="37">
        <v>18000</v>
      </c>
      <c r="AG601" s="37"/>
      <c r="AH601" s="37"/>
      <c r="AI601" s="36"/>
      <c r="AJ601" s="36"/>
      <c r="AK601" s="36" t="s">
        <v>73</v>
      </c>
      <c r="AL601" s="40"/>
      <c r="AM601" s="36" t="s">
        <v>788</v>
      </c>
      <c r="AN601" s="36"/>
      <c r="AO601" s="36"/>
      <c r="AP601" s="32"/>
      <c r="AQ601" s="32"/>
      <c r="AR601" s="32"/>
      <c r="AS601" s="32"/>
      <c r="AT601" s="40"/>
      <c r="AU601" s="40">
        <v>0</v>
      </c>
      <c r="AV601" s="40">
        <v>0</v>
      </c>
      <c r="AW601" s="32"/>
      <c r="AX601" s="16"/>
      <c r="AY601" s="32"/>
      <c r="AZ601" s="40">
        <v>0</v>
      </c>
      <c r="BA601" s="40">
        <v>0</v>
      </c>
      <c r="BB601" s="40">
        <f>+(Tabla12[[#This Row],[Priorización 1 (60%)]]*60%)+(Tabla12[[#This Row],[Priorización 2 (40%)]]*40%)</f>
        <v>0</v>
      </c>
      <c r="BC601" s="32"/>
      <c r="BD601" s="32"/>
    </row>
    <row r="602" spans="1:56" ht="169" hidden="1" customHeight="1" x14ac:dyDescent="0.2">
      <c r="A602" s="7">
        <v>620</v>
      </c>
      <c r="B602" s="7">
        <v>615</v>
      </c>
      <c r="C602" s="32" t="s">
        <v>714</v>
      </c>
      <c r="D602" s="32" t="s">
        <v>734</v>
      </c>
      <c r="E602" s="32" t="s">
        <v>72</v>
      </c>
      <c r="F602" s="200" t="s">
        <v>2085</v>
      </c>
      <c r="G602" s="32" t="s">
        <v>2</v>
      </c>
      <c r="H602" s="6" t="s">
        <v>776</v>
      </c>
      <c r="I602" s="4" t="s">
        <v>737</v>
      </c>
      <c r="J602" s="32" t="s">
        <v>729</v>
      </c>
      <c r="K602" s="32" t="s">
        <v>93</v>
      </c>
      <c r="L602" s="32" t="s">
        <v>615</v>
      </c>
      <c r="M602" s="59"/>
      <c r="N602" s="59" t="s">
        <v>56</v>
      </c>
      <c r="O602" s="59"/>
      <c r="P602" s="36"/>
      <c r="Q602" s="36" t="s">
        <v>4</v>
      </c>
      <c r="R602" s="32" t="s">
        <v>391</v>
      </c>
      <c r="S602" s="32" t="str">
        <f>+VLOOKUP(Tabla12[[#This Row],[Programa]],Objetivos_Programas!$B$2:$C$16,2,FALSE)</f>
        <v>3. Programa Vitalidad y cuidado</v>
      </c>
      <c r="T602" s="32" t="s">
        <v>414</v>
      </c>
      <c r="U602" s="32" t="s">
        <v>1884</v>
      </c>
      <c r="V60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02" s="35" t="s">
        <v>2282</v>
      </c>
      <c r="X602" s="36"/>
      <c r="Y602" s="36"/>
      <c r="Z602" s="36"/>
      <c r="AA602" s="32" t="s">
        <v>1490</v>
      </c>
      <c r="AB602" s="36"/>
      <c r="AC602" s="58" t="s">
        <v>778</v>
      </c>
      <c r="AD602" s="42">
        <v>48938</v>
      </c>
      <c r="AE602" s="10">
        <f>+Tabla12[[#This Row],[Costo estimado 
(millones de $)]]</f>
        <v>48938</v>
      </c>
      <c r="AF602" s="37"/>
      <c r="AG602" s="37"/>
      <c r="AH602" s="37"/>
      <c r="AI602" s="36"/>
      <c r="AJ602" s="36"/>
      <c r="AK602" s="36" t="s">
        <v>73</v>
      </c>
      <c r="AL602" s="40"/>
      <c r="AM602" s="36"/>
      <c r="AN602" s="36"/>
      <c r="AO602" s="36"/>
      <c r="AP602" s="32"/>
      <c r="AQ602" s="32"/>
      <c r="AR602" s="32"/>
      <c r="AS602" s="32"/>
      <c r="AT602" s="40"/>
      <c r="AU602" s="40">
        <v>0</v>
      </c>
      <c r="AV602" s="40">
        <v>1</v>
      </c>
      <c r="AW602" s="32"/>
      <c r="AX602" s="16"/>
      <c r="AY602" s="32"/>
      <c r="AZ602" s="40">
        <v>3</v>
      </c>
      <c r="BA602" s="40">
        <v>0</v>
      </c>
      <c r="BB602" s="40">
        <f>+(Tabla12[[#This Row],[Priorización 1 (60%)]]*60%)+(Tabla12[[#This Row],[Priorización 2 (40%)]]*40%)</f>
        <v>1.7999999999999998</v>
      </c>
      <c r="BC602" s="32"/>
      <c r="BD602" s="32"/>
    </row>
    <row r="603" spans="1:56" ht="169" hidden="1" customHeight="1" x14ac:dyDescent="0.2">
      <c r="A603" s="7">
        <v>621</v>
      </c>
      <c r="B603" s="7">
        <v>616</v>
      </c>
      <c r="C603" s="32" t="s">
        <v>714</v>
      </c>
      <c r="D603" s="32" t="s">
        <v>734</v>
      </c>
      <c r="E603" s="32" t="s">
        <v>72</v>
      </c>
      <c r="F603" s="2" t="s">
        <v>713</v>
      </c>
      <c r="G603" s="32" t="s">
        <v>2</v>
      </c>
      <c r="H603" s="6"/>
      <c r="I603" s="4" t="s">
        <v>363</v>
      </c>
      <c r="J603" s="32" t="s">
        <v>729</v>
      </c>
      <c r="K603" s="32" t="s">
        <v>93</v>
      </c>
      <c r="L603" s="32" t="s">
        <v>615</v>
      </c>
      <c r="M603" s="59"/>
      <c r="N603" s="59" t="s">
        <v>56</v>
      </c>
      <c r="O603" s="59"/>
      <c r="P603" s="36"/>
      <c r="Q603" s="36" t="s">
        <v>4</v>
      </c>
      <c r="R603" s="32" t="s">
        <v>391</v>
      </c>
      <c r="S603" s="32" t="str">
        <f>+VLOOKUP(Tabla12[[#This Row],[Programa]],Objetivos_Programas!$B$2:$C$16,2,FALSE)</f>
        <v>3. Programa Vitalidad y cuidado</v>
      </c>
      <c r="T603" s="32" t="s">
        <v>414</v>
      </c>
      <c r="U603" s="32" t="s">
        <v>1884</v>
      </c>
      <c r="V60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03" s="35" t="s">
        <v>2282</v>
      </c>
      <c r="X603" s="36" t="s">
        <v>777</v>
      </c>
      <c r="Y603" s="36" t="s">
        <v>777</v>
      </c>
      <c r="Z603" s="36"/>
      <c r="AA603" s="32" t="s">
        <v>1490</v>
      </c>
      <c r="AB603" s="36" t="s">
        <v>777</v>
      </c>
      <c r="AC603" s="58" t="s">
        <v>71</v>
      </c>
      <c r="AD603" s="42">
        <v>19345</v>
      </c>
      <c r="AE603" s="10">
        <f>+Tabla12[[#This Row],[Costo estimado 
(millones de $)]]</f>
        <v>19345</v>
      </c>
      <c r="AF603" s="37">
        <f>+Tabla12[[#This Row],[Fuente Distrital]]</f>
        <v>19345</v>
      </c>
      <c r="AG603" s="37"/>
      <c r="AH603" s="37"/>
      <c r="AI603" s="36"/>
      <c r="AJ603" s="36"/>
      <c r="AK603" s="32" t="s">
        <v>57</v>
      </c>
      <c r="AL603" s="32" t="s">
        <v>1642</v>
      </c>
      <c r="AM603" s="36" t="s">
        <v>789</v>
      </c>
      <c r="AN603" s="36"/>
      <c r="AO603" s="36"/>
      <c r="AP603" s="32"/>
      <c r="AQ603" s="32"/>
      <c r="AR603" s="32"/>
      <c r="AS603" s="32"/>
      <c r="AT603" s="40"/>
      <c r="AU603" s="40">
        <v>0</v>
      </c>
      <c r="AV603" s="40">
        <v>1</v>
      </c>
      <c r="AW603" s="32"/>
      <c r="AX603" s="16">
        <f>Tabla12[[#This Row],[Costo estimado 
(millones de $)]]-Tabla12[[#This Row],[Recursos PDD]]</f>
        <v>0</v>
      </c>
      <c r="AY603" s="32"/>
      <c r="AZ603" s="40">
        <v>3</v>
      </c>
      <c r="BA603" s="40">
        <v>0</v>
      </c>
      <c r="BB603" s="40">
        <f>+(Tabla12[[#This Row],[Priorización 1 (60%)]]*60%)+(Tabla12[[#This Row],[Priorización 2 (40%)]]*40%)</f>
        <v>1.7999999999999998</v>
      </c>
      <c r="BC603" s="32"/>
      <c r="BD603" s="32"/>
    </row>
    <row r="604" spans="1:56" ht="169" hidden="1" customHeight="1" x14ac:dyDescent="0.2">
      <c r="A604" s="7">
        <v>622</v>
      </c>
      <c r="B604" s="7">
        <v>617</v>
      </c>
      <c r="C604" s="32" t="s">
        <v>319</v>
      </c>
      <c r="D604" s="32" t="s">
        <v>817</v>
      </c>
      <c r="E604" s="32" t="s">
        <v>72</v>
      </c>
      <c r="F604" s="1" t="s">
        <v>853</v>
      </c>
      <c r="G604" s="32" t="s">
        <v>2</v>
      </c>
      <c r="H604" s="32" t="s">
        <v>818</v>
      </c>
      <c r="I604" s="7" t="s">
        <v>363</v>
      </c>
      <c r="J604" s="32" t="s">
        <v>726</v>
      </c>
      <c r="K604" s="32" t="s">
        <v>493</v>
      </c>
      <c r="L604" s="32" t="s">
        <v>614</v>
      </c>
      <c r="M604" s="58" t="s">
        <v>56</v>
      </c>
      <c r="N604" s="58" t="s">
        <v>56</v>
      </c>
      <c r="Q604" s="32" t="s">
        <v>5</v>
      </c>
      <c r="R604" s="32" t="s">
        <v>384</v>
      </c>
      <c r="S604" s="32" t="str">
        <f>+VLOOKUP(Tabla12[[#This Row],[Programa]],Objetivos_Programas!$B$2:$C$16,2,FALSE)</f>
        <v>1. Programa conectividad ecosistémica, reverdecimiento y atención de la emergencia climática</v>
      </c>
      <c r="T604" s="32" t="s">
        <v>827</v>
      </c>
      <c r="U604" s="32" t="s">
        <v>1877</v>
      </c>
      <c r="V604"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X604" s="32" t="s">
        <v>133</v>
      </c>
      <c r="Y604" s="32" t="s">
        <v>133</v>
      </c>
      <c r="AA604" s="32" t="s">
        <v>908</v>
      </c>
      <c r="AB604" s="32" t="s">
        <v>133</v>
      </c>
      <c r="AC604" s="58" t="s">
        <v>71</v>
      </c>
      <c r="AD604" s="10">
        <v>10000</v>
      </c>
      <c r="AE604" s="10">
        <f>+Tabla12[[#This Row],[Costo estimado 
(millones de $)]]</f>
        <v>10000</v>
      </c>
      <c r="AJ604" s="32"/>
      <c r="AK604" s="32" t="s">
        <v>73</v>
      </c>
      <c r="AL604" s="40"/>
      <c r="AP604" s="32"/>
      <c r="AQ604" s="32"/>
      <c r="AR604" s="32"/>
      <c r="AS604" s="32"/>
      <c r="AT604" s="40"/>
      <c r="AU604" s="40">
        <v>0</v>
      </c>
      <c r="AV604" s="40">
        <v>0</v>
      </c>
      <c r="AW604" s="32"/>
      <c r="AX604" s="16"/>
      <c r="AY604" s="32"/>
      <c r="AZ604" s="40">
        <v>0</v>
      </c>
      <c r="BA604" s="40">
        <v>0</v>
      </c>
      <c r="BB604" s="40">
        <f>+(Tabla12[[#This Row],[Priorización 1 (60%)]]*60%)+(Tabla12[[#This Row],[Priorización 2 (40%)]]*40%)</f>
        <v>0</v>
      </c>
      <c r="BC604" s="32"/>
      <c r="BD604" s="32"/>
    </row>
    <row r="605" spans="1:56" ht="169" hidden="1" customHeight="1" x14ac:dyDescent="0.2">
      <c r="A605" s="7">
        <v>623</v>
      </c>
      <c r="B605" s="7">
        <v>618</v>
      </c>
      <c r="C605" s="32" t="s">
        <v>319</v>
      </c>
      <c r="D605" s="32" t="s">
        <v>817</v>
      </c>
      <c r="E605" s="32" t="s">
        <v>72</v>
      </c>
      <c r="F605" s="1" t="s">
        <v>855</v>
      </c>
      <c r="G605" s="32" t="s">
        <v>2</v>
      </c>
      <c r="H605" s="32" t="s">
        <v>819</v>
      </c>
      <c r="I605" s="7" t="s">
        <v>363</v>
      </c>
      <c r="J605" s="32" t="s">
        <v>726</v>
      </c>
      <c r="K605" s="32" t="s">
        <v>493</v>
      </c>
      <c r="L605" s="32" t="s">
        <v>614</v>
      </c>
      <c r="M605" s="58" t="s">
        <v>56</v>
      </c>
      <c r="N605" s="58" t="s">
        <v>56</v>
      </c>
      <c r="Q605" s="32" t="s">
        <v>5</v>
      </c>
      <c r="R605" s="32" t="s">
        <v>384</v>
      </c>
      <c r="S605" s="32" t="str">
        <f>+VLOOKUP(Tabla12[[#This Row],[Programa]],Objetivos_Programas!$B$2:$C$16,2,FALSE)</f>
        <v>1. Programa conectividad ecosistémica, reverdecimiento y atención de la emergencia climática</v>
      </c>
      <c r="T605" s="32" t="s">
        <v>827</v>
      </c>
      <c r="U605" s="32" t="s">
        <v>1877</v>
      </c>
      <c r="V605"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X605" s="32" t="s">
        <v>192</v>
      </c>
      <c r="Y605" s="32" t="s">
        <v>192</v>
      </c>
      <c r="AA605" s="32" t="s">
        <v>908</v>
      </c>
      <c r="AB605" s="32" t="s">
        <v>192</v>
      </c>
      <c r="AC605" s="58" t="s">
        <v>71</v>
      </c>
      <c r="AD605" s="10">
        <v>10000</v>
      </c>
      <c r="AE605" s="10">
        <f>+Tabla12[[#This Row],[Costo estimado 
(millones de $)]]</f>
        <v>10000</v>
      </c>
      <c r="AJ605" s="32"/>
      <c r="AK605" s="32" t="s">
        <v>73</v>
      </c>
      <c r="AL605" s="40"/>
      <c r="AP605" s="32"/>
      <c r="AQ605" s="32"/>
      <c r="AR605" s="32"/>
      <c r="AS605" s="32"/>
      <c r="AT605" s="40"/>
      <c r="AU605" s="40">
        <v>0</v>
      </c>
      <c r="AV605" s="40">
        <v>0</v>
      </c>
      <c r="AW605" s="32"/>
      <c r="AX605" s="16"/>
      <c r="AY605" s="32"/>
      <c r="AZ605" s="40">
        <v>0</v>
      </c>
      <c r="BA605" s="40">
        <v>0</v>
      </c>
      <c r="BB605" s="40">
        <f>+(Tabla12[[#This Row],[Priorización 1 (60%)]]*60%)+(Tabla12[[#This Row],[Priorización 2 (40%)]]*40%)</f>
        <v>0</v>
      </c>
      <c r="BC605" s="32"/>
      <c r="BD605" s="32"/>
    </row>
    <row r="606" spans="1:56" ht="169" hidden="1" customHeight="1" x14ac:dyDescent="0.2">
      <c r="A606" s="7">
        <v>623</v>
      </c>
      <c r="B606" s="7">
        <v>619</v>
      </c>
      <c r="C606" s="32" t="s">
        <v>319</v>
      </c>
      <c r="D606" s="32" t="s">
        <v>817</v>
      </c>
      <c r="E606" s="32" t="s">
        <v>72</v>
      </c>
      <c r="F606" s="1" t="s">
        <v>1627</v>
      </c>
      <c r="G606" s="32" t="s">
        <v>2</v>
      </c>
      <c r="H606" s="32" t="s">
        <v>1626</v>
      </c>
      <c r="I606" s="7" t="s">
        <v>363</v>
      </c>
      <c r="J606" s="32" t="s">
        <v>726</v>
      </c>
      <c r="K606" s="32" t="s">
        <v>493</v>
      </c>
      <c r="L606" s="32" t="s">
        <v>614</v>
      </c>
      <c r="M606" s="58" t="s">
        <v>56</v>
      </c>
      <c r="N606" s="58" t="s">
        <v>56</v>
      </c>
      <c r="Q606" s="32" t="s">
        <v>5</v>
      </c>
      <c r="R606" s="32" t="s">
        <v>384</v>
      </c>
      <c r="S606" s="32" t="str">
        <f>+VLOOKUP(Tabla12[[#This Row],[Programa]],Objetivos_Programas!$B$2:$C$16,2,FALSE)</f>
        <v>1. Programa conectividad ecosistémica, reverdecimiento y atención de la emergencia climática</v>
      </c>
      <c r="T606" s="32" t="s">
        <v>827</v>
      </c>
      <c r="U606" s="32" t="s">
        <v>1877</v>
      </c>
      <c r="V606"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AA606" s="32" t="s">
        <v>908</v>
      </c>
      <c r="AB606" s="32" t="s">
        <v>1075</v>
      </c>
      <c r="AC606" s="58" t="s">
        <v>71</v>
      </c>
      <c r="AD606" s="10">
        <v>10000</v>
      </c>
      <c r="AE606" s="10">
        <f>+Tabla12[[#This Row],[Costo estimado 
(millones de $)]]</f>
        <v>10000</v>
      </c>
      <c r="AJ606" s="32"/>
      <c r="AK606" s="32" t="s">
        <v>73</v>
      </c>
      <c r="AL606" s="40"/>
      <c r="AN606" s="40"/>
      <c r="AP606" s="32"/>
      <c r="AQ606" s="32"/>
      <c r="AR606" s="32"/>
      <c r="AS606" s="40"/>
      <c r="AU606" s="7">
        <v>0</v>
      </c>
      <c r="AV606" s="40">
        <v>0</v>
      </c>
      <c r="AW606" s="32"/>
      <c r="AX606" s="16"/>
      <c r="AY606" s="32"/>
      <c r="AZ606" s="40">
        <v>0</v>
      </c>
      <c r="BA606" s="40">
        <v>0</v>
      </c>
      <c r="BB606" s="40">
        <f>+(Tabla12[[#This Row],[Priorización 1 (60%)]]*60%)+(Tabla12[[#This Row],[Priorización 2 (40%)]]*40%)</f>
        <v>0</v>
      </c>
      <c r="BC606" s="32"/>
      <c r="BD606" s="32"/>
    </row>
    <row r="607" spans="1:56" ht="169" hidden="1" customHeight="1" x14ac:dyDescent="0.2">
      <c r="A607" s="7">
        <v>624</v>
      </c>
      <c r="B607" s="7">
        <v>620</v>
      </c>
      <c r="C607" s="32" t="s">
        <v>319</v>
      </c>
      <c r="D607" s="32" t="s">
        <v>817</v>
      </c>
      <c r="E607" s="32" t="s">
        <v>72</v>
      </c>
      <c r="F607" s="1" t="s">
        <v>820</v>
      </c>
      <c r="G607" s="32" t="s">
        <v>2</v>
      </c>
      <c r="H607" s="32" t="s">
        <v>820</v>
      </c>
      <c r="I607" s="7" t="s">
        <v>363</v>
      </c>
      <c r="J607" s="32" t="s">
        <v>726</v>
      </c>
      <c r="K607" s="32" t="s">
        <v>493</v>
      </c>
      <c r="L607" s="32" t="s">
        <v>614</v>
      </c>
      <c r="M607" s="58" t="s">
        <v>56</v>
      </c>
      <c r="N607" s="58" t="s">
        <v>56</v>
      </c>
      <c r="Q607" s="32" t="s">
        <v>5</v>
      </c>
      <c r="R607" s="32" t="s">
        <v>384</v>
      </c>
      <c r="S607" s="32" t="str">
        <f>+VLOOKUP(Tabla12[[#This Row],[Programa]],Objetivos_Programas!$B$2:$C$16,2,FALSE)</f>
        <v>1. Programa conectividad ecosistémica, reverdecimiento y atención de la emergencia climática</v>
      </c>
      <c r="T607" s="32" t="s">
        <v>827</v>
      </c>
      <c r="U607" s="32" t="s">
        <v>1877</v>
      </c>
      <c r="V607"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X607" s="32" t="s">
        <v>133</v>
      </c>
      <c r="Y607" s="32" t="s">
        <v>133</v>
      </c>
      <c r="AA607" s="32" t="s">
        <v>908</v>
      </c>
      <c r="AB607" s="32" t="s">
        <v>1984</v>
      </c>
      <c r="AC607" s="58" t="s">
        <v>71</v>
      </c>
      <c r="AD607" s="10">
        <v>10000</v>
      </c>
      <c r="AE607" s="10">
        <f>+Tabla12[[#This Row],[Costo estimado 
(millones de $)]]</f>
        <v>10000</v>
      </c>
      <c r="AJ607" s="32"/>
      <c r="AK607" s="32" t="s">
        <v>73</v>
      </c>
      <c r="AL607" s="40"/>
      <c r="AP607" s="32"/>
      <c r="AQ607" s="32"/>
      <c r="AR607" s="32"/>
      <c r="AS607" s="32"/>
      <c r="AT607" s="40"/>
      <c r="AU607" s="40">
        <v>0</v>
      </c>
      <c r="AV607" s="40">
        <v>0</v>
      </c>
      <c r="AW607" s="32"/>
      <c r="AX607" s="16"/>
      <c r="AY607" s="32"/>
      <c r="AZ607" s="40">
        <v>0</v>
      </c>
      <c r="BA607" s="40">
        <v>0</v>
      </c>
      <c r="BB607" s="40">
        <f>+(Tabla12[[#This Row],[Priorización 1 (60%)]]*60%)+(Tabla12[[#This Row],[Priorización 2 (40%)]]*40%)</f>
        <v>0</v>
      </c>
      <c r="BC607" s="32"/>
      <c r="BD607" s="32"/>
    </row>
    <row r="608" spans="1:56" ht="169" hidden="1" customHeight="1" x14ac:dyDescent="0.2">
      <c r="A608" s="7">
        <v>625</v>
      </c>
      <c r="B608" s="7">
        <v>621</v>
      </c>
      <c r="C608" s="32" t="s">
        <v>319</v>
      </c>
      <c r="D608" s="32" t="s">
        <v>821</v>
      </c>
      <c r="E608" s="32" t="s">
        <v>72</v>
      </c>
      <c r="F608" s="1" t="s">
        <v>822</v>
      </c>
      <c r="G608" s="32" t="s">
        <v>2</v>
      </c>
      <c r="H608" s="6" t="s">
        <v>823</v>
      </c>
      <c r="I608" s="7" t="s">
        <v>363</v>
      </c>
      <c r="J608" s="32" t="s">
        <v>729</v>
      </c>
      <c r="K608" s="32" t="s">
        <v>93</v>
      </c>
      <c r="L608" s="32" t="s">
        <v>615</v>
      </c>
      <c r="N608" s="58" t="s">
        <v>56</v>
      </c>
      <c r="Q608" s="32" t="s">
        <v>4</v>
      </c>
      <c r="R608" s="32" t="s">
        <v>391</v>
      </c>
      <c r="S608" s="32" t="str">
        <f>+VLOOKUP(Tabla12[[#This Row],[Programa]],Objetivos_Programas!$B$2:$C$16,2,FALSE)</f>
        <v>3. Programa Vitalidad y cuidado</v>
      </c>
      <c r="T608" s="32" t="s">
        <v>414</v>
      </c>
      <c r="U608" s="32" t="s">
        <v>1884</v>
      </c>
      <c r="V60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08" s="35" t="s">
        <v>2282</v>
      </c>
      <c r="X608" s="32" t="s">
        <v>136</v>
      </c>
      <c r="Y608" s="32" t="s">
        <v>136</v>
      </c>
      <c r="AA608" s="32" t="s">
        <v>908</v>
      </c>
      <c r="AB608" s="32" t="s">
        <v>136</v>
      </c>
      <c r="AC608" s="58" t="s">
        <v>71</v>
      </c>
      <c r="AD608" s="10">
        <v>225000</v>
      </c>
      <c r="AE608" s="10">
        <f>+Tabla12[[#This Row],[Costo estimado 
(millones de $)]]</f>
        <v>225000</v>
      </c>
      <c r="AJ608" s="32"/>
      <c r="AK608" s="32" t="s">
        <v>73</v>
      </c>
      <c r="AL608" s="40"/>
      <c r="AP608" s="32"/>
      <c r="AQ608" s="32"/>
      <c r="AR608" s="32"/>
      <c r="AS608" s="32"/>
      <c r="AT608" s="40"/>
      <c r="AU608" s="40">
        <v>0</v>
      </c>
      <c r="AV608" s="40">
        <v>0</v>
      </c>
      <c r="AW608" s="32"/>
      <c r="AX608" s="16"/>
      <c r="AY608" s="32"/>
      <c r="AZ608" s="40">
        <v>0</v>
      </c>
      <c r="BA608" s="40">
        <v>0</v>
      </c>
      <c r="BB608" s="40">
        <f>+(Tabla12[[#This Row],[Priorización 1 (60%)]]*60%)+(Tabla12[[#This Row],[Priorización 2 (40%)]]*40%)</f>
        <v>0</v>
      </c>
      <c r="BC608" s="32"/>
      <c r="BD608" s="32"/>
    </row>
    <row r="609" spans="1:56" ht="169" hidden="1" customHeight="1" x14ac:dyDescent="0.2">
      <c r="A609" s="7">
        <v>626</v>
      </c>
      <c r="B609" s="7">
        <v>622</v>
      </c>
      <c r="C609" s="32" t="s">
        <v>313</v>
      </c>
      <c r="D609" s="32" t="s">
        <v>887</v>
      </c>
      <c r="E609" s="32" t="s">
        <v>72</v>
      </c>
      <c r="F609" s="1" t="s">
        <v>888</v>
      </c>
      <c r="G609" s="32" t="s">
        <v>2</v>
      </c>
      <c r="H609" s="6" t="s">
        <v>894</v>
      </c>
      <c r="I609" s="4" t="s">
        <v>889</v>
      </c>
      <c r="J609" s="32" t="s">
        <v>899</v>
      </c>
      <c r="K609" s="36" t="s">
        <v>797</v>
      </c>
      <c r="L609" s="32" t="s">
        <v>616</v>
      </c>
      <c r="M609" s="59"/>
      <c r="N609" s="59"/>
      <c r="O609" s="59" t="s">
        <v>56</v>
      </c>
      <c r="P609" s="36"/>
      <c r="Q609" s="32" t="s">
        <v>4</v>
      </c>
      <c r="R609" s="35" t="s">
        <v>389</v>
      </c>
      <c r="S609" s="32" t="str">
        <f>+VLOOKUP(Tabla12[[#This Row],[Programa]],Objetivos_Programas!$B$2:$C$16,2,FALSE)</f>
        <v>5. Programa Territorios Productivos, Competitivos e innovadores</v>
      </c>
      <c r="T609" s="32" t="s">
        <v>441</v>
      </c>
      <c r="U609" s="32" t="s">
        <v>441</v>
      </c>
      <c r="V609"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X609" s="32" t="s">
        <v>890</v>
      </c>
      <c r="Y609" s="32" t="s">
        <v>890</v>
      </c>
      <c r="AA609" s="32" t="s">
        <v>1439</v>
      </c>
      <c r="AB609" s="32" t="s">
        <v>890</v>
      </c>
      <c r="AC609" s="58" t="s">
        <v>891</v>
      </c>
      <c r="AD609" s="10">
        <v>178000</v>
      </c>
      <c r="AE609" s="10">
        <f>+Tabla12[[#This Row],[Costo estimado 
(millones de $)]]</f>
        <v>178000</v>
      </c>
      <c r="AI609" s="32" t="s">
        <v>892</v>
      </c>
      <c r="AJ609" s="32"/>
      <c r="AK609" s="32" t="s">
        <v>57</v>
      </c>
      <c r="AL609" s="32" t="s">
        <v>1642</v>
      </c>
      <c r="AM609" s="32" t="s">
        <v>1640</v>
      </c>
      <c r="AP609" s="32"/>
      <c r="AQ609" s="32"/>
      <c r="AR609" s="32"/>
      <c r="AS609" s="32"/>
      <c r="AT609" s="40"/>
      <c r="AU609" s="40">
        <v>0</v>
      </c>
      <c r="AV609" s="40">
        <v>2</v>
      </c>
      <c r="AW609" s="32"/>
      <c r="AX609" s="16"/>
      <c r="AY609" s="32"/>
      <c r="AZ609" s="40">
        <v>2</v>
      </c>
      <c r="BA609" s="40">
        <v>0</v>
      </c>
      <c r="BB609" s="40">
        <f>+(Tabla12[[#This Row],[Priorización 1 (60%)]]*60%)+(Tabla12[[#This Row],[Priorización 2 (40%)]]*40%)</f>
        <v>1.2</v>
      </c>
      <c r="BC609" s="32"/>
      <c r="BD609" s="32"/>
    </row>
    <row r="610" spans="1:56" ht="169" hidden="1" customHeight="1" x14ac:dyDescent="0.2">
      <c r="A610" s="7">
        <v>627</v>
      </c>
      <c r="B610" s="7">
        <v>623</v>
      </c>
      <c r="C610" s="32" t="s">
        <v>61</v>
      </c>
      <c r="D610" s="32" t="s">
        <v>62</v>
      </c>
      <c r="E610" s="32" t="s">
        <v>72</v>
      </c>
      <c r="F610" s="1" t="s">
        <v>893</v>
      </c>
      <c r="G610" s="32" t="s">
        <v>690</v>
      </c>
      <c r="H610" s="3" t="s">
        <v>893</v>
      </c>
      <c r="I610" s="7" t="s">
        <v>77</v>
      </c>
      <c r="J610" s="32" t="s">
        <v>726</v>
      </c>
      <c r="K610" s="32" t="s">
        <v>493</v>
      </c>
      <c r="L610" s="32" t="s">
        <v>614</v>
      </c>
      <c r="M610" s="58" t="s">
        <v>56</v>
      </c>
      <c r="Q610" s="32" t="s">
        <v>5</v>
      </c>
      <c r="R610" s="32" t="s">
        <v>384</v>
      </c>
      <c r="S610" s="32" t="str">
        <f>+VLOOKUP(Tabla12[[#This Row],[Programa]],Objetivos_Programas!$B$2:$C$16,2,FALSE)</f>
        <v>1. Programa conectividad ecosistémica, reverdecimiento y atención de la emergencia climática</v>
      </c>
      <c r="T610" s="32" t="s">
        <v>827</v>
      </c>
      <c r="U610" s="32" t="s">
        <v>1877</v>
      </c>
      <c r="V610" s="33" t="str">
        <f>+VLOOKUP(Tabla12[[#This Row],[Subprograma (reclasificación)]],OB_Prop_Estru_Prog_SubPr_meta!$K$2:$N$59,4,FALSE)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W610" s="32" t="s">
        <v>365</v>
      </c>
      <c r="AA610" s="32" t="s">
        <v>908</v>
      </c>
      <c r="AC610" s="58" t="s">
        <v>71</v>
      </c>
      <c r="AD610" s="10">
        <v>30000</v>
      </c>
      <c r="AE610" s="10">
        <f>+Tabla12[[#This Row],[Costo estimado 
(millones de $)]]</f>
        <v>30000</v>
      </c>
      <c r="AJ610" s="32"/>
      <c r="AK610" s="32" t="s">
        <v>66</v>
      </c>
      <c r="AL610" s="40"/>
      <c r="AM610" s="32" t="s">
        <v>106</v>
      </c>
      <c r="AP610" s="32"/>
      <c r="AQ610" s="32"/>
      <c r="AR610" s="32"/>
      <c r="AS610" s="32"/>
      <c r="AT610" s="40"/>
      <c r="AU610" s="40">
        <v>0</v>
      </c>
      <c r="AV610" s="40">
        <v>0</v>
      </c>
      <c r="AW610" s="32"/>
      <c r="AX610" s="16"/>
      <c r="AY610" s="32"/>
      <c r="AZ610" s="40">
        <v>0</v>
      </c>
      <c r="BA610" s="40">
        <v>0</v>
      </c>
      <c r="BB610" s="40">
        <f>+(Tabla12[[#This Row],[Priorización 1 (60%)]]*60%)+(Tabla12[[#This Row],[Priorización 2 (40%)]]*40%)</f>
        <v>0</v>
      </c>
      <c r="BC610" s="32"/>
      <c r="BD610" s="32"/>
    </row>
    <row r="611" spans="1:56" ht="169" hidden="1" customHeight="1" x14ac:dyDescent="0.2">
      <c r="A611" s="7">
        <v>628</v>
      </c>
      <c r="B611" s="7">
        <v>624</v>
      </c>
      <c r="C611" s="32" t="s">
        <v>61</v>
      </c>
      <c r="D611" s="32" t="s">
        <v>354</v>
      </c>
      <c r="E611" s="32" t="s">
        <v>72</v>
      </c>
      <c r="F611" s="2" t="s">
        <v>1525</v>
      </c>
      <c r="G611" s="32" t="s">
        <v>690</v>
      </c>
      <c r="H611" s="6" t="s">
        <v>1496</v>
      </c>
      <c r="I611" s="4" t="s">
        <v>77</v>
      </c>
      <c r="J611" s="32" t="s">
        <v>729</v>
      </c>
      <c r="K611" s="32" t="s">
        <v>1392</v>
      </c>
      <c r="L611" s="32" t="s">
        <v>615</v>
      </c>
      <c r="M611" s="60"/>
      <c r="N611" s="60" t="s">
        <v>56</v>
      </c>
      <c r="O611" s="60"/>
      <c r="P611" s="7"/>
      <c r="Q611" s="32" t="s">
        <v>364</v>
      </c>
      <c r="R611" s="32" t="s">
        <v>393</v>
      </c>
      <c r="S611" s="32" t="str">
        <f>+VLOOKUP(Tabla12[[#This Row],[Programa]],Objetivos_Programas!$B$2:$C$16,2,FALSE)</f>
        <v>3. Programa Vitalidad y cuidado</v>
      </c>
      <c r="T611" s="32" t="s">
        <v>682</v>
      </c>
      <c r="U611" s="32" t="s">
        <v>2091</v>
      </c>
      <c r="V611" s="33" t="str">
        <f>+VLOOKUP(Tabla12[[#This Row],[Subprograma (reclasificación)]],OB_Prop_Estru_Prog_SubPr_meta!$K$2:$N$59,4,FALSE)</f>
        <v>50% de residuos aprovechables aprovechados</v>
      </c>
      <c r="W611" s="32" t="s">
        <v>365</v>
      </c>
      <c r="X611" s="7"/>
      <c r="Y611" s="7"/>
      <c r="Z611" s="7"/>
      <c r="AA611" s="32" t="s">
        <v>908</v>
      </c>
      <c r="AB611" s="7"/>
      <c r="AC611" s="60" t="s">
        <v>2</v>
      </c>
      <c r="AD611" s="10">
        <v>8818</v>
      </c>
      <c r="AE611" s="42">
        <f>+Tabla12[[#This Row],[Costo estimado 
(millones de $)]]</f>
        <v>8818</v>
      </c>
      <c r="AF611" s="37"/>
      <c r="AG611" s="37"/>
      <c r="AH611" s="37"/>
      <c r="AI611" s="36"/>
      <c r="AJ611" s="36"/>
      <c r="AK611" s="32" t="s">
        <v>57</v>
      </c>
      <c r="AM611" s="36" t="s">
        <v>1500</v>
      </c>
      <c r="AN611" s="36"/>
      <c r="AO611" s="36"/>
      <c r="AP611" s="32"/>
      <c r="AQ611" s="32"/>
      <c r="AR611" s="32"/>
      <c r="AS611" s="32"/>
      <c r="AT611" s="32"/>
      <c r="AU611" s="40">
        <v>0</v>
      </c>
      <c r="AV611" s="40">
        <v>0</v>
      </c>
      <c r="AW611" s="32"/>
      <c r="AX611" s="16">
        <f>Tabla12[[#This Row],[Costo estimado 
(millones de $)]]-Tabla12[[#This Row],[Recursos PDD]]</f>
        <v>8818</v>
      </c>
      <c r="AY611" s="32"/>
      <c r="AZ611" s="40">
        <v>0</v>
      </c>
      <c r="BA611" s="40">
        <v>0</v>
      </c>
      <c r="BB611" s="40">
        <f>+(Tabla12[[#This Row],[Priorización 1 (60%)]]*60%)+(Tabla12[[#This Row],[Priorización 2 (40%)]]*40%)</f>
        <v>0</v>
      </c>
      <c r="BC611" s="32"/>
      <c r="BD611" s="32"/>
    </row>
    <row r="612" spans="1:56" ht="169" hidden="1" customHeight="1" x14ac:dyDescent="0.2">
      <c r="A612" s="7">
        <v>629</v>
      </c>
      <c r="B612" s="7">
        <v>625</v>
      </c>
      <c r="C612" s="32" t="s">
        <v>61</v>
      </c>
      <c r="D612" s="32" t="s">
        <v>354</v>
      </c>
      <c r="E612" s="32" t="s">
        <v>72</v>
      </c>
      <c r="F612" s="2" t="s">
        <v>1498</v>
      </c>
      <c r="G612" s="32" t="s">
        <v>690</v>
      </c>
      <c r="H612" s="6" t="s">
        <v>1499</v>
      </c>
      <c r="I612" s="4" t="s">
        <v>77</v>
      </c>
      <c r="J612" s="32" t="s">
        <v>729</v>
      </c>
      <c r="K612" s="32" t="s">
        <v>1392</v>
      </c>
      <c r="L612" s="32" t="s">
        <v>615</v>
      </c>
      <c r="M612" s="60"/>
      <c r="N612" s="60" t="s">
        <v>56</v>
      </c>
      <c r="O612" s="60"/>
      <c r="P612" s="7"/>
      <c r="Q612" s="32" t="s">
        <v>364</v>
      </c>
      <c r="R612" s="32" t="s">
        <v>393</v>
      </c>
      <c r="S612" s="32" t="str">
        <f>+VLOOKUP(Tabla12[[#This Row],[Programa]],Objetivos_Programas!$B$2:$C$16,2,FALSE)</f>
        <v>3. Programa Vitalidad y cuidado</v>
      </c>
      <c r="T612" s="32" t="s">
        <v>682</v>
      </c>
      <c r="U612" s="32" t="s">
        <v>2091</v>
      </c>
      <c r="V612" s="33" t="str">
        <f>+VLOOKUP(Tabla12[[#This Row],[Subprograma (reclasificación)]],OB_Prop_Estru_Prog_SubPr_meta!$K$2:$N$59,4,FALSE)</f>
        <v>50% de residuos aprovechables aprovechados</v>
      </c>
      <c r="W612" s="32" t="s">
        <v>365</v>
      </c>
      <c r="X612" s="7"/>
      <c r="Y612" s="7"/>
      <c r="Z612" s="7"/>
      <c r="AA612" s="32" t="s">
        <v>908</v>
      </c>
      <c r="AB612" s="7"/>
      <c r="AC612" s="60" t="s">
        <v>2</v>
      </c>
      <c r="AD612" s="10">
        <v>2013.48</v>
      </c>
      <c r="AE612" s="42">
        <f>+Tabla12[[#This Row],[Costo estimado 
(millones de $)]]</f>
        <v>2013.48</v>
      </c>
      <c r="AF612" s="37"/>
      <c r="AG612" s="37"/>
      <c r="AH612" s="37"/>
      <c r="AI612" s="36"/>
      <c r="AJ612" s="36"/>
      <c r="AK612" s="32" t="s">
        <v>57</v>
      </c>
      <c r="AM612" s="36" t="s">
        <v>1500</v>
      </c>
      <c r="AN612" s="36"/>
      <c r="AO612" s="36"/>
      <c r="AP612" s="32"/>
      <c r="AQ612" s="32"/>
      <c r="AR612" s="32"/>
      <c r="AS612" s="32"/>
      <c r="AT612" s="32"/>
      <c r="AU612" s="40">
        <v>0</v>
      </c>
      <c r="AV612" s="40">
        <v>0</v>
      </c>
      <c r="AW612" s="32"/>
      <c r="AX612" s="16">
        <f>Tabla12[[#This Row],[Costo estimado 
(millones de $)]]-Tabla12[[#This Row],[Recursos PDD]]</f>
        <v>2013.48</v>
      </c>
      <c r="AY612" s="32"/>
      <c r="AZ612" s="40">
        <v>0</v>
      </c>
      <c r="BA612" s="40">
        <v>0</v>
      </c>
      <c r="BB612" s="40">
        <f>+(Tabla12[[#This Row],[Priorización 1 (60%)]]*60%)+(Tabla12[[#This Row],[Priorización 2 (40%)]]*40%)</f>
        <v>0</v>
      </c>
      <c r="BC612" s="32"/>
      <c r="BD612" s="32"/>
    </row>
    <row r="613" spans="1:56" ht="169" hidden="1" customHeight="1" x14ac:dyDescent="0.2">
      <c r="A613" s="7">
        <v>630</v>
      </c>
      <c r="B613" s="7">
        <v>626</v>
      </c>
      <c r="C613" s="32" t="s">
        <v>61</v>
      </c>
      <c r="D613" s="32" t="s">
        <v>354</v>
      </c>
      <c r="E613" s="32" t="s">
        <v>72</v>
      </c>
      <c r="F613" s="2" t="s">
        <v>1526</v>
      </c>
      <c r="G613" s="32" t="s">
        <v>2</v>
      </c>
      <c r="H613" s="6" t="s">
        <v>1515</v>
      </c>
      <c r="I613" s="4" t="s">
        <v>1516</v>
      </c>
      <c r="J613" s="32" t="s">
        <v>729</v>
      </c>
      <c r="K613" s="32" t="s">
        <v>1392</v>
      </c>
      <c r="L613" s="32" t="s">
        <v>615</v>
      </c>
      <c r="M613" s="60"/>
      <c r="N613" s="60" t="s">
        <v>56</v>
      </c>
      <c r="O613" s="60"/>
      <c r="P613" s="7"/>
      <c r="Q613" s="32" t="s">
        <v>4</v>
      </c>
      <c r="R613" s="32" t="s">
        <v>393</v>
      </c>
      <c r="S613" s="32" t="str">
        <f>+VLOOKUP(Tabla12[[#This Row],[Programa]],Objetivos_Programas!$B$2:$C$16,2,FALSE)</f>
        <v>3. Programa Vitalidad y cuidado</v>
      </c>
      <c r="T613" s="32" t="s">
        <v>682</v>
      </c>
      <c r="U613" s="32" t="s">
        <v>2091</v>
      </c>
      <c r="V613" s="33" t="str">
        <f>+VLOOKUP(Tabla12[[#This Row],[Subprograma (reclasificación)]],OB_Prop_Estru_Prog_SubPr_meta!$K$2:$N$59,4,FALSE)</f>
        <v>50% de residuos aprovechables aprovechados</v>
      </c>
      <c r="W613" s="32" t="s">
        <v>365</v>
      </c>
      <c r="X613" s="7" t="s">
        <v>1517</v>
      </c>
      <c r="Y613" s="7" t="s">
        <v>1517</v>
      </c>
      <c r="Z613" s="7"/>
      <c r="AB613" s="7" t="s">
        <v>1517</v>
      </c>
      <c r="AC613" s="60" t="s">
        <v>2</v>
      </c>
      <c r="AD613" s="10" t="s">
        <v>1530</v>
      </c>
      <c r="AE613" s="42" t="str">
        <f>+Tabla12[[#This Row],[Costo estimado 
(millones de $)]]</f>
        <v>Tarifas y otros</v>
      </c>
      <c r="AF613" s="37"/>
      <c r="AG613" s="37"/>
      <c r="AH613" s="37"/>
      <c r="AI613" s="36"/>
      <c r="AJ613" s="36"/>
      <c r="AK613" s="36" t="s">
        <v>73</v>
      </c>
      <c r="AL613" s="40"/>
      <c r="AM613" s="36"/>
      <c r="AN613" s="36"/>
      <c r="AO613" s="36"/>
      <c r="AP613" s="32"/>
      <c r="AQ613" s="32"/>
      <c r="AR613" s="32"/>
      <c r="AS613" s="32"/>
      <c r="AT613" s="32"/>
      <c r="AU613" s="40">
        <v>0</v>
      </c>
      <c r="AV613" s="40">
        <v>0</v>
      </c>
      <c r="AW613" s="32"/>
      <c r="AX613" s="16"/>
      <c r="AY613" s="32"/>
      <c r="AZ613" s="40">
        <v>0</v>
      </c>
      <c r="BA613" s="40">
        <v>0</v>
      </c>
      <c r="BB613" s="40">
        <f>+(Tabla12[[#This Row],[Priorización 1 (60%)]]*60%)+(Tabla12[[#This Row],[Priorización 2 (40%)]]*40%)</f>
        <v>0</v>
      </c>
      <c r="BC613" s="32"/>
      <c r="BD613" s="32"/>
    </row>
    <row r="614" spans="1:56" ht="169" hidden="1" customHeight="1" x14ac:dyDescent="0.2">
      <c r="A614" s="7">
        <v>631</v>
      </c>
      <c r="B614" s="7">
        <v>627</v>
      </c>
      <c r="C614" s="32" t="s">
        <v>61</v>
      </c>
      <c r="D614" s="32" t="s">
        <v>354</v>
      </c>
      <c r="E614" s="32" t="s">
        <v>72</v>
      </c>
      <c r="F614" s="2" t="s">
        <v>1527</v>
      </c>
      <c r="G614" s="32" t="s">
        <v>2</v>
      </c>
      <c r="H614" s="6" t="s">
        <v>1515</v>
      </c>
      <c r="I614" s="4" t="s">
        <v>77</v>
      </c>
      <c r="J614" s="32" t="s">
        <v>729</v>
      </c>
      <c r="K614" s="32" t="s">
        <v>1392</v>
      </c>
      <c r="L614" s="32" t="s">
        <v>615</v>
      </c>
      <c r="M614" s="60"/>
      <c r="N614" s="60" t="s">
        <v>56</v>
      </c>
      <c r="O614" s="60"/>
      <c r="P614" s="7"/>
      <c r="Q614" s="32" t="s">
        <v>4</v>
      </c>
      <c r="R614" s="32" t="s">
        <v>393</v>
      </c>
      <c r="S614" s="32" t="str">
        <f>+VLOOKUP(Tabla12[[#This Row],[Programa]],Objetivos_Programas!$B$2:$C$16,2,FALSE)</f>
        <v>3. Programa Vitalidad y cuidado</v>
      </c>
      <c r="T614" s="32" t="s">
        <v>682</v>
      </c>
      <c r="U614" s="32" t="s">
        <v>2091</v>
      </c>
      <c r="V614" s="33" t="str">
        <f>+VLOOKUP(Tabla12[[#This Row],[Subprograma (reclasificación)]],OB_Prop_Estru_Prog_SubPr_meta!$K$2:$N$59,4,FALSE)</f>
        <v>50% de residuos aprovechables aprovechados</v>
      </c>
      <c r="W614" s="32" t="s">
        <v>365</v>
      </c>
      <c r="X614" s="7" t="s">
        <v>1517</v>
      </c>
      <c r="Y614" s="7" t="s">
        <v>1517</v>
      </c>
      <c r="Z614" s="7"/>
      <c r="AB614" s="7" t="s">
        <v>1517</v>
      </c>
      <c r="AC614" s="60" t="s">
        <v>2</v>
      </c>
      <c r="AD614" s="10" t="s">
        <v>1530</v>
      </c>
      <c r="AE614" s="42" t="str">
        <f>+Tabla12[[#This Row],[Costo estimado 
(millones de $)]]</f>
        <v>Tarifas y otros</v>
      </c>
      <c r="AF614" s="37"/>
      <c r="AG614" s="37"/>
      <c r="AH614" s="37"/>
      <c r="AI614" s="36"/>
      <c r="AJ614" s="36"/>
      <c r="AK614" s="36" t="s">
        <v>73</v>
      </c>
      <c r="AL614" s="40"/>
      <c r="AM614" s="36" t="s">
        <v>1518</v>
      </c>
      <c r="AN614" s="36"/>
      <c r="AO614" s="36"/>
      <c r="AP614" s="32"/>
      <c r="AQ614" s="32"/>
      <c r="AR614" s="32"/>
      <c r="AS614" s="32"/>
      <c r="AT614" s="32"/>
      <c r="AU614" s="40">
        <v>0</v>
      </c>
      <c r="AV614" s="40">
        <v>0</v>
      </c>
      <c r="AW614" s="32"/>
      <c r="AX614" s="16"/>
      <c r="AY614" s="32"/>
      <c r="AZ614" s="40">
        <v>0</v>
      </c>
      <c r="BA614" s="40">
        <v>0</v>
      </c>
      <c r="BB614" s="40">
        <f>+(Tabla12[[#This Row],[Priorización 1 (60%)]]*60%)+(Tabla12[[#This Row],[Priorización 2 (40%)]]*40%)</f>
        <v>0</v>
      </c>
      <c r="BC614" s="32"/>
      <c r="BD614" s="32"/>
    </row>
    <row r="615" spans="1:56" ht="169" hidden="1" customHeight="1" x14ac:dyDescent="0.2">
      <c r="A615" s="7">
        <v>632</v>
      </c>
      <c r="B615" s="7">
        <v>628</v>
      </c>
      <c r="C615" s="32" t="s">
        <v>61</v>
      </c>
      <c r="D615" s="32" t="s">
        <v>354</v>
      </c>
      <c r="E615" s="32" t="s">
        <v>72</v>
      </c>
      <c r="F615" s="2" t="s">
        <v>1528</v>
      </c>
      <c r="G615" s="32" t="s">
        <v>2</v>
      </c>
      <c r="H615" s="6" t="s">
        <v>1519</v>
      </c>
      <c r="I615" s="4" t="s">
        <v>77</v>
      </c>
      <c r="J615" s="32" t="s">
        <v>729</v>
      </c>
      <c r="K615" s="32" t="s">
        <v>1392</v>
      </c>
      <c r="L615" s="32" t="s">
        <v>615</v>
      </c>
      <c r="M615" s="60"/>
      <c r="N615" s="60" t="s">
        <v>56</v>
      </c>
      <c r="O615" s="60"/>
      <c r="P615" s="7"/>
      <c r="Q615" s="32" t="s">
        <v>4</v>
      </c>
      <c r="R615" s="32" t="s">
        <v>393</v>
      </c>
      <c r="S615" s="32" t="str">
        <f>+VLOOKUP(Tabla12[[#This Row],[Programa]],Objetivos_Programas!$B$2:$C$16,2,FALSE)</f>
        <v>3. Programa Vitalidad y cuidado</v>
      </c>
      <c r="T615" s="32" t="s">
        <v>682</v>
      </c>
      <c r="U615" s="32" t="s">
        <v>2091</v>
      </c>
      <c r="V615" s="33" t="str">
        <f>+VLOOKUP(Tabla12[[#This Row],[Subprograma (reclasificación)]],OB_Prop_Estru_Prog_SubPr_meta!$K$2:$N$59,4,FALSE)</f>
        <v>50% de residuos aprovechables aprovechados</v>
      </c>
      <c r="W615" s="32" t="s">
        <v>365</v>
      </c>
      <c r="X615" s="7" t="s">
        <v>1517</v>
      </c>
      <c r="Y615" s="7" t="s">
        <v>1517</v>
      </c>
      <c r="Z615" s="7"/>
      <c r="AB615" s="7" t="s">
        <v>1517</v>
      </c>
      <c r="AC615" s="60" t="s">
        <v>2</v>
      </c>
      <c r="AD615" s="10" t="s">
        <v>1530</v>
      </c>
      <c r="AE615" s="42" t="str">
        <f>+Tabla12[[#This Row],[Costo estimado 
(millones de $)]]</f>
        <v>Tarifas y otros</v>
      </c>
      <c r="AF615" s="37"/>
      <c r="AG615" s="37"/>
      <c r="AH615" s="37"/>
      <c r="AI615" s="36"/>
      <c r="AJ615" s="36"/>
      <c r="AK615" s="36" t="s">
        <v>73</v>
      </c>
      <c r="AL615" s="40"/>
      <c r="AM615" s="36" t="s">
        <v>1520</v>
      </c>
      <c r="AN615" s="36"/>
      <c r="AO615" s="36"/>
      <c r="AP615" s="32"/>
      <c r="AQ615" s="32"/>
      <c r="AR615" s="32"/>
      <c r="AS615" s="32"/>
      <c r="AT615" s="32"/>
      <c r="AU615" s="40">
        <v>0</v>
      </c>
      <c r="AV615" s="40">
        <v>0</v>
      </c>
      <c r="AW615" s="32"/>
      <c r="AX615" s="16"/>
      <c r="AY615" s="32"/>
      <c r="AZ615" s="40">
        <v>0</v>
      </c>
      <c r="BA615" s="40">
        <v>0</v>
      </c>
      <c r="BB615" s="40">
        <f>+(Tabla12[[#This Row],[Priorización 1 (60%)]]*60%)+(Tabla12[[#This Row],[Priorización 2 (40%)]]*40%)</f>
        <v>0</v>
      </c>
      <c r="BC615" s="32"/>
      <c r="BD615" s="32"/>
    </row>
    <row r="616" spans="1:56" ht="169" hidden="1" customHeight="1" x14ac:dyDescent="0.2">
      <c r="A616" s="7">
        <v>633</v>
      </c>
      <c r="B616" s="7">
        <v>629</v>
      </c>
      <c r="C616" s="32" t="s">
        <v>61</v>
      </c>
      <c r="D616" s="32" t="s">
        <v>354</v>
      </c>
      <c r="E616" s="32" t="s">
        <v>72</v>
      </c>
      <c r="F616" s="2" t="s">
        <v>1531</v>
      </c>
      <c r="G616" s="32" t="s">
        <v>2</v>
      </c>
      <c r="H616" s="6" t="s">
        <v>1521</v>
      </c>
      <c r="I616" s="4" t="s">
        <v>1522</v>
      </c>
      <c r="J616" s="32" t="s">
        <v>729</v>
      </c>
      <c r="K616" s="32" t="s">
        <v>1392</v>
      </c>
      <c r="L616" s="32" t="s">
        <v>615</v>
      </c>
      <c r="M616" s="60"/>
      <c r="N616" s="60" t="s">
        <v>108</v>
      </c>
      <c r="O616" s="60"/>
      <c r="P616" s="7"/>
      <c r="Q616" s="32" t="s">
        <v>4</v>
      </c>
      <c r="R616" s="32" t="s">
        <v>393</v>
      </c>
      <c r="S616" s="32" t="str">
        <f>+VLOOKUP(Tabla12[[#This Row],[Programa]],Objetivos_Programas!$B$2:$C$16,2,FALSE)</f>
        <v>3. Programa Vitalidad y cuidado</v>
      </c>
      <c r="T616" s="32" t="s">
        <v>682</v>
      </c>
      <c r="U616" s="32" t="s">
        <v>2091</v>
      </c>
      <c r="V616" s="33" t="str">
        <f>+VLOOKUP(Tabla12[[#This Row],[Subprograma (reclasificación)]],OB_Prop_Estru_Prog_SubPr_meta!$K$2:$N$59,4,FALSE)</f>
        <v>50% de residuos aprovechables aprovechados</v>
      </c>
      <c r="W616" s="32" t="s">
        <v>365</v>
      </c>
      <c r="X616" s="7" t="s">
        <v>1517</v>
      </c>
      <c r="Y616" s="7" t="s">
        <v>1517</v>
      </c>
      <c r="Z616" s="7"/>
      <c r="AB616" s="7" t="s">
        <v>1517</v>
      </c>
      <c r="AC616" s="60" t="s">
        <v>2</v>
      </c>
      <c r="AD616" s="10">
        <v>35.231999999999999</v>
      </c>
      <c r="AE616" s="42">
        <f>+Tabla12[[#This Row],[Costo estimado 
(millones de $)]]</f>
        <v>35.231999999999999</v>
      </c>
      <c r="AF616" s="37"/>
      <c r="AG616" s="37"/>
      <c r="AH616" s="37"/>
      <c r="AI616" s="36"/>
      <c r="AJ616" s="36"/>
      <c r="AK616" s="36" t="s">
        <v>73</v>
      </c>
      <c r="AL616" s="40"/>
      <c r="AM616" s="36"/>
      <c r="AN616" s="36"/>
      <c r="AO616" s="36"/>
      <c r="AP616" s="32"/>
      <c r="AQ616" s="32"/>
      <c r="AR616" s="32"/>
      <c r="AS616" s="32"/>
      <c r="AT616" s="32"/>
      <c r="AU616" s="40">
        <v>0</v>
      </c>
      <c r="AV616" s="40">
        <v>0</v>
      </c>
      <c r="AW616" s="32"/>
      <c r="AX616" s="16"/>
      <c r="AY616" s="32"/>
      <c r="AZ616" s="40">
        <v>0</v>
      </c>
      <c r="BA616" s="40">
        <v>0</v>
      </c>
      <c r="BB616" s="40">
        <f>+(Tabla12[[#This Row],[Priorización 1 (60%)]]*60%)+(Tabla12[[#This Row],[Priorización 2 (40%)]]*40%)</f>
        <v>0</v>
      </c>
      <c r="BC616" s="32"/>
      <c r="BD616" s="32"/>
    </row>
    <row r="617" spans="1:56" ht="169" hidden="1" customHeight="1" x14ac:dyDescent="0.2">
      <c r="A617" s="7">
        <v>634</v>
      </c>
      <c r="B617" s="7">
        <v>630</v>
      </c>
      <c r="C617" s="32" t="s">
        <v>61</v>
      </c>
      <c r="D617" s="32" t="s">
        <v>354</v>
      </c>
      <c r="E617" s="32" t="s">
        <v>72</v>
      </c>
      <c r="F617" s="2" t="s">
        <v>1529</v>
      </c>
      <c r="G617" s="32" t="s">
        <v>2</v>
      </c>
      <c r="H617" s="6" t="s">
        <v>1523</v>
      </c>
      <c r="I617" s="4" t="s">
        <v>1522</v>
      </c>
      <c r="J617" s="32" t="s">
        <v>729</v>
      </c>
      <c r="K617" s="32" t="s">
        <v>1392</v>
      </c>
      <c r="L617" s="32" t="s">
        <v>615</v>
      </c>
      <c r="M617" s="60"/>
      <c r="N617" s="60" t="s">
        <v>108</v>
      </c>
      <c r="O617" s="60"/>
      <c r="P617" s="7"/>
      <c r="Q617" s="32" t="s">
        <v>4</v>
      </c>
      <c r="R617" s="32" t="s">
        <v>393</v>
      </c>
      <c r="S617" s="32" t="str">
        <f>+VLOOKUP(Tabla12[[#This Row],[Programa]],Objetivos_Programas!$B$2:$C$16,2,FALSE)</f>
        <v>3. Programa Vitalidad y cuidado</v>
      </c>
      <c r="T617" s="32" t="s">
        <v>682</v>
      </c>
      <c r="U617" s="32" t="s">
        <v>2091</v>
      </c>
      <c r="V617" s="33" t="str">
        <f>+VLOOKUP(Tabla12[[#This Row],[Subprograma (reclasificación)]],OB_Prop_Estru_Prog_SubPr_meta!$K$2:$N$59,4,FALSE)</f>
        <v>50% de residuos aprovechables aprovechados</v>
      </c>
      <c r="W617" s="32" t="s">
        <v>365</v>
      </c>
      <c r="X617" s="7" t="s">
        <v>1517</v>
      </c>
      <c r="Y617" s="7" t="s">
        <v>1517</v>
      </c>
      <c r="Z617" s="7"/>
      <c r="AB617" s="7" t="s">
        <v>1517</v>
      </c>
      <c r="AC617" s="60" t="s">
        <v>2</v>
      </c>
      <c r="AD617" s="10" t="s">
        <v>1530</v>
      </c>
      <c r="AE617" s="42" t="str">
        <f>+Tabla12[[#This Row],[Costo estimado 
(millones de $)]]</f>
        <v>Tarifas y otros</v>
      </c>
      <c r="AF617" s="37"/>
      <c r="AG617" s="37"/>
      <c r="AH617" s="37"/>
      <c r="AI617" s="36"/>
      <c r="AJ617" s="36"/>
      <c r="AK617" s="36" t="s">
        <v>73</v>
      </c>
      <c r="AL617" s="40"/>
      <c r="AM617" s="36" t="s">
        <v>1524</v>
      </c>
      <c r="AN617" s="36"/>
      <c r="AO617" s="36"/>
      <c r="AP617" s="32"/>
      <c r="AQ617" s="32"/>
      <c r="AR617" s="32"/>
      <c r="AS617" s="32"/>
      <c r="AT617" s="32"/>
      <c r="AU617" s="40">
        <v>0</v>
      </c>
      <c r="AV617" s="40">
        <v>0</v>
      </c>
      <c r="AW617" s="32"/>
      <c r="AX617" s="16"/>
      <c r="AY617" s="32"/>
      <c r="AZ617" s="40">
        <v>0</v>
      </c>
      <c r="BA617" s="40">
        <v>0</v>
      </c>
      <c r="BB617" s="40">
        <f>+(Tabla12[[#This Row],[Priorización 1 (60%)]]*60%)+(Tabla12[[#This Row],[Priorización 2 (40%)]]*40%)</f>
        <v>0</v>
      </c>
      <c r="BC617" s="32"/>
      <c r="BD617" s="32"/>
    </row>
    <row r="618" spans="1:56" ht="169" hidden="1" customHeight="1" x14ac:dyDescent="0.2">
      <c r="A618" s="7">
        <v>635</v>
      </c>
      <c r="B618" s="7">
        <v>631</v>
      </c>
      <c r="C618" s="32" t="s">
        <v>61</v>
      </c>
      <c r="D618" s="32" t="s">
        <v>318</v>
      </c>
      <c r="E618" s="32" t="s">
        <v>72</v>
      </c>
      <c r="F618" s="2" t="s">
        <v>1538</v>
      </c>
      <c r="G618" s="32" t="s">
        <v>2</v>
      </c>
      <c r="H618" s="6" t="s">
        <v>1539</v>
      </c>
      <c r="I618" s="4" t="s">
        <v>77</v>
      </c>
      <c r="J618" s="32" t="s">
        <v>382</v>
      </c>
      <c r="K618" s="32" t="s">
        <v>67</v>
      </c>
      <c r="L618" s="32" t="s">
        <v>616</v>
      </c>
      <c r="M618" s="59"/>
      <c r="N618" s="59" t="s">
        <v>56</v>
      </c>
      <c r="O618" s="59" t="s">
        <v>56</v>
      </c>
      <c r="P618" s="36"/>
      <c r="Q618" s="36" t="s">
        <v>4</v>
      </c>
      <c r="R618" s="32" t="s">
        <v>395</v>
      </c>
      <c r="S618" s="32" t="str">
        <f>+VLOOKUP(Tabla12[[#This Row],[Programa]],Objetivos_Programas!$B$2:$C$16,2,FALSE)</f>
        <v>5. Programa Territorios Productivos, Competitivos e innovadores</v>
      </c>
      <c r="T618" s="32" t="s">
        <v>429</v>
      </c>
      <c r="U618" s="32" t="s">
        <v>2094</v>
      </c>
      <c r="V618" s="33" t="str">
        <f>+VLOOKUP(Tabla12[[#This Row],[Subprograma (reclasificación)]],OB_Prop_Estru_Prog_SubPr_meta!$K$2:$N$59,4,FALSE)</f>
        <v>100% Proyectos para el hábitat productiva y vivienda rural implementados
11 centros poblados rurales vitales conformados</v>
      </c>
      <c r="W618" s="33"/>
      <c r="X618" s="32" t="s">
        <v>1628</v>
      </c>
      <c r="Y618" s="32" t="s">
        <v>1628</v>
      </c>
      <c r="Z618" s="36"/>
      <c r="AA618" s="36" t="s">
        <v>908</v>
      </c>
      <c r="AB618" s="32" t="s">
        <v>1628</v>
      </c>
      <c r="AC618" s="58" t="s">
        <v>71</v>
      </c>
      <c r="AD618" s="42">
        <v>6500</v>
      </c>
      <c r="AE618" s="42">
        <f>+Tabla12[[#This Row],[Costo estimado 
(millones de $)]]</f>
        <v>6500</v>
      </c>
      <c r="AF618" s="37"/>
      <c r="AG618" s="37"/>
      <c r="AH618" s="37"/>
      <c r="AI618" s="36"/>
      <c r="AJ618" s="36"/>
      <c r="AK618" s="32" t="s">
        <v>57</v>
      </c>
      <c r="AM618" s="36" t="s">
        <v>1540</v>
      </c>
      <c r="AN618" s="36"/>
      <c r="AO618" s="36"/>
      <c r="AP618" s="32"/>
      <c r="AQ618" s="32"/>
      <c r="AR618" s="32"/>
      <c r="AS618" s="32"/>
      <c r="AT618" s="32"/>
      <c r="AU618" s="40">
        <v>0</v>
      </c>
      <c r="AV618" s="40">
        <v>0</v>
      </c>
      <c r="AW618" s="32"/>
      <c r="AX618" s="16">
        <f>Tabla12[[#This Row],[Costo estimado 
(millones de $)]]-Tabla12[[#This Row],[Recursos PDD]]</f>
        <v>6500</v>
      </c>
      <c r="AY618" s="32"/>
      <c r="AZ618" s="40">
        <v>0</v>
      </c>
      <c r="BA618" s="40">
        <v>0</v>
      </c>
      <c r="BB618" s="40">
        <f>+(Tabla12[[#This Row],[Priorización 1 (60%)]]*60%)+(Tabla12[[#This Row],[Priorización 2 (40%)]]*40%)</f>
        <v>0</v>
      </c>
      <c r="BC618" s="32"/>
      <c r="BD618" s="32"/>
    </row>
    <row r="619" spans="1:56" ht="169" hidden="1" customHeight="1" x14ac:dyDescent="0.2">
      <c r="A619" s="7">
        <v>636</v>
      </c>
      <c r="B619" s="7">
        <v>632</v>
      </c>
      <c r="C619" s="32" t="s">
        <v>61</v>
      </c>
      <c r="D619" s="32" t="s">
        <v>356</v>
      </c>
      <c r="E619" s="32" t="s">
        <v>112</v>
      </c>
      <c r="F619" s="1" t="s">
        <v>1603</v>
      </c>
      <c r="G619" s="32" t="s">
        <v>2</v>
      </c>
      <c r="H619" s="3"/>
      <c r="J619" s="32" t="s">
        <v>899</v>
      </c>
      <c r="K619" s="32" t="s">
        <v>797</v>
      </c>
      <c r="L619" s="32" t="s">
        <v>616</v>
      </c>
      <c r="O619" s="58" t="s">
        <v>56</v>
      </c>
      <c r="Q619" s="32" t="s">
        <v>4</v>
      </c>
      <c r="R619" s="32" t="s">
        <v>389</v>
      </c>
      <c r="S619" s="32" t="str">
        <f>+VLOOKUP(Tabla12[[#This Row],[Programa]],Objetivos_Programas!$B$2:$C$16,2,FALSE)</f>
        <v>5. Programa Territorios Productivos, Competitivos e innovadores</v>
      </c>
      <c r="T619" s="32" t="s">
        <v>441</v>
      </c>
      <c r="U619" s="32" t="s">
        <v>441</v>
      </c>
      <c r="V619"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19" s="32" t="s">
        <v>908</v>
      </c>
      <c r="AC619" s="58" t="s">
        <v>71</v>
      </c>
      <c r="AD619" s="40" t="s">
        <v>666</v>
      </c>
      <c r="AE619" s="10"/>
      <c r="AJ619" s="32"/>
      <c r="AK619" s="32" t="s">
        <v>73</v>
      </c>
      <c r="AL619" s="40"/>
      <c r="AN619" s="40"/>
      <c r="AP619" s="32"/>
      <c r="AQ619" s="32"/>
      <c r="AR619" s="32"/>
      <c r="AS619" s="32"/>
      <c r="AU619" s="7">
        <v>0</v>
      </c>
      <c r="AV619" s="40">
        <v>0</v>
      </c>
      <c r="AW619" s="32"/>
      <c r="AX619" s="16"/>
      <c r="AY619" s="32"/>
      <c r="AZ619" s="40">
        <v>0</v>
      </c>
      <c r="BA619" s="40">
        <v>0</v>
      </c>
      <c r="BB619" s="40">
        <f>+(Tabla12[[#This Row],[Priorización 1 (60%)]]*60%)+(Tabla12[[#This Row],[Priorización 2 (40%)]]*40%)</f>
        <v>0</v>
      </c>
      <c r="BC619" s="32"/>
      <c r="BD619" s="32"/>
    </row>
    <row r="620" spans="1:56" ht="169" hidden="1" customHeight="1" x14ac:dyDescent="0.2">
      <c r="A620" s="7">
        <v>637</v>
      </c>
      <c r="B620" s="7">
        <v>633</v>
      </c>
      <c r="C620" s="32" t="s">
        <v>61</v>
      </c>
      <c r="D620" s="32" t="s">
        <v>356</v>
      </c>
      <c r="E620" s="32" t="s">
        <v>112</v>
      </c>
      <c r="F620" s="1" t="s">
        <v>1604</v>
      </c>
      <c r="G620" s="32" t="s">
        <v>2</v>
      </c>
      <c r="H620" s="3"/>
      <c r="J620" s="32" t="s">
        <v>899</v>
      </c>
      <c r="K620" s="32" t="s">
        <v>797</v>
      </c>
      <c r="L620" s="32" t="s">
        <v>616</v>
      </c>
      <c r="O620" s="58" t="s">
        <v>56</v>
      </c>
      <c r="Q620" s="32" t="s">
        <v>4</v>
      </c>
      <c r="R620" s="32" t="s">
        <v>389</v>
      </c>
      <c r="S620" s="32" t="str">
        <f>+VLOOKUP(Tabla12[[#This Row],[Programa]],Objetivos_Programas!$B$2:$C$16,2,FALSE)</f>
        <v>5. Programa Territorios Productivos, Competitivos e innovadores</v>
      </c>
      <c r="T620" s="32" t="s">
        <v>441</v>
      </c>
      <c r="U620" s="32" t="s">
        <v>441</v>
      </c>
      <c r="V620"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0" s="32" t="s">
        <v>908</v>
      </c>
      <c r="AC620" s="58" t="s">
        <v>71</v>
      </c>
      <c r="AD620" s="40" t="s">
        <v>666</v>
      </c>
      <c r="AE620" s="10"/>
      <c r="AJ620" s="32"/>
      <c r="AK620" s="32" t="s">
        <v>73</v>
      </c>
      <c r="AL620" s="40"/>
      <c r="AN620" s="40"/>
      <c r="AP620" s="32"/>
      <c r="AQ620" s="32"/>
      <c r="AR620" s="32"/>
      <c r="AS620" s="32"/>
      <c r="AU620" s="7">
        <v>0</v>
      </c>
      <c r="AV620" s="40">
        <v>0</v>
      </c>
      <c r="AW620" s="32"/>
      <c r="AX620" s="16"/>
      <c r="AY620" s="32"/>
      <c r="AZ620" s="40">
        <v>0</v>
      </c>
      <c r="BA620" s="40">
        <v>0</v>
      </c>
      <c r="BB620" s="40">
        <f>+(Tabla12[[#This Row],[Priorización 1 (60%)]]*60%)+(Tabla12[[#This Row],[Priorización 2 (40%)]]*40%)</f>
        <v>0</v>
      </c>
      <c r="BC620" s="32"/>
      <c r="BD620" s="32"/>
    </row>
    <row r="621" spans="1:56" ht="169" hidden="1" customHeight="1" x14ac:dyDescent="0.2">
      <c r="A621" s="7">
        <v>638</v>
      </c>
      <c r="B621" s="7">
        <v>634</v>
      </c>
      <c r="C621" s="32" t="s">
        <v>61</v>
      </c>
      <c r="D621" s="32" t="s">
        <v>356</v>
      </c>
      <c r="E621" s="32" t="s">
        <v>112</v>
      </c>
      <c r="F621" s="1" t="s">
        <v>1605</v>
      </c>
      <c r="G621" s="32" t="s">
        <v>2</v>
      </c>
      <c r="H621" s="3"/>
      <c r="J621" s="32" t="s">
        <v>899</v>
      </c>
      <c r="K621" s="32" t="s">
        <v>797</v>
      </c>
      <c r="L621" s="32" t="s">
        <v>616</v>
      </c>
      <c r="O621" s="58" t="s">
        <v>56</v>
      </c>
      <c r="Q621" s="32" t="s">
        <v>4</v>
      </c>
      <c r="R621" s="32" t="s">
        <v>389</v>
      </c>
      <c r="S621" s="32" t="str">
        <f>+VLOOKUP(Tabla12[[#This Row],[Programa]],Objetivos_Programas!$B$2:$C$16,2,FALSE)</f>
        <v>5. Programa Territorios Productivos, Competitivos e innovadores</v>
      </c>
      <c r="T621" s="32" t="s">
        <v>441</v>
      </c>
      <c r="U621" s="32" t="s">
        <v>441</v>
      </c>
      <c r="V621"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1" s="32" t="s">
        <v>908</v>
      </c>
      <c r="AC621" s="58" t="s">
        <v>71</v>
      </c>
      <c r="AD621" s="40" t="s">
        <v>666</v>
      </c>
      <c r="AE621" s="10"/>
      <c r="AJ621" s="32"/>
      <c r="AK621" s="32" t="s">
        <v>73</v>
      </c>
      <c r="AL621" s="40"/>
      <c r="AN621" s="40"/>
      <c r="AP621" s="32"/>
      <c r="AQ621" s="32"/>
      <c r="AR621" s="32"/>
      <c r="AS621" s="32"/>
      <c r="AU621" s="7">
        <v>0</v>
      </c>
      <c r="AV621" s="40">
        <v>0</v>
      </c>
      <c r="AW621" s="32"/>
      <c r="AX621" s="16"/>
      <c r="AY621" s="32"/>
      <c r="AZ621" s="40">
        <v>0</v>
      </c>
      <c r="BA621" s="40">
        <v>0</v>
      </c>
      <c r="BB621" s="40">
        <f>+(Tabla12[[#This Row],[Priorización 1 (60%)]]*60%)+(Tabla12[[#This Row],[Priorización 2 (40%)]]*40%)</f>
        <v>0</v>
      </c>
      <c r="BC621" s="32"/>
      <c r="BD621" s="32"/>
    </row>
    <row r="622" spans="1:56" ht="169" hidden="1" customHeight="1" x14ac:dyDescent="0.2">
      <c r="A622" s="7">
        <v>639</v>
      </c>
      <c r="B622" s="7">
        <v>635</v>
      </c>
      <c r="C622" s="32" t="s">
        <v>61</v>
      </c>
      <c r="D622" s="32" t="s">
        <v>356</v>
      </c>
      <c r="E622" s="32" t="s">
        <v>112</v>
      </c>
      <c r="F622" s="1" t="s">
        <v>1606</v>
      </c>
      <c r="G622" s="32" t="s">
        <v>2</v>
      </c>
      <c r="H622" s="3"/>
      <c r="J622" s="32" t="s">
        <v>899</v>
      </c>
      <c r="K622" s="32" t="s">
        <v>797</v>
      </c>
      <c r="L622" s="32" t="s">
        <v>616</v>
      </c>
      <c r="O622" s="58" t="s">
        <v>56</v>
      </c>
      <c r="Q622" s="32" t="s">
        <v>4</v>
      </c>
      <c r="R622" s="32" t="s">
        <v>389</v>
      </c>
      <c r="S622" s="32" t="str">
        <f>+VLOOKUP(Tabla12[[#This Row],[Programa]],Objetivos_Programas!$B$2:$C$16,2,FALSE)</f>
        <v>5. Programa Territorios Productivos, Competitivos e innovadores</v>
      </c>
      <c r="T622" s="32" t="s">
        <v>441</v>
      </c>
      <c r="U622" s="32" t="s">
        <v>441</v>
      </c>
      <c r="V622"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2" s="32" t="s">
        <v>908</v>
      </c>
      <c r="AC622" s="58" t="s">
        <v>71</v>
      </c>
      <c r="AD622" s="40" t="s">
        <v>666</v>
      </c>
      <c r="AE622" s="10"/>
      <c r="AJ622" s="32"/>
      <c r="AK622" s="32" t="s">
        <v>73</v>
      </c>
      <c r="AL622" s="40"/>
      <c r="AN622" s="40"/>
      <c r="AP622" s="32"/>
      <c r="AQ622" s="32"/>
      <c r="AR622" s="32"/>
      <c r="AS622" s="32"/>
      <c r="AU622" s="7">
        <v>0</v>
      </c>
      <c r="AV622" s="40">
        <v>0</v>
      </c>
      <c r="AW622" s="32"/>
      <c r="AX622" s="16"/>
      <c r="AY622" s="32"/>
      <c r="AZ622" s="40">
        <v>0</v>
      </c>
      <c r="BA622" s="40">
        <v>0</v>
      </c>
      <c r="BB622" s="40">
        <f>+(Tabla12[[#This Row],[Priorización 1 (60%)]]*60%)+(Tabla12[[#This Row],[Priorización 2 (40%)]]*40%)</f>
        <v>0</v>
      </c>
      <c r="BC622" s="32"/>
      <c r="BD622" s="32"/>
    </row>
    <row r="623" spans="1:56" ht="169" hidden="1" customHeight="1" x14ac:dyDescent="0.2">
      <c r="A623" s="7">
        <v>640</v>
      </c>
      <c r="B623" s="7">
        <v>636</v>
      </c>
      <c r="C623" s="32" t="s">
        <v>61</v>
      </c>
      <c r="D623" s="32" t="s">
        <v>356</v>
      </c>
      <c r="E623" s="32" t="s">
        <v>112</v>
      </c>
      <c r="F623" s="1" t="s">
        <v>1607</v>
      </c>
      <c r="G623" s="32" t="s">
        <v>2</v>
      </c>
      <c r="H623" s="3"/>
      <c r="J623" s="32" t="s">
        <v>899</v>
      </c>
      <c r="K623" s="32" t="s">
        <v>797</v>
      </c>
      <c r="L623" s="32" t="s">
        <v>616</v>
      </c>
      <c r="O623" s="58" t="s">
        <v>56</v>
      </c>
      <c r="Q623" s="32" t="s">
        <v>4</v>
      </c>
      <c r="R623" s="32" t="s">
        <v>389</v>
      </c>
      <c r="S623" s="32" t="str">
        <f>+VLOOKUP(Tabla12[[#This Row],[Programa]],Objetivos_Programas!$B$2:$C$16,2,FALSE)</f>
        <v>5. Programa Territorios Productivos, Competitivos e innovadores</v>
      </c>
      <c r="T623" s="32" t="s">
        <v>441</v>
      </c>
      <c r="U623" s="32" t="s">
        <v>441</v>
      </c>
      <c r="V623"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3" s="32" t="s">
        <v>908</v>
      </c>
      <c r="AC623" s="58" t="s">
        <v>71</v>
      </c>
      <c r="AD623" s="40" t="s">
        <v>666</v>
      </c>
      <c r="AE623" s="10"/>
      <c r="AJ623" s="32"/>
      <c r="AK623" s="32" t="s">
        <v>73</v>
      </c>
      <c r="AL623" s="40"/>
      <c r="AN623" s="40"/>
      <c r="AP623" s="32"/>
      <c r="AQ623" s="32"/>
      <c r="AR623" s="32"/>
      <c r="AS623" s="32"/>
      <c r="AU623" s="7">
        <v>0</v>
      </c>
      <c r="AV623" s="40">
        <v>0</v>
      </c>
      <c r="AW623" s="32"/>
      <c r="AX623" s="16"/>
      <c r="AY623" s="32"/>
      <c r="AZ623" s="40">
        <v>0</v>
      </c>
      <c r="BA623" s="40">
        <v>0</v>
      </c>
      <c r="BB623" s="40">
        <f>+(Tabla12[[#This Row],[Priorización 1 (60%)]]*60%)+(Tabla12[[#This Row],[Priorización 2 (40%)]]*40%)</f>
        <v>0</v>
      </c>
      <c r="BC623" s="32"/>
      <c r="BD623" s="32"/>
    </row>
    <row r="624" spans="1:56" ht="169" hidden="1" customHeight="1" x14ac:dyDescent="0.2">
      <c r="A624" s="7">
        <v>641</v>
      </c>
      <c r="B624" s="7">
        <v>637</v>
      </c>
      <c r="C624" s="32" t="s">
        <v>61</v>
      </c>
      <c r="D624" s="32" t="s">
        <v>356</v>
      </c>
      <c r="E624" s="32" t="s">
        <v>112</v>
      </c>
      <c r="F624" s="1" t="s">
        <v>1608</v>
      </c>
      <c r="G624" s="32" t="s">
        <v>2</v>
      </c>
      <c r="H624" s="3"/>
      <c r="J624" s="32" t="s">
        <v>899</v>
      </c>
      <c r="K624" s="32" t="s">
        <v>797</v>
      </c>
      <c r="L624" s="32" t="s">
        <v>616</v>
      </c>
      <c r="O624" s="58" t="s">
        <v>56</v>
      </c>
      <c r="Q624" s="32" t="s">
        <v>4</v>
      </c>
      <c r="R624" s="32" t="s">
        <v>389</v>
      </c>
      <c r="S624" s="32" t="str">
        <f>+VLOOKUP(Tabla12[[#This Row],[Programa]],Objetivos_Programas!$B$2:$C$16,2,FALSE)</f>
        <v>5. Programa Territorios Productivos, Competitivos e innovadores</v>
      </c>
      <c r="T624" s="32" t="s">
        <v>441</v>
      </c>
      <c r="U624" s="32" t="s">
        <v>441</v>
      </c>
      <c r="V624"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4" s="32" t="s">
        <v>908</v>
      </c>
      <c r="AC624" s="58" t="s">
        <v>71</v>
      </c>
      <c r="AD624" s="40" t="s">
        <v>666</v>
      </c>
      <c r="AE624" s="10"/>
      <c r="AJ624" s="32"/>
      <c r="AK624" s="32" t="s">
        <v>73</v>
      </c>
      <c r="AL624" s="40"/>
      <c r="AN624" s="40"/>
      <c r="AP624" s="32"/>
      <c r="AQ624" s="32"/>
      <c r="AR624" s="32"/>
      <c r="AS624" s="32"/>
      <c r="AU624" s="7">
        <v>0</v>
      </c>
      <c r="AV624" s="40">
        <v>0</v>
      </c>
      <c r="AW624" s="32"/>
      <c r="AX624" s="16"/>
      <c r="AY624" s="32"/>
      <c r="AZ624" s="40">
        <v>0</v>
      </c>
      <c r="BA624" s="40">
        <v>0</v>
      </c>
      <c r="BB624" s="40">
        <f>+(Tabla12[[#This Row],[Priorización 1 (60%)]]*60%)+(Tabla12[[#This Row],[Priorización 2 (40%)]]*40%)</f>
        <v>0</v>
      </c>
      <c r="BC624" s="32"/>
      <c r="BD624" s="32"/>
    </row>
    <row r="625" spans="1:56" ht="169" hidden="1" customHeight="1" x14ac:dyDescent="0.2">
      <c r="A625" s="7">
        <v>642</v>
      </c>
      <c r="B625" s="7">
        <v>638</v>
      </c>
      <c r="C625" s="32" t="s">
        <v>61</v>
      </c>
      <c r="D625" s="32" t="s">
        <v>356</v>
      </c>
      <c r="E625" s="32" t="s">
        <v>112</v>
      </c>
      <c r="F625" s="1" t="s">
        <v>1609</v>
      </c>
      <c r="G625" s="32" t="s">
        <v>2</v>
      </c>
      <c r="H625" s="3"/>
      <c r="J625" s="32" t="s">
        <v>899</v>
      </c>
      <c r="K625" s="32" t="s">
        <v>797</v>
      </c>
      <c r="L625" s="32" t="s">
        <v>616</v>
      </c>
      <c r="O625" s="58" t="s">
        <v>56</v>
      </c>
      <c r="Q625" s="32" t="s">
        <v>4</v>
      </c>
      <c r="R625" s="32" t="s">
        <v>389</v>
      </c>
      <c r="S625" s="32" t="str">
        <f>+VLOOKUP(Tabla12[[#This Row],[Programa]],Objetivos_Programas!$B$2:$C$16,2,FALSE)</f>
        <v>5. Programa Territorios Productivos, Competitivos e innovadores</v>
      </c>
      <c r="T625" s="32" t="s">
        <v>441</v>
      </c>
      <c r="U625" s="32" t="s">
        <v>441</v>
      </c>
      <c r="V625"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5" s="32" t="s">
        <v>908</v>
      </c>
      <c r="AC625" s="58" t="s">
        <v>71</v>
      </c>
      <c r="AD625" s="40" t="s">
        <v>666</v>
      </c>
      <c r="AE625" s="10"/>
      <c r="AJ625" s="32"/>
      <c r="AK625" s="32" t="s">
        <v>73</v>
      </c>
      <c r="AL625" s="40"/>
      <c r="AN625" s="40"/>
      <c r="AP625" s="32"/>
      <c r="AQ625" s="32"/>
      <c r="AR625" s="32"/>
      <c r="AS625" s="32"/>
      <c r="AU625" s="7">
        <v>0</v>
      </c>
      <c r="AV625" s="40">
        <v>0</v>
      </c>
      <c r="AW625" s="32"/>
      <c r="AX625" s="16"/>
      <c r="AY625" s="32"/>
      <c r="AZ625" s="40">
        <v>0</v>
      </c>
      <c r="BA625" s="40">
        <v>0</v>
      </c>
      <c r="BB625" s="40">
        <f>+(Tabla12[[#This Row],[Priorización 1 (60%)]]*60%)+(Tabla12[[#This Row],[Priorización 2 (40%)]]*40%)</f>
        <v>0</v>
      </c>
      <c r="BC625" s="32"/>
      <c r="BD625" s="32"/>
    </row>
    <row r="626" spans="1:56" ht="169" hidden="1" customHeight="1" x14ac:dyDescent="0.2">
      <c r="A626" s="7">
        <v>643</v>
      </c>
      <c r="B626" s="7">
        <v>639</v>
      </c>
      <c r="C626" s="32" t="s">
        <v>61</v>
      </c>
      <c r="D626" s="32" t="s">
        <v>356</v>
      </c>
      <c r="E626" s="32" t="s">
        <v>112</v>
      </c>
      <c r="F626" s="1" t="s">
        <v>1610</v>
      </c>
      <c r="G626" s="32" t="s">
        <v>2</v>
      </c>
      <c r="H626" s="3"/>
      <c r="J626" s="32" t="s">
        <v>899</v>
      </c>
      <c r="K626" s="32" t="s">
        <v>797</v>
      </c>
      <c r="L626" s="32" t="s">
        <v>616</v>
      </c>
      <c r="O626" s="58" t="s">
        <v>56</v>
      </c>
      <c r="Q626" s="32" t="s">
        <v>4</v>
      </c>
      <c r="R626" s="32" t="s">
        <v>389</v>
      </c>
      <c r="S626" s="32" t="str">
        <f>+VLOOKUP(Tabla12[[#This Row],[Programa]],Objetivos_Programas!$B$2:$C$16,2,FALSE)</f>
        <v>5. Programa Territorios Productivos, Competitivos e innovadores</v>
      </c>
      <c r="T626" s="32" t="s">
        <v>441</v>
      </c>
      <c r="U626" s="32" t="s">
        <v>441</v>
      </c>
      <c r="V626"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6" s="32" t="s">
        <v>908</v>
      </c>
      <c r="AC626" s="58" t="s">
        <v>71</v>
      </c>
      <c r="AD626" s="40" t="s">
        <v>666</v>
      </c>
      <c r="AE626" s="10"/>
      <c r="AJ626" s="32"/>
      <c r="AK626" s="32" t="s">
        <v>73</v>
      </c>
      <c r="AL626" s="40"/>
      <c r="AN626" s="40"/>
      <c r="AP626" s="32"/>
      <c r="AQ626" s="32"/>
      <c r="AR626" s="32"/>
      <c r="AS626" s="32"/>
      <c r="AU626" s="7">
        <v>0</v>
      </c>
      <c r="AV626" s="40">
        <v>0</v>
      </c>
      <c r="AW626" s="32"/>
      <c r="AX626" s="16"/>
      <c r="AY626" s="32"/>
      <c r="AZ626" s="40">
        <v>0</v>
      </c>
      <c r="BA626" s="40">
        <v>0</v>
      </c>
      <c r="BB626" s="40">
        <f>+(Tabla12[[#This Row],[Priorización 1 (60%)]]*60%)+(Tabla12[[#This Row],[Priorización 2 (40%)]]*40%)</f>
        <v>0</v>
      </c>
      <c r="BC626" s="32"/>
      <c r="BD626" s="32"/>
    </row>
    <row r="627" spans="1:56" ht="169" hidden="1" customHeight="1" x14ac:dyDescent="0.2">
      <c r="A627" s="7">
        <v>644</v>
      </c>
      <c r="B627" s="7">
        <v>640</v>
      </c>
      <c r="C627" s="32" t="s">
        <v>61</v>
      </c>
      <c r="D627" s="32" t="s">
        <v>356</v>
      </c>
      <c r="E627" s="32" t="s">
        <v>112</v>
      </c>
      <c r="F627" s="1" t="s">
        <v>1611</v>
      </c>
      <c r="G627" s="32" t="s">
        <v>2</v>
      </c>
      <c r="H627" s="3"/>
      <c r="J627" s="32" t="s">
        <v>899</v>
      </c>
      <c r="K627" s="32" t="s">
        <v>797</v>
      </c>
      <c r="L627" s="32" t="s">
        <v>616</v>
      </c>
      <c r="O627" s="58" t="s">
        <v>56</v>
      </c>
      <c r="Q627" s="32" t="s">
        <v>4</v>
      </c>
      <c r="R627" s="32" t="s">
        <v>389</v>
      </c>
      <c r="S627" s="32" t="str">
        <f>+VLOOKUP(Tabla12[[#This Row],[Programa]],Objetivos_Programas!$B$2:$C$16,2,FALSE)</f>
        <v>5. Programa Territorios Productivos, Competitivos e innovadores</v>
      </c>
      <c r="T627" s="32" t="s">
        <v>441</v>
      </c>
      <c r="U627" s="32" t="s">
        <v>441</v>
      </c>
      <c r="V627"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7" s="32" t="s">
        <v>908</v>
      </c>
      <c r="AC627" s="58" t="s">
        <v>71</v>
      </c>
      <c r="AD627" s="40" t="s">
        <v>666</v>
      </c>
      <c r="AE627" s="10"/>
      <c r="AJ627" s="32"/>
      <c r="AK627" s="32" t="s">
        <v>73</v>
      </c>
      <c r="AL627" s="40"/>
      <c r="AN627" s="40"/>
      <c r="AP627" s="32"/>
      <c r="AQ627" s="32"/>
      <c r="AR627" s="32"/>
      <c r="AS627" s="32"/>
      <c r="AU627" s="7">
        <v>0</v>
      </c>
      <c r="AV627" s="40">
        <v>0</v>
      </c>
      <c r="AW627" s="32"/>
      <c r="AX627" s="16"/>
      <c r="AY627" s="32"/>
      <c r="AZ627" s="40">
        <v>0</v>
      </c>
      <c r="BA627" s="40">
        <v>0</v>
      </c>
      <c r="BB627" s="40">
        <f>+(Tabla12[[#This Row],[Priorización 1 (60%)]]*60%)+(Tabla12[[#This Row],[Priorización 2 (40%)]]*40%)</f>
        <v>0</v>
      </c>
      <c r="BC627" s="32"/>
      <c r="BD627" s="32"/>
    </row>
    <row r="628" spans="1:56" ht="169" hidden="1" customHeight="1" x14ac:dyDescent="0.2">
      <c r="A628" s="7">
        <v>645</v>
      </c>
      <c r="B628" s="7">
        <v>641</v>
      </c>
      <c r="C628" s="32" t="s">
        <v>61</v>
      </c>
      <c r="D628" s="32" t="s">
        <v>356</v>
      </c>
      <c r="E628" s="32" t="s">
        <v>112</v>
      </c>
      <c r="F628" s="1" t="s">
        <v>1612</v>
      </c>
      <c r="G628" s="32" t="s">
        <v>2</v>
      </c>
      <c r="H628" s="3"/>
      <c r="J628" s="32" t="s">
        <v>899</v>
      </c>
      <c r="K628" s="32" t="s">
        <v>797</v>
      </c>
      <c r="L628" s="32" t="s">
        <v>616</v>
      </c>
      <c r="O628" s="58" t="s">
        <v>56</v>
      </c>
      <c r="Q628" s="32" t="s">
        <v>4</v>
      </c>
      <c r="R628" s="32" t="s">
        <v>389</v>
      </c>
      <c r="S628" s="32" t="str">
        <f>+VLOOKUP(Tabla12[[#This Row],[Programa]],Objetivos_Programas!$B$2:$C$16,2,FALSE)</f>
        <v>5. Programa Territorios Productivos, Competitivos e innovadores</v>
      </c>
      <c r="T628" s="32" t="s">
        <v>441</v>
      </c>
      <c r="U628" s="32" t="s">
        <v>441</v>
      </c>
      <c r="V628"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8" s="32" t="s">
        <v>908</v>
      </c>
      <c r="AC628" s="58" t="s">
        <v>71</v>
      </c>
      <c r="AD628" s="40" t="s">
        <v>666</v>
      </c>
      <c r="AE628" s="10"/>
      <c r="AJ628" s="32"/>
      <c r="AK628" s="32" t="s">
        <v>73</v>
      </c>
      <c r="AL628" s="40"/>
      <c r="AN628" s="40"/>
      <c r="AP628" s="32"/>
      <c r="AQ628" s="32"/>
      <c r="AR628" s="32"/>
      <c r="AS628" s="32"/>
      <c r="AU628" s="7">
        <v>0</v>
      </c>
      <c r="AV628" s="40">
        <v>0</v>
      </c>
      <c r="AW628" s="32"/>
      <c r="AX628" s="16"/>
      <c r="AY628" s="32"/>
      <c r="AZ628" s="40">
        <v>0</v>
      </c>
      <c r="BA628" s="40">
        <v>0</v>
      </c>
      <c r="BB628" s="40">
        <f>+(Tabla12[[#This Row],[Priorización 1 (60%)]]*60%)+(Tabla12[[#This Row],[Priorización 2 (40%)]]*40%)</f>
        <v>0</v>
      </c>
      <c r="BC628" s="32"/>
      <c r="BD628" s="32"/>
    </row>
    <row r="629" spans="1:56" ht="169" hidden="1" customHeight="1" x14ac:dyDescent="0.2">
      <c r="A629" s="7">
        <v>646</v>
      </c>
      <c r="B629" s="7">
        <v>642</v>
      </c>
      <c r="C629" s="32" t="s">
        <v>61</v>
      </c>
      <c r="D629" s="32" t="s">
        <v>356</v>
      </c>
      <c r="E629" s="32" t="s">
        <v>112</v>
      </c>
      <c r="F629" s="1" t="s">
        <v>1613</v>
      </c>
      <c r="G629" s="32" t="s">
        <v>2</v>
      </c>
      <c r="H629" s="3"/>
      <c r="J629" s="32" t="s">
        <v>899</v>
      </c>
      <c r="K629" s="32" t="s">
        <v>797</v>
      </c>
      <c r="L629" s="32" t="s">
        <v>616</v>
      </c>
      <c r="O629" s="58" t="s">
        <v>56</v>
      </c>
      <c r="Q629" s="32" t="s">
        <v>4</v>
      </c>
      <c r="R629" s="32" t="s">
        <v>389</v>
      </c>
      <c r="S629" s="32" t="str">
        <f>+VLOOKUP(Tabla12[[#This Row],[Programa]],Objetivos_Programas!$B$2:$C$16,2,FALSE)</f>
        <v>5. Programa Territorios Productivos, Competitivos e innovadores</v>
      </c>
      <c r="T629" s="32" t="s">
        <v>441</v>
      </c>
      <c r="U629" s="32" t="s">
        <v>441</v>
      </c>
      <c r="V629" s="33" t="str">
        <f>+VLOOKUP(Tabla12[[#This Row],[Subprograma (reclasificación)]],OB_Prop_Estru_Prog_SubPr_meta!$K$2:$N$59,4,FALSE)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AA629" s="32" t="s">
        <v>908</v>
      </c>
      <c r="AC629" s="58" t="s">
        <v>71</v>
      </c>
      <c r="AD629" s="40" t="s">
        <v>666</v>
      </c>
      <c r="AE629" s="10"/>
      <c r="AJ629" s="32"/>
      <c r="AK629" s="32" t="s">
        <v>73</v>
      </c>
      <c r="AL629" s="40"/>
      <c r="AN629" s="40"/>
      <c r="AP629" s="32"/>
      <c r="AQ629" s="32"/>
      <c r="AR629" s="32"/>
      <c r="AS629" s="32"/>
      <c r="AU629" s="7">
        <v>0</v>
      </c>
      <c r="AV629" s="40">
        <v>0</v>
      </c>
      <c r="AW629" s="32"/>
      <c r="AX629" s="16"/>
      <c r="AY629" s="32"/>
      <c r="AZ629" s="40">
        <v>0</v>
      </c>
      <c r="BA629" s="40">
        <v>0</v>
      </c>
      <c r="BB629" s="40">
        <f>+(Tabla12[[#This Row],[Priorización 1 (60%)]]*60%)+(Tabla12[[#This Row],[Priorización 2 (40%)]]*40%)</f>
        <v>0</v>
      </c>
      <c r="BC629" s="32"/>
      <c r="BD629" s="32"/>
    </row>
    <row r="630" spans="1:56" ht="169" hidden="1" customHeight="1" x14ac:dyDescent="0.2">
      <c r="A630" s="7">
        <v>647</v>
      </c>
      <c r="B630" s="7">
        <v>643</v>
      </c>
      <c r="C630" s="36" t="s">
        <v>900</v>
      </c>
      <c r="D630" s="36" t="s">
        <v>901</v>
      </c>
      <c r="E630" s="36" t="s">
        <v>72</v>
      </c>
      <c r="F630" s="2" t="s">
        <v>506</v>
      </c>
      <c r="G630" s="82" t="s">
        <v>2</v>
      </c>
      <c r="H630" s="6" t="s">
        <v>1685</v>
      </c>
      <c r="I630" s="9" t="s">
        <v>312</v>
      </c>
      <c r="J630" s="36" t="s">
        <v>729</v>
      </c>
      <c r="K630" s="36" t="s">
        <v>931</v>
      </c>
      <c r="L630" s="36" t="s">
        <v>615</v>
      </c>
      <c r="M630" s="59"/>
      <c r="N630" s="59" t="s">
        <v>56</v>
      </c>
      <c r="O630" s="59"/>
      <c r="P630" s="36"/>
      <c r="Q630" s="36" t="s">
        <v>4</v>
      </c>
      <c r="R630" s="32" t="s">
        <v>392</v>
      </c>
      <c r="S630" s="32" t="str">
        <f>+VLOOKUP(Tabla12[[#This Row],[Programa]],Objetivos_Programas!$B$2:$C$16,2,FALSE)</f>
        <v>2. Programa descarbonizar la movilidad e infraestructura sostenible</v>
      </c>
      <c r="T630" s="32" t="s">
        <v>1658</v>
      </c>
      <c r="U630" s="32" t="s">
        <v>1883</v>
      </c>
      <c r="V630" s="33" t="str">
        <f>+VLOOKUP(Tabla12[[#This Row],[Subprograma (reclasificación)]],OB_Prop_Estru_Prog_SubPr_meta!$K$2:$N$59,4,FALSE)</f>
        <v>362 kilómetros de malla vial de la ciudad consolidados</v>
      </c>
      <c r="W630" s="33" t="s">
        <v>900</v>
      </c>
      <c r="X630" s="36" t="s">
        <v>1587</v>
      </c>
      <c r="Y630" s="36" t="s">
        <v>1587</v>
      </c>
      <c r="Z630" s="36"/>
      <c r="AA630" s="33" t="s">
        <v>908</v>
      </c>
      <c r="AB630" s="36" t="s">
        <v>1587</v>
      </c>
      <c r="AC630" s="58" t="s">
        <v>317</v>
      </c>
      <c r="AD630" s="10">
        <v>157104</v>
      </c>
      <c r="AE630" s="10">
        <v>157104</v>
      </c>
      <c r="AF630" s="37">
        <v>0</v>
      </c>
      <c r="AG630" s="37">
        <v>0</v>
      </c>
      <c r="AH630" s="37">
        <v>0</v>
      </c>
      <c r="AI630" s="36">
        <v>0</v>
      </c>
      <c r="AJ630" s="36"/>
      <c r="AK630" s="32" t="s">
        <v>57</v>
      </c>
      <c r="AL630" s="36"/>
      <c r="AM630" s="29"/>
      <c r="AN630" s="83">
        <v>1</v>
      </c>
      <c r="AO630" s="32" t="s">
        <v>1585</v>
      </c>
      <c r="AP630" s="59" t="s">
        <v>922</v>
      </c>
      <c r="AQ630" s="59" t="s">
        <v>923</v>
      </c>
      <c r="AR630" s="59">
        <v>0.8</v>
      </c>
      <c r="AS630" s="36">
        <v>0</v>
      </c>
      <c r="AT630" s="36"/>
      <c r="AU630" s="40">
        <v>0</v>
      </c>
      <c r="AV630" s="40">
        <v>0</v>
      </c>
      <c r="AW630" s="32"/>
      <c r="AX630" s="16">
        <f>Tabla12[[#This Row],[Costo estimado 
(millones de $)]]-Tabla12[[#This Row],[Recursos PDD]]</f>
        <v>157104</v>
      </c>
      <c r="AY630" s="32"/>
      <c r="AZ630" s="40">
        <v>0</v>
      </c>
      <c r="BA630" s="40">
        <v>2</v>
      </c>
      <c r="BB630" s="40">
        <f>+(Tabla12[[#This Row],[Priorización 1 (60%)]]*60%)+(Tabla12[[#This Row],[Priorización 2 (40%)]]*40%)</f>
        <v>0.8</v>
      </c>
      <c r="BC630" s="32"/>
      <c r="BD630" s="32"/>
    </row>
    <row r="631" spans="1:56" ht="169" hidden="1" customHeight="1" x14ac:dyDescent="0.2">
      <c r="A631" s="7">
        <v>648</v>
      </c>
      <c r="B631" s="7">
        <v>644</v>
      </c>
      <c r="C631" s="36" t="s">
        <v>900</v>
      </c>
      <c r="D631" s="36" t="s">
        <v>901</v>
      </c>
      <c r="E631" s="36" t="s">
        <v>72</v>
      </c>
      <c r="F631" s="2" t="s">
        <v>506</v>
      </c>
      <c r="G631" s="82" t="s">
        <v>2</v>
      </c>
      <c r="H631" s="6" t="s">
        <v>1588</v>
      </c>
      <c r="I631" s="9" t="s">
        <v>312</v>
      </c>
      <c r="J631" s="36" t="s">
        <v>729</v>
      </c>
      <c r="K631" s="36" t="s">
        <v>931</v>
      </c>
      <c r="L631" s="36" t="s">
        <v>615</v>
      </c>
      <c r="M631" s="59"/>
      <c r="N631" s="59" t="s">
        <v>56</v>
      </c>
      <c r="O631" s="59"/>
      <c r="P631" s="36"/>
      <c r="Q631" s="36" t="s">
        <v>4</v>
      </c>
      <c r="R631" s="32" t="s">
        <v>392</v>
      </c>
      <c r="S631" s="32" t="str">
        <f>+VLOOKUP(Tabla12[[#This Row],[Programa]],Objetivos_Programas!$B$2:$C$16,2,FALSE)</f>
        <v>2. Programa descarbonizar la movilidad e infraestructura sostenible</v>
      </c>
      <c r="T631" s="32" t="s">
        <v>1658</v>
      </c>
      <c r="U631" s="32" t="s">
        <v>1883</v>
      </c>
      <c r="V631" s="33" t="str">
        <f>+VLOOKUP(Tabla12[[#This Row],[Subprograma (reclasificación)]],OB_Prop_Estru_Prog_SubPr_meta!$K$2:$N$59,4,FALSE)</f>
        <v>362 kilómetros de malla vial de la ciudad consolidados</v>
      </c>
      <c r="W631" s="33" t="s">
        <v>900</v>
      </c>
      <c r="X631" s="36" t="s">
        <v>1075</v>
      </c>
      <c r="Y631" s="36" t="s">
        <v>1075</v>
      </c>
      <c r="Z631" s="36"/>
      <c r="AA631" s="33" t="s">
        <v>908</v>
      </c>
      <c r="AB631" s="36" t="s">
        <v>1075</v>
      </c>
      <c r="AC631" s="59">
        <v>0</v>
      </c>
      <c r="AD631" s="42">
        <v>49095</v>
      </c>
      <c r="AE631" s="42">
        <f>+Tabla12[[#This Row],[Costo estimado 
(millones de $)]]</f>
        <v>49095</v>
      </c>
      <c r="AF631" s="37">
        <v>0</v>
      </c>
      <c r="AG631" s="37">
        <v>0</v>
      </c>
      <c r="AH631" s="37">
        <v>0</v>
      </c>
      <c r="AI631" s="36">
        <v>0</v>
      </c>
      <c r="AJ631" s="36"/>
      <c r="AK631" s="32" t="s">
        <v>57</v>
      </c>
      <c r="AL631" s="36"/>
      <c r="AM631" s="29"/>
      <c r="AN631" s="83">
        <v>1</v>
      </c>
      <c r="AO631" s="56" t="s">
        <v>902</v>
      </c>
      <c r="AP631" s="59" t="s">
        <v>922</v>
      </c>
      <c r="AQ631" s="59" t="s">
        <v>923</v>
      </c>
      <c r="AR631" s="59">
        <v>0.5</v>
      </c>
      <c r="AS631" s="36">
        <v>0</v>
      </c>
      <c r="AT631" s="36"/>
      <c r="AU631" s="40">
        <v>0</v>
      </c>
      <c r="AV631" s="40">
        <v>0</v>
      </c>
      <c r="AW631" s="32"/>
      <c r="AX631" s="16">
        <f>Tabla12[[#This Row],[Costo estimado 
(millones de $)]]-Tabla12[[#This Row],[Recursos PDD]]</f>
        <v>49095</v>
      </c>
      <c r="AY631" s="32"/>
      <c r="AZ631" s="40">
        <v>0</v>
      </c>
      <c r="BA631" s="40">
        <v>2</v>
      </c>
      <c r="BB631" s="40">
        <f>+(Tabla12[[#This Row],[Priorización 1 (60%)]]*60%)+(Tabla12[[#This Row],[Priorización 2 (40%)]]*40%)</f>
        <v>0.8</v>
      </c>
      <c r="BC631" s="32"/>
      <c r="BD631" s="32"/>
    </row>
    <row r="632" spans="1:56" ht="169" hidden="1" customHeight="1" x14ac:dyDescent="0.2">
      <c r="A632" s="7">
        <v>649</v>
      </c>
      <c r="B632" s="7">
        <v>645</v>
      </c>
      <c r="C632" s="36" t="s">
        <v>900</v>
      </c>
      <c r="D632" s="36" t="s">
        <v>901</v>
      </c>
      <c r="E632" s="36" t="s">
        <v>72</v>
      </c>
      <c r="F632" s="2" t="s">
        <v>506</v>
      </c>
      <c r="G632" s="82" t="s">
        <v>2</v>
      </c>
      <c r="H632" s="6" t="s">
        <v>1594</v>
      </c>
      <c r="I632" s="9" t="s">
        <v>312</v>
      </c>
      <c r="J632" s="36" t="s">
        <v>729</v>
      </c>
      <c r="K632" s="36" t="s">
        <v>931</v>
      </c>
      <c r="L632" s="36" t="s">
        <v>615</v>
      </c>
      <c r="M632" s="59"/>
      <c r="N632" s="59" t="s">
        <v>56</v>
      </c>
      <c r="O632" s="59"/>
      <c r="P632" s="36"/>
      <c r="Q632" s="36" t="s">
        <v>4</v>
      </c>
      <c r="R632" s="32" t="s">
        <v>392</v>
      </c>
      <c r="S632" s="32" t="str">
        <f>+VLOOKUP(Tabla12[[#This Row],[Programa]],Objetivos_Programas!$B$2:$C$16,2,FALSE)</f>
        <v>2. Programa descarbonizar la movilidad e infraestructura sostenible</v>
      </c>
      <c r="T632" s="32" t="s">
        <v>1658</v>
      </c>
      <c r="U632" s="32" t="s">
        <v>1883</v>
      </c>
      <c r="V632" s="33" t="str">
        <f>+VLOOKUP(Tabla12[[#This Row],[Subprograma (reclasificación)]],OB_Prop_Estru_Prog_SubPr_meta!$K$2:$N$59,4,FALSE)</f>
        <v>362 kilómetros de malla vial de la ciudad consolidados</v>
      </c>
      <c r="W632" s="33" t="s">
        <v>900</v>
      </c>
      <c r="X632" s="36"/>
      <c r="Y632" s="36" t="s">
        <v>1581</v>
      </c>
      <c r="Z632" s="36"/>
      <c r="AA632" s="33" t="s">
        <v>908</v>
      </c>
      <c r="AB632" s="36" t="s">
        <v>1581</v>
      </c>
      <c r="AC632" s="59">
        <v>0</v>
      </c>
      <c r="AD632" s="42">
        <v>137466</v>
      </c>
      <c r="AE632" s="42">
        <f>+Tabla12[[#This Row],[Costo estimado 
(millones de $)]]</f>
        <v>137466</v>
      </c>
      <c r="AF632" s="37">
        <v>0</v>
      </c>
      <c r="AG632" s="37">
        <v>0</v>
      </c>
      <c r="AH632" s="37">
        <v>0</v>
      </c>
      <c r="AI632" s="36">
        <v>0</v>
      </c>
      <c r="AJ632" s="36"/>
      <c r="AK632" s="36" t="s">
        <v>73</v>
      </c>
      <c r="AL632" s="36"/>
      <c r="AM632" s="29"/>
      <c r="AN632" s="83">
        <v>1</v>
      </c>
      <c r="AO632" s="56" t="s">
        <v>902</v>
      </c>
      <c r="AP632" s="59" t="s">
        <v>922</v>
      </c>
      <c r="AQ632" s="59" t="s">
        <v>923</v>
      </c>
      <c r="AR632" s="59">
        <v>1.4</v>
      </c>
      <c r="AS632" s="36">
        <v>0</v>
      </c>
      <c r="AT632" s="36"/>
      <c r="AU632" s="40">
        <v>0</v>
      </c>
      <c r="AV632" s="40">
        <v>0</v>
      </c>
      <c r="AW632" s="32"/>
      <c r="AX632" s="16"/>
      <c r="AY632" s="32"/>
      <c r="AZ632" s="40">
        <v>0</v>
      </c>
      <c r="BA632" s="40">
        <v>2</v>
      </c>
      <c r="BB632" s="40">
        <f>+(Tabla12[[#This Row],[Priorización 1 (60%)]]*60%)+(Tabla12[[#This Row],[Priorización 2 (40%)]]*40%)</f>
        <v>0.8</v>
      </c>
      <c r="BC632" s="32"/>
      <c r="BD632" s="32"/>
    </row>
    <row r="633" spans="1:56" ht="169" hidden="1" customHeight="1" x14ac:dyDescent="0.2">
      <c r="A633" s="7">
        <v>650</v>
      </c>
      <c r="B633" s="7">
        <v>646</v>
      </c>
      <c r="C633" s="36" t="s">
        <v>900</v>
      </c>
      <c r="D633" s="36" t="s">
        <v>901</v>
      </c>
      <c r="E633" s="36" t="s">
        <v>72</v>
      </c>
      <c r="F633" s="2" t="s">
        <v>506</v>
      </c>
      <c r="G633" s="36" t="s">
        <v>2</v>
      </c>
      <c r="H633" s="6" t="s">
        <v>1595</v>
      </c>
      <c r="I633" s="9" t="s">
        <v>312</v>
      </c>
      <c r="J633" s="32" t="s">
        <v>729</v>
      </c>
      <c r="K633" s="32" t="s">
        <v>263</v>
      </c>
      <c r="L633" s="32" t="s">
        <v>615</v>
      </c>
      <c r="N633" s="58" t="s">
        <v>56</v>
      </c>
      <c r="O633" s="59"/>
      <c r="P633" s="36"/>
      <c r="Q633" s="32" t="s">
        <v>4</v>
      </c>
      <c r="R633" s="32" t="s">
        <v>392</v>
      </c>
      <c r="S633" s="32" t="str">
        <f>+VLOOKUP(Tabla12[[#This Row],[Programa]],Objetivos_Programas!$B$2:$C$16,2,FALSE)</f>
        <v>2. Programa descarbonizar la movilidad e infraestructura sostenible</v>
      </c>
      <c r="T633" s="32" t="s">
        <v>1658</v>
      </c>
      <c r="U633" s="32" t="s">
        <v>1883</v>
      </c>
      <c r="V633" s="33" t="str">
        <f>+VLOOKUP(Tabla12[[#This Row],[Subprograma (reclasificación)]],OB_Prop_Estru_Prog_SubPr_meta!$K$2:$N$59,4,FALSE)</f>
        <v>362 kilómetros de malla vial de la ciudad consolidados</v>
      </c>
      <c r="W633" s="33" t="s">
        <v>900</v>
      </c>
      <c r="X633" s="36" t="s">
        <v>210</v>
      </c>
      <c r="Y633" s="36" t="s">
        <v>210</v>
      </c>
      <c r="Z633" s="36"/>
      <c r="AA633" s="33" t="s">
        <v>908</v>
      </c>
      <c r="AB633" s="36" t="s">
        <v>210</v>
      </c>
      <c r="AC633" s="59">
        <v>0</v>
      </c>
      <c r="AD633" s="42">
        <v>49095</v>
      </c>
      <c r="AE633" s="42">
        <f>+Tabla12[[#This Row],[Costo estimado 
(millones de $)]]</f>
        <v>49095</v>
      </c>
      <c r="AF633" s="37">
        <v>0</v>
      </c>
      <c r="AG633" s="37">
        <v>0</v>
      </c>
      <c r="AH633" s="37">
        <v>0</v>
      </c>
      <c r="AI633" s="36">
        <v>0</v>
      </c>
      <c r="AJ633" s="36"/>
      <c r="AK633" s="32" t="s">
        <v>57</v>
      </c>
      <c r="AL633" s="36"/>
      <c r="AM633" s="29"/>
      <c r="AN633" s="83">
        <v>1</v>
      </c>
      <c r="AO633" s="56" t="s">
        <v>902</v>
      </c>
      <c r="AP633" s="59" t="s">
        <v>922</v>
      </c>
      <c r="AQ633" s="59" t="s">
        <v>923</v>
      </c>
      <c r="AR633" s="59">
        <v>0.5</v>
      </c>
      <c r="AS633" s="36">
        <v>0</v>
      </c>
      <c r="AT633" s="36"/>
      <c r="AU633" s="40">
        <v>0</v>
      </c>
      <c r="AV633" s="40">
        <v>0</v>
      </c>
      <c r="AW633" s="32"/>
      <c r="AX633" s="16">
        <f>Tabla12[[#This Row],[Costo estimado 
(millones de $)]]-Tabla12[[#This Row],[Recursos PDD]]</f>
        <v>49095</v>
      </c>
      <c r="AY633" s="32"/>
      <c r="AZ633" s="40">
        <v>0</v>
      </c>
      <c r="BA633" s="40">
        <v>2</v>
      </c>
      <c r="BB633" s="40">
        <f>+(Tabla12[[#This Row],[Priorización 1 (60%)]]*60%)+(Tabla12[[#This Row],[Priorización 2 (40%)]]*40%)</f>
        <v>0.8</v>
      </c>
      <c r="BC633" s="32"/>
      <c r="BD633" s="32"/>
    </row>
    <row r="634" spans="1:56" ht="169" hidden="1" customHeight="1" x14ac:dyDescent="0.2">
      <c r="A634" s="29">
        <v>8</v>
      </c>
      <c r="B634" s="7">
        <v>647</v>
      </c>
      <c r="C634" s="36" t="s">
        <v>59</v>
      </c>
      <c r="D634" s="36" t="s">
        <v>60</v>
      </c>
      <c r="E634" s="36" t="s">
        <v>112</v>
      </c>
      <c r="F634" s="2" t="s">
        <v>1063</v>
      </c>
      <c r="G634" s="36" t="s">
        <v>2</v>
      </c>
      <c r="H634" s="6" t="s">
        <v>1064</v>
      </c>
      <c r="I634" s="9" t="s">
        <v>78</v>
      </c>
      <c r="J634" s="36" t="s">
        <v>896</v>
      </c>
      <c r="K634" s="36" t="s">
        <v>87</v>
      </c>
      <c r="L634" s="36" t="s">
        <v>614</v>
      </c>
      <c r="M634" s="59" t="s">
        <v>56</v>
      </c>
      <c r="N634" s="59"/>
      <c r="O634" s="59"/>
      <c r="P634" s="36"/>
      <c r="Q634" s="36" t="s">
        <v>4</v>
      </c>
      <c r="R634" s="33" t="s">
        <v>383</v>
      </c>
      <c r="S634" s="32" t="str">
        <f>+VLOOKUP(Tabla12[[#This Row],[Programa]],Objetivos_Programas!$B$2:$C$16,2,FALSE)</f>
        <v>1. Programa conectividad ecosistémica, reverdecimiento y atención de la emergencia climática</v>
      </c>
      <c r="T634" s="33" t="s">
        <v>398</v>
      </c>
      <c r="U634" s="33" t="s">
        <v>1875</v>
      </c>
      <c r="V634" s="33" t="str">
        <f>+VLOOKUP(Tabla12[[#This Row],[Subprograma (reclasificación)]],OB_Prop_Estru_Prog_SubPr_meta!$K$2:$N$59,4,FALSE)</f>
        <v>4000 hectáreas recuperadas, rehabilitadas o restauradas de elementos de importancia ambiental</v>
      </c>
      <c r="W634" s="33"/>
      <c r="X634" s="36" t="s">
        <v>115</v>
      </c>
      <c r="Y634" s="36"/>
      <c r="Z634" s="36"/>
      <c r="AA634" s="33" t="s">
        <v>908</v>
      </c>
      <c r="AB634" s="36"/>
      <c r="AC634" s="59" t="s">
        <v>317</v>
      </c>
      <c r="AD634" s="42">
        <v>520111</v>
      </c>
      <c r="AE634" s="42">
        <v>520111</v>
      </c>
      <c r="AF634" s="37"/>
      <c r="AG634" s="37"/>
      <c r="AH634" s="37"/>
      <c r="AI634" s="36" t="s">
        <v>1065</v>
      </c>
      <c r="AJ634" s="36"/>
      <c r="AK634" s="36" t="s">
        <v>73</v>
      </c>
      <c r="AL634" s="36"/>
      <c r="AM634" s="29" t="s">
        <v>620</v>
      </c>
      <c r="AN634" s="29"/>
      <c r="AO634" s="36"/>
      <c r="AP634" s="36"/>
      <c r="AQ634" s="36"/>
      <c r="AR634" s="36"/>
      <c r="AS634" s="36"/>
      <c r="AT634" s="36"/>
      <c r="AU634" s="36">
        <v>0</v>
      </c>
      <c r="AV634" s="36">
        <v>0</v>
      </c>
      <c r="AW634" s="36"/>
      <c r="AX634" s="37"/>
      <c r="AY634" s="32" t="s">
        <v>108</v>
      </c>
      <c r="AZ634" s="40">
        <v>0</v>
      </c>
      <c r="BA634" s="40">
        <v>0</v>
      </c>
      <c r="BB634" s="40">
        <f>+(Tabla12[[#This Row],[Priorización 1 (60%)]]*60%)+(Tabla12[[#This Row],[Priorización 2 (40%)]]*40%)</f>
        <v>0</v>
      </c>
      <c r="BC634" s="32"/>
      <c r="BD634" s="32"/>
    </row>
    <row r="635" spans="1:56" ht="169" hidden="1" customHeight="1" x14ac:dyDescent="0.2">
      <c r="A635" s="7">
        <v>10</v>
      </c>
      <c r="B635" s="7">
        <v>648</v>
      </c>
      <c r="C635" s="32" t="s">
        <v>59</v>
      </c>
      <c r="D635" s="32" t="s">
        <v>60</v>
      </c>
      <c r="E635" s="32" t="s">
        <v>112</v>
      </c>
      <c r="F635" s="1" t="s">
        <v>1156</v>
      </c>
      <c r="G635" s="32" t="s">
        <v>2</v>
      </c>
      <c r="H635" s="3" t="s">
        <v>1157</v>
      </c>
      <c r="I635" s="4" t="s">
        <v>78</v>
      </c>
      <c r="J635" s="32" t="s">
        <v>896</v>
      </c>
      <c r="K635" s="32" t="s">
        <v>87</v>
      </c>
      <c r="L635" s="32" t="s">
        <v>614</v>
      </c>
      <c r="M635" s="58" t="s">
        <v>56</v>
      </c>
      <c r="Q635" s="32" t="s">
        <v>4</v>
      </c>
      <c r="R635" s="35" t="s">
        <v>383</v>
      </c>
      <c r="S635" s="32" t="str">
        <f>+VLOOKUP(Tabla12[[#This Row],[Programa]],Objetivos_Programas!$B$2:$C$16,2,FALSE)</f>
        <v>1. Programa conectividad ecosistémica, reverdecimiento y atención de la emergencia climática</v>
      </c>
      <c r="T635" s="35" t="s">
        <v>398</v>
      </c>
      <c r="U635" s="35" t="s">
        <v>1875</v>
      </c>
      <c r="V635" s="33" t="str">
        <f>+VLOOKUP(Tabla12[[#This Row],[Subprograma (reclasificación)]],OB_Prop_Estru_Prog_SubPr_meta!$K$2:$N$59,4,FALSE)</f>
        <v>4000 hectáreas recuperadas, rehabilitadas o restauradas de elementos de importancia ambiental</v>
      </c>
      <c r="W635" s="35"/>
      <c r="Y635" s="32" t="s">
        <v>805</v>
      </c>
      <c r="AA635" s="35" t="s">
        <v>908</v>
      </c>
      <c r="AC635" s="58" t="s">
        <v>71</v>
      </c>
      <c r="AD635" s="10">
        <v>640000</v>
      </c>
      <c r="AE635" s="10">
        <v>640000</v>
      </c>
      <c r="AJ635" s="32"/>
      <c r="AK635" s="32" t="s">
        <v>73</v>
      </c>
      <c r="AM635" s="7" t="s">
        <v>621</v>
      </c>
      <c r="AN635" s="7"/>
      <c r="AP635" s="32"/>
      <c r="AQ635" s="32"/>
      <c r="AR635" s="32"/>
      <c r="AS635" s="32"/>
      <c r="AT635" s="32"/>
      <c r="AU635" s="32">
        <v>0</v>
      </c>
      <c r="AV635" s="32">
        <v>0</v>
      </c>
      <c r="AW635" s="32"/>
      <c r="AX635" s="16"/>
      <c r="AY635" s="32" t="s">
        <v>108</v>
      </c>
      <c r="AZ635" s="40">
        <v>0</v>
      </c>
      <c r="BA635" s="40">
        <v>0</v>
      </c>
      <c r="BB635" s="40">
        <f>+(Tabla12[[#This Row],[Priorización 1 (60%)]]*60%)+(Tabla12[[#This Row],[Priorización 2 (40%)]]*40%)</f>
        <v>0</v>
      </c>
      <c r="BC635" s="32"/>
      <c r="BD635" s="32"/>
    </row>
    <row r="636" spans="1:56" ht="169" hidden="1" customHeight="1" x14ac:dyDescent="0.2">
      <c r="A636" s="7">
        <v>12</v>
      </c>
      <c r="B636" s="7">
        <v>649</v>
      </c>
      <c r="C636" s="32" t="s">
        <v>59</v>
      </c>
      <c r="D636" s="32" t="s">
        <v>60</v>
      </c>
      <c r="E636" s="32" t="s">
        <v>112</v>
      </c>
      <c r="F636" s="1" t="s">
        <v>1068</v>
      </c>
      <c r="G636" s="32" t="s">
        <v>690</v>
      </c>
      <c r="H636" s="3" t="s">
        <v>1069</v>
      </c>
      <c r="I636" s="4" t="s">
        <v>78</v>
      </c>
      <c r="J636" s="32" t="s">
        <v>896</v>
      </c>
      <c r="K636" s="32" t="s">
        <v>87</v>
      </c>
      <c r="L636" s="32" t="s">
        <v>614</v>
      </c>
      <c r="M636" s="58" t="s">
        <v>56</v>
      </c>
      <c r="Q636" s="32" t="s">
        <v>4</v>
      </c>
      <c r="R636" s="35" t="s">
        <v>383</v>
      </c>
      <c r="S636" s="32" t="str">
        <f>+VLOOKUP(Tabla12[[#This Row],[Programa]],Objetivos_Programas!$B$2:$C$16,2,FALSE)</f>
        <v>1. Programa conectividad ecosistémica, reverdecimiento y atención de la emergencia climática</v>
      </c>
      <c r="T636" s="35" t="s">
        <v>398</v>
      </c>
      <c r="U636" s="35" t="s">
        <v>1875</v>
      </c>
      <c r="V636" s="33" t="str">
        <f>+VLOOKUP(Tabla12[[#This Row],[Subprograma (reclasificación)]],OB_Prop_Estru_Prog_SubPr_meta!$K$2:$N$59,4,FALSE)</f>
        <v>4000 hectáreas recuperadas, rehabilitadas o restauradas de elementos de importancia ambiental</v>
      </c>
      <c r="W636" s="35"/>
      <c r="Y636" s="32" t="s">
        <v>806</v>
      </c>
      <c r="AA636" s="35" t="s">
        <v>908</v>
      </c>
      <c r="AC636" s="58" t="s">
        <v>71</v>
      </c>
      <c r="AD636" s="10">
        <v>715000</v>
      </c>
      <c r="AE636" s="10">
        <v>715000</v>
      </c>
      <c r="AJ636" s="32"/>
      <c r="AK636" s="32" t="s">
        <v>73</v>
      </c>
      <c r="AM636" s="7" t="s">
        <v>622</v>
      </c>
      <c r="AN636" s="7"/>
      <c r="AP636" s="32"/>
      <c r="AQ636" s="32"/>
      <c r="AR636" s="32"/>
      <c r="AS636" s="32"/>
      <c r="AT636" s="32"/>
      <c r="AU636" s="32">
        <v>0</v>
      </c>
      <c r="AV636" s="32">
        <v>0</v>
      </c>
      <c r="AW636" s="32"/>
      <c r="AX636" s="16"/>
      <c r="AY636" s="32" t="s">
        <v>108</v>
      </c>
      <c r="AZ636" s="40">
        <v>0</v>
      </c>
      <c r="BA636" s="40">
        <v>0</v>
      </c>
      <c r="BB636" s="40">
        <f>+(Tabla12[[#This Row],[Priorización 1 (60%)]]*60%)+(Tabla12[[#This Row],[Priorización 2 (40%)]]*40%)</f>
        <v>0</v>
      </c>
      <c r="BC636" s="32"/>
      <c r="BD636" s="32"/>
    </row>
    <row r="637" spans="1:56" ht="169" hidden="1" customHeight="1" x14ac:dyDescent="0.2">
      <c r="A637" s="7">
        <v>169</v>
      </c>
      <c r="B637" s="7">
        <v>650</v>
      </c>
      <c r="C637" s="32" t="s">
        <v>59</v>
      </c>
      <c r="D637" s="32" t="s">
        <v>60</v>
      </c>
      <c r="E637" s="32" t="s">
        <v>112</v>
      </c>
      <c r="F637" s="1" t="s">
        <v>1625</v>
      </c>
      <c r="G637" s="32" t="s">
        <v>690</v>
      </c>
      <c r="H637" s="3"/>
      <c r="J637" s="32" t="s">
        <v>382</v>
      </c>
      <c r="K637" s="32" t="s">
        <v>67</v>
      </c>
      <c r="L637" s="32" t="s">
        <v>616</v>
      </c>
      <c r="O637" s="58" t="s">
        <v>56</v>
      </c>
      <c r="Q637" s="32" t="s">
        <v>4</v>
      </c>
      <c r="R637" s="35" t="s">
        <v>395</v>
      </c>
      <c r="S637" s="32" t="str">
        <f>+VLOOKUP(Tabla12[[#This Row],[Programa]],Objetivos_Programas!$B$2:$C$16,2,FALSE)</f>
        <v>5. Programa Territorios Productivos, Competitivos e innovadores</v>
      </c>
      <c r="T637" s="35" t="s">
        <v>429</v>
      </c>
      <c r="U637" s="32" t="s">
        <v>2094</v>
      </c>
      <c r="V637" s="33" t="str">
        <f>+VLOOKUP(Tabla12[[#This Row],[Subprograma (reclasificación)]],OB_Prop_Estru_Prog_SubPr_meta!$K$2:$N$59,4,FALSE)</f>
        <v>100% Proyectos para el hábitat productiva y vivienda rural implementados
11 centros poblados rurales vitales conformados</v>
      </c>
      <c r="W637" s="35"/>
      <c r="AA637" s="35" t="s">
        <v>908</v>
      </c>
      <c r="AC637" s="58" t="s">
        <v>71</v>
      </c>
      <c r="AD637" s="10">
        <v>26000</v>
      </c>
      <c r="AE637" s="10">
        <v>26000</v>
      </c>
      <c r="AJ637" s="32"/>
      <c r="AK637" s="32" t="s">
        <v>73</v>
      </c>
      <c r="AM637" s="7" t="s">
        <v>623</v>
      </c>
      <c r="AN637" s="7"/>
      <c r="AP637" s="32"/>
      <c r="AQ637" s="32"/>
      <c r="AR637" s="32"/>
      <c r="AS637" s="32"/>
      <c r="AT637" s="32"/>
      <c r="AU637" s="32">
        <v>0</v>
      </c>
      <c r="AV637" s="32">
        <v>0</v>
      </c>
      <c r="AW637" s="32"/>
      <c r="AX637" s="16"/>
      <c r="AY637" s="32" t="s">
        <v>108</v>
      </c>
      <c r="AZ637" s="40">
        <v>0</v>
      </c>
      <c r="BA637" s="40">
        <v>0</v>
      </c>
      <c r="BB637" s="40">
        <f>+(Tabla12[[#This Row],[Priorización 1 (60%)]]*60%)+(Tabla12[[#This Row],[Priorización 2 (40%)]]*40%)</f>
        <v>0</v>
      </c>
      <c r="BC637" s="32"/>
      <c r="BD637" s="32"/>
    </row>
    <row r="638" spans="1:56" ht="169" hidden="1" customHeight="1" x14ac:dyDescent="0.2">
      <c r="A638" s="7">
        <v>263</v>
      </c>
      <c r="B638" s="7">
        <v>651</v>
      </c>
      <c r="C638" s="32" t="s">
        <v>61</v>
      </c>
      <c r="D638" s="32" t="s">
        <v>354</v>
      </c>
      <c r="E638" s="32" t="s">
        <v>72</v>
      </c>
      <c r="F638" s="1" t="s">
        <v>1240</v>
      </c>
      <c r="G638" s="32" t="s">
        <v>2</v>
      </c>
      <c r="H638" s="3" t="s">
        <v>379</v>
      </c>
      <c r="I638" s="4" t="s">
        <v>376</v>
      </c>
      <c r="J638" s="32" t="s">
        <v>729</v>
      </c>
      <c r="K638" s="32" t="s">
        <v>1646</v>
      </c>
      <c r="L638" s="32" t="s">
        <v>615</v>
      </c>
      <c r="N638" s="58" t="s">
        <v>56</v>
      </c>
      <c r="Q638" s="32" t="s">
        <v>364</v>
      </c>
      <c r="R638" s="35" t="s">
        <v>393</v>
      </c>
      <c r="S638" s="32" t="str">
        <f>+VLOOKUP(Tabla12[[#This Row],[Programa]],Objetivos_Programas!$B$2:$C$16,2,FALSE)</f>
        <v>3. Programa Vitalidad y cuidado</v>
      </c>
      <c r="T638" s="35" t="s">
        <v>682</v>
      </c>
      <c r="U638" s="32" t="s">
        <v>2091</v>
      </c>
      <c r="V638" s="33" t="str">
        <f>+VLOOKUP(Tabla12[[#This Row],[Subprograma (reclasificación)]],OB_Prop_Estru_Prog_SubPr_meta!$K$2:$N$59,4,FALSE)</f>
        <v>50% de residuos aprovechables aprovechados</v>
      </c>
      <c r="W638" s="35" t="s">
        <v>365</v>
      </c>
      <c r="AA638" s="35" t="s">
        <v>908</v>
      </c>
      <c r="AC638" s="58" t="s">
        <v>2</v>
      </c>
      <c r="AD638" s="10">
        <v>79200</v>
      </c>
      <c r="AE638" s="10">
        <v>79200</v>
      </c>
      <c r="AJ638" s="32"/>
      <c r="AK638" s="32" t="s">
        <v>73</v>
      </c>
      <c r="AM638" s="7" t="s">
        <v>627</v>
      </c>
      <c r="AN638" s="7"/>
      <c r="AO638" s="32" t="s">
        <v>1393</v>
      </c>
      <c r="AP638" s="32"/>
      <c r="AQ638" s="32"/>
      <c r="AR638" s="32"/>
      <c r="AS638" s="32"/>
      <c r="AT638" s="32"/>
      <c r="AU638" s="32">
        <v>0</v>
      </c>
      <c r="AV638" s="32">
        <v>0</v>
      </c>
      <c r="AW638" s="32"/>
      <c r="AX638" s="16"/>
      <c r="AY638" s="32" t="s">
        <v>108</v>
      </c>
      <c r="AZ638" s="40">
        <v>0</v>
      </c>
      <c r="BA638" s="40">
        <v>0</v>
      </c>
      <c r="BB638" s="40">
        <f>+(Tabla12[[#This Row],[Priorización 1 (60%)]]*60%)+(Tabla12[[#This Row],[Priorización 2 (40%)]]*40%)</f>
        <v>0</v>
      </c>
      <c r="BC638" s="32"/>
      <c r="BD638" s="32"/>
    </row>
    <row r="639" spans="1:56" ht="169" hidden="1" customHeight="1" x14ac:dyDescent="0.2">
      <c r="A639" s="7">
        <v>661</v>
      </c>
      <c r="B639" s="7">
        <v>652</v>
      </c>
      <c r="C639" s="1" t="s">
        <v>1659</v>
      </c>
      <c r="D639" s="1" t="s">
        <v>1660</v>
      </c>
      <c r="E639" s="1" t="s">
        <v>1661</v>
      </c>
      <c r="F639" s="1" t="s">
        <v>1985</v>
      </c>
      <c r="G639" s="1" t="s">
        <v>2</v>
      </c>
      <c r="H639" s="6" t="s">
        <v>1986</v>
      </c>
      <c r="I639" s="4" t="s">
        <v>1662</v>
      </c>
      <c r="J639" s="32" t="s">
        <v>729</v>
      </c>
      <c r="K639" s="32" t="s">
        <v>716</v>
      </c>
      <c r="L639" s="32" t="s">
        <v>615</v>
      </c>
      <c r="N639" s="58" t="s">
        <v>56</v>
      </c>
      <c r="Q639" s="32" t="s">
        <v>4</v>
      </c>
      <c r="R639" s="32" t="s">
        <v>391</v>
      </c>
      <c r="S639" s="32" t="str">
        <f>+VLOOKUP(Tabla12[[#This Row],[Programa]],Objetivos_Programas!$B$2:$C$16,2,FALSE)</f>
        <v>3. Programa Vitalidad y cuidado</v>
      </c>
      <c r="T639" s="32" t="s">
        <v>414</v>
      </c>
      <c r="U639" s="32" t="s">
        <v>1884</v>
      </c>
      <c r="V63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39" s="35" t="s">
        <v>2282</v>
      </c>
      <c r="X639" s="58" t="s">
        <v>1987</v>
      </c>
      <c r="Y639" s="58" t="s">
        <v>1988</v>
      </c>
      <c r="AB639" s="32" t="s">
        <v>686</v>
      </c>
      <c r="AC639" s="58" t="s">
        <v>1989</v>
      </c>
      <c r="AD639" s="5">
        <v>1595</v>
      </c>
      <c r="AE639" s="5"/>
      <c r="AF639" s="5" t="s">
        <v>1990</v>
      </c>
      <c r="AG639" s="5" t="s">
        <v>1991</v>
      </c>
      <c r="AH639" s="5"/>
      <c r="AI639" s="1" t="s">
        <v>1992</v>
      </c>
      <c r="AJ639" s="32"/>
      <c r="AK639" s="32" t="s">
        <v>73</v>
      </c>
      <c r="AL639" s="32" t="s">
        <v>1993</v>
      </c>
      <c r="AM639" s="1" t="s">
        <v>1994</v>
      </c>
      <c r="AN639" s="1"/>
      <c r="AO639" s="1"/>
      <c r="AP639" s="1"/>
      <c r="AQ639" s="1"/>
      <c r="AR639" s="32"/>
      <c r="AS639" s="32"/>
      <c r="AT639" s="32"/>
      <c r="AU639" s="32"/>
      <c r="AV639" s="32"/>
      <c r="AW639" s="32"/>
      <c r="AX639" s="16"/>
      <c r="AY639" s="32"/>
      <c r="AZ639" s="40"/>
      <c r="BA639" s="40"/>
      <c r="BB639" s="40"/>
      <c r="BC639" s="32"/>
      <c r="BD639" s="32"/>
    </row>
    <row r="640" spans="1:56" ht="169" hidden="1" customHeight="1" x14ac:dyDescent="0.2">
      <c r="A640" s="7">
        <v>663</v>
      </c>
      <c r="B640" s="7">
        <v>653</v>
      </c>
      <c r="C640" s="1" t="s">
        <v>1659</v>
      </c>
      <c r="D640" s="1" t="s">
        <v>1660</v>
      </c>
      <c r="E640" s="1" t="s">
        <v>1661</v>
      </c>
      <c r="F640" s="1" t="s">
        <v>1663</v>
      </c>
      <c r="G640" s="1" t="s">
        <v>2</v>
      </c>
      <c r="H640" s="6" t="s">
        <v>1664</v>
      </c>
      <c r="I640" s="4" t="s">
        <v>1662</v>
      </c>
      <c r="J640" s="32" t="s">
        <v>729</v>
      </c>
      <c r="K640" s="32" t="s">
        <v>716</v>
      </c>
      <c r="L640" s="32" t="s">
        <v>615</v>
      </c>
      <c r="N640" s="58" t="s">
        <v>56</v>
      </c>
      <c r="Q640" s="32" t="s">
        <v>4</v>
      </c>
      <c r="R640" s="32" t="s">
        <v>391</v>
      </c>
      <c r="S640" s="32" t="str">
        <f>+VLOOKUP(Tabla12[[#This Row],[Programa]],Objetivos_Programas!$B$2:$C$16,2,FALSE)</f>
        <v>3. Programa Vitalidad y cuidado</v>
      </c>
      <c r="T640" s="32" t="s">
        <v>414</v>
      </c>
      <c r="U640" s="32" t="s">
        <v>1884</v>
      </c>
      <c r="V64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40" s="35" t="s">
        <v>2282</v>
      </c>
      <c r="X640" s="58" t="s">
        <v>686</v>
      </c>
      <c r="Y640" s="58" t="s">
        <v>686</v>
      </c>
      <c r="AB640" s="32" t="s">
        <v>686</v>
      </c>
      <c r="AC640" s="58" t="s">
        <v>1995</v>
      </c>
      <c r="AD640" s="5">
        <v>44002</v>
      </c>
      <c r="AE640" s="10">
        <f>+Tabla12[[#This Row],[Costo estimado 
(millones de $)]]</f>
        <v>44002</v>
      </c>
      <c r="AF640" s="5"/>
      <c r="AG640" s="5" t="s">
        <v>1991</v>
      </c>
      <c r="AH640" s="5"/>
      <c r="AI640" s="1"/>
      <c r="AJ640" s="32"/>
      <c r="AK640" s="32" t="s">
        <v>73</v>
      </c>
      <c r="AL640" s="32" t="s">
        <v>1996</v>
      </c>
      <c r="AM640" s="1" t="s">
        <v>1757</v>
      </c>
      <c r="AN640" s="1"/>
      <c r="AO640" s="1"/>
      <c r="AP640" s="1"/>
      <c r="AQ640" s="1"/>
      <c r="AR640" s="32"/>
      <c r="AS640" s="32"/>
      <c r="AT640" s="32"/>
      <c r="AU640" s="32"/>
      <c r="AV640" s="32"/>
      <c r="AW640" s="32"/>
      <c r="AX640" s="16"/>
      <c r="AY640" s="32"/>
      <c r="AZ640" s="40"/>
      <c r="BA640" s="40"/>
      <c r="BB640" s="40"/>
      <c r="BC640" s="32"/>
      <c r="BD640" s="32"/>
    </row>
    <row r="641" spans="1:57" ht="169" hidden="1" customHeight="1" x14ac:dyDescent="0.2">
      <c r="A641" s="7">
        <v>664</v>
      </c>
      <c r="B641" s="7">
        <v>654</v>
      </c>
      <c r="C641" s="1" t="s">
        <v>61</v>
      </c>
      <c r="D641" s="1" t="s">
        <v>318</v>
      </c>
      <c r="E641" s="1" t="s">
        <v>112</v>
      </c>
      <c r="F641" s="1" t="s">
        <v>1667</v>
      </c>
      <c r="G641" s="1" t="s">
        <v>2</v>
      </c>
      <c r="H641" s="6" t="s">
        <v>1666</v>
      </c>
      <c r="J641" s="32" t="s">
        <v>729</v>
      </c>
      <c r="K641" s="32" t="s">
        <v>716</v>
      </c>
      <c r="L641" s="32" t="s">
        <v>615</v>
      </c>
      <c r="N641" s="58" t="s">
        <v>56</v>
      </c>
      <c r="Q641" s="32" t="s">
        <v>4</v>
      </c>
      <c r="R641" s="35" t="s">
        <v>391</v>
      </c>
      <c r="S641" s="32" t="str">
        <f>+VLOOKUP(Tabla12[[#This Row],[Programa]],Objetivos_Programas!$B$2:$C$16,2,FALSE)</f>
        <v>3. Programa Vitalidad y cuidado</v>
      </c>
      <c r="T641" s="35" t="s">
        <v>414</v>
      </c>
      <c r="U641" s="35" t="s">
        <v>1884</v>
      </c>
      <c r="V64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41" s="35" t="s">
        <v>2282</v>
      </c>
      <c r="AA641" s="35"/>
      <c r="AB641" s="1" t="s">
        <v>1665</v>
      </c>
      <c r="AC641" s="58"/>
      <c r="AD641" s="5">
        <v>617783</v>
      </c>
      <c r="AE641" s="5">
        <f>+Tabla12[[#This Row],[Costo estimado 
(millones de $)]]</f>
        <v>617783</v>
      </c>
      <c r="AF641" s="5"/>
      <c r="AG641" s="5"/>
      <c r="AH641" s="5"/>
      <c r="AI641" s="1"/>
      <c r="AJ641" s="32"/>
      <c r="AK641" s="32" t="s">
        <v>73</v>
      </c>
      <c r="AM641" s="7"/>
      <c r="AN641" s="1"/>
      <c r="AO641" s="1"/>
      <c r="AP641" s="1"/>
      <c r="AQ641" s="1"/>
      <c r="AR641" s="32"/>
      <c r="AS641" s="32"/>
      <c r="AT641" s="32"/>
      <c r="AU641" s="32"/>
      <c r="AV641" s="32"/>
      <c r="AW641" s="32"/>
      <c r="AX641" s="16"/>
      <c r="AY641" s="32"/>
      <c r="AZ641" s="40"/>
      <c r="BA641" s="40"/>
      <c r="BB641" s="40"/>
      <c r="BC641" s="32"/>
      <c r="BD641" s="32"/>
    </row>
    <row r="642" spans="1:57" ht="169" hidden="1" customHeight="1" x14ac:dyDescent="0.2">
      <c r="A642" s="7">
        <v>665</v>
      </c>
      <c r="B642" s="7">
        <v>655</v>
      </c>
      <c r="C642" s="49" t="s">
        <v>900</v>
      </c>
      <c r="D642" s="49" t="s">
        <v>901</v>
      </c>
      <c r="E642" s="49" t="s">
        <v>72</v>
      </c>
      <c r="F642" s="1" t="s">
        <v>226</v>
      </c>
      <c r="G642" s="109" t="s">
        <v>2</v>
      </c>
      <c r="H642" s="32" t="s">
        <v>1686</v>
      </c>
      <c r="I642" s="4" t="s">
        <v>114</v>
      </c>
      <c r="J642" s="49" t="s">
        <v>897</v>
      </c>
      <c r="K642" s="49" t="s">
        <v>92</v>
      </c>
      <c r="L642" s="49" t="s">
        <v>615</v>
      </c>
      <c r="M642" s="110"/>
      <c r="N642" s="110" t="s">
        <v>56</v>
      </c>
      <c r="O642" s="110"/>
      <c r="P642" s="49"/>
      <c r="Q642" s="49" t="s">
        <v>5</v>
      </c>
      <c r="R642" s="49" t="s">
        <v>386</v>
      </c>
      <c r="S642" s="32" t="str">
        <f>+VLOOKUP(Tabla12[[#This Row],[Programa]],Objetivos_Programas!$B$2:$C$16,2,FALSE)</f>
        <v>2. Programa descarbonizar la movilidad e infraestructura sostenible</v>
      </c>
      <c r="T642" s="49" t="s">
        <v>406</v>
      </c>
      <c r="U642" s="36" t="s">
        <v>406</v>
      </c>
      <c r="V642" s="33" t="str">
        <f>+VLOOKUP(Tabla12[[#This Row],[Subprograma (reclasificación)]],OB_Prop_Estru_Prog_SubPr_meta!$K$2:$N$59,4,FALSE)</f>
        <v>7 cables construidos</v>
      </c>
      <c r="W642" s="49" t="s">
        <v>900</v>
      </c>
      <c r="X642" s="32" t="s">
        <v>206</v>
      </c>
      <c r="Y642" s="153" t="s">
        <v>2218</v>
      </c>
      <c r="Z642" s="58"/>
      <c r="AA642" s="49" t="s">
        <v>908</v>
      </c>
      <c r="AB642" s="32" t="s">
        <v>206</v>
      </c>
      <c r="AC642" s="58"/>
      <c r="AD642" s="10">
        <v>63711.672077922078</v>
      </c>
      <c r="AE642" s="158">
        <f>Tabla12[[#This Row],[Costo estimado 
(millones de $)]]*0.5</f>
        <v>31855.836038961039</v>
      </c>
      <c r="AF642" s="16">
        <v>0</v>
      </c>
      <c r="AG642" s="16">
        <v>0</v>
      </c>
      <c r="AH642" s="16">
        <f>AD642/2</f>
        <v>31855.836038961039</v>
      </c>
      <c r="AI642" s="32">
        <v>0</v>
      </c>
      <c r="AK642" s="32" t="s">
        <v>57</v>
      </c>
      <c r="AM642" s="49" t="s">
        <v>982</v>
      </c>
      <c r="AN642" s="58">
        <v>1</v>
      </c>
      <c r="AO642" s="56" t="s">
        <v>902</v>
      </c>
      <c r="AP642" s="60">
        <v>0</v>
      </c>
      <c r="AQ642" s="60">
        <v>0</v>
      </c>
      <c r="AR642" s="60">
        <v>0.8</v>
      </c>
      <c r="BC642" s="45"/>
    </row>
    <row r="643" spans="1:57" ht="169" hidden="1" customHeight="1" x14ac:dyDescent="0.2">
      <c r="A643" s="7">
        <v>666</v>
      </c>
      <c r="B643" s="7">
        <v>656</v>
      </c>
      <c r="C643" s="32" t="s">
        <v>900</v>
      </c>
      <c r="D643" s="32" t="s">
        <v>901</v>
      </c>
      <c r="E643" s="32" t="s">
        <v>112</v>
      </c>
      <c r="F643" s="180" t="s">
        <v>2191</v>
      </c>
      <c r="G643" s="182" t="s">
        <v>2</v>
      </c>
      <c r="H643" s="177" t="s">
        <v>2193</v>
      </c>
      <c r="I643" s="183" t="s">
        <v>312</v>
      </c>
      <c r="J643" s="179" t="s">
        <v>897</v>
      </c>
      <c r="K643" s="179" t="s">
        <v>91</v>
      </c>
      <c r="L643" s="179" t="s">
        <v>615</v>
      </c>
      <c r="M643" s="184"/>
      <c r="N643" s="184" t="s">
        <v>56</v>
      </c>
      <c r="O643" s="184"/>
      <c r="P643" s="179"/>
      <c r="Q643" s="179" t="s">
        <v>5</v>
      </c>
      <c r="R643" s="179" t="s">
        <v>386</v>
      </c>
      <c r="S643" s="32" t="str">
        <f>+VLOOKUP(Tabla12[[#This Row],[Programa]],Objetivos_Programas!$B$2:$C$16,2,FALSE)</f>
        <v>2. Programa descarbonizar la movilidad e infraestructura sostenible</v>
      </c>
      <c r="T643" s="179" t="s">
        <v>407</v>
      </c>
      <c r="U643" s="179" t="s">
        <v>408</v>
      </c>
      <c r="V643" s="33" t="str">
        <f>+VLOOKUP(Tabla12[[#This Row],[Subprograma (reclasificación)]],OB_Prop_Estru_Prog_SubPr_meta!$K$2:$N$59,4,FALSE)</f>
        <v>416 km de red de ciclo infraestructura en las 33 UPL, 11 corredores verdes para la micromovilidad - cicloalameda (84 km)</v>
      </c>
      <c r="W643" s="179" t="s">
        <v>900</v>
      </c>
      <c r="X643" s="179" t="s">
        <v>940</v>
      </c>
      <c r="Y643" s="179" t="s">
        <v>940</v>
      </c>
      <c r="Z643" s="184"/>
      <c r="AA643" s="179" t="s">
        <v>2141</v>
      </c>
      <c r="AB643" s="179" t="s">
        <v>940</v>
      </c>
      <c r="AC643" s="184">
        <v>0</v>
      </c>
      <c r="AD643" s="185">
        <v>24000</v>
      </c>
      <c r="AE643" s="10">
        <f>AD643</f>
        <v>24000</v>
      </c>
      <c r="AG643" s="16">
        <v>0</v>
      </c>
      <c r="AH643" s="16">
        <v>0</v>
      </c>
      <c r="AI643" s="16">
        <v>0</v>
      </c>
      <c r="AJ643" s="32"/>
      <c r="AK643" s="32" t="s">
        <v>73</v>
      </c>
      <c r="AM643" s="32" t="s">
        <v>1678</v>
      </c>
      <c r="AN643" s="58">
        <v>2</v>
      </c>
      <c r="AO643" s="32" t="s">
        <v>902</v>
      </c>
      <c r="AP643" s="58" t="s">
        <v>922</v>
      </c>
      <c r="AQ643" s="58" t="s">
        <v>977</v>
      </c>
      <c r="AR643" s="58">
        <v>2</v>
      </c>
      <c r="AS643" s="32"/>
      <c r="AT643" s="40"/>
      <c r="AU643" s="40"/>
      <c r="AV643" s="40"/>
      <c r="AW643" s="32"/>
      <c r="AX643" s="16"/>
      <c r="AY643" s="32"/>
      <c r="AZ643" s="40"/>
      <c r="BA643" s="40"/>
      <c r="BB643" s="40"/>
      <c r="BC643" s="58" t="s">
        <v>73</v>
      </c>
      <c r="BD643" s="58" t="s">
        <v>73</v>
      </c>
      <c r="BE643" s="32"/>
    </row>
    <row r="644" spans="1:57" ht="169" hidden="1" customHeight="1" x14ac:dyDescent="0.2">
      <c r="A644" s="7">
        <v>667</v>
      </c>
      <c r="B644" s="7">
        <v>657</v>
      </c>
      <c r="C644" s="32" t="s">
        <v>900</v>
      </c>
      <c r="D644" s="32" t="s">
        <v>901</v>
      </c>
      <c r="E644" s="32" t="s">
        <v>112</v>
      </c>
      <c r="F644" s="1" t="s">
        <v>2196</v>
      </c>
      <c r="G644" s="56" t="s">
        <v>2</v>
      </c>
      <c r="H644" s="176" t="s">
        <v>1687</v>
      </c>
      <c r="I644" s="167" t="s">
        <v>312</v>
      </c>
      <c r="J644" s="32" t="s">
        <v>897</v>
      </c>
      <c r="K644" s="32" t="s">
        <v>91</v>
      </c>
      <c r="L644" s="32" t="s">
        <v>615</v>
      </c>
      <c r="N644" s="58" t="s">
        <v>56</v>
      </c>
      <c r="Q644" s="32" t="s">
        <v>5</v>
      </c>
      <c r="R644" s="32" t="s">
        <v>386</v>
      </c>
      <c r="S644" s="32" t="str">
        <f>+VLOOKUP(Tabla12[[#This Row],[Programa]],Objetivos_Programas!$B$2:$C$16,2,FALSE)</f>
        <v>2. Programa descarbonizar la movilidad e infraestructura sostenible</v>
      </c>
      <c r="T644" s="32" t="s">
        <v>407</v>
      </c>
      <c r="U644" s="32" t="s">
        <v>2206</v>
      </c>
      <c r="V644" s="33" t="str">
        <f>+VLOOKUP(Tabla12[[#This Row],[Subprograma (reclasificación)]],OB_Prop_Estru_Prog_SubPr_meta!$K$2:$N$59,4,FALSE)</f>
        <v>67 km de corredores verdes de proximidad</v>
      </c>
      <c r="W644" s="32" t="s">
        <v>900</v>
      </c>
      <c r="X644" s="32" t="s">
        <v>1688</v>
      </c>
      <c r="Y644" s="32" t="s">
        <v>1688</v>
      </c>
      <c r="Z644" s="58"/>
      <c r="AA644" s="32" t="s">
        <v>908</v>
      </c>
      <c r="AB644" s="32" t="s">
        <v>1688</v>
      </c>
      <c r="AC644" s="58">
        <v>0</v>
      </c>
      <c r="AD644" s="10" t="s">
        <v>1037</v>
      </c>
      <c r="AE644" s="10" t="s">
        <v>1037</v>
      </c>
      <c r="AG644" s="16">
        <v>0</v>
      </c>
      <c r="AH644" s="16">
        <v>0</v>
      </c>
      <c r="AI644" s="16">
        <v>0</v>
      </c>
      <c r="AJ644" s="32"/>
      <c r="AK644" s="32" t="s">
        <v>57</v>
      </c>
      <c r="AM644" s="32" t="s">
        <v>1689</v>
      </c>
      <c r="AN644" s="58">
        <v>1</v>
      </c>
      <c r="AO644" s="32" t="s">
        <v>902</v>
      </c>
      <c r="AP644" s="58" t="s">
        <v>914</v>
      </c>
      <c r="AQ644" s="58" t="s">
        <v>923</v>
      </c>
      <c r="AR644" s="58">
        <v>3</v>
      </c>
      <c r="AS644" s="32"/>
      <c r="AT644" s="40"/>
      <c r="AU644" s="40"/>
      <c r="AV644" s="40"/>
      <c r="AW644" s="32"/>
      <c r="AX644" s="16"/>
      <c r="AY644" s="32"/>
      <c r="AZ644" s="40"/>
      <c r="BA644" s="40"/>
      <c r="BB644" s="40"/>
      <c r="BC644" s="58" t="s">
        <v>1591</v>
      </c>
      <c r="BD644" s="58" t="s">
        <v>1591</v>
      </c>
      <c r="BE644" s="32"/>
    </row>
    <row r="645" spans="1:57" ht="169" hidden="1" customHeight="1" x14ac:dyDescent="0.2">
      <c r="A645" s="7">
        <v>668</v>
      </c>
      <c r="B645" s="7">
        <v>658</v>
      </c>
      <c r="C645" s="49" t="s">
        <v>900</v>
      </c>
      <c r="D645" s="49" t="s">
        <v>901</v>
      </c>
      <c r="E645" s="49" t="s">
        <v>112</v>
      </c>
      <c r="F645" s="71" t="s">
        <v>506</v>
      </c>
      <c r="G645" s="111" t="s">
        <v>2</v>
      </c>
      <c r="H645" s="107" t="s">
        <v>1917</v>
      </c>
      <c r="I645" s="4" t="s">
        <v>312</v>
      </c>
      <c r="J645" s="49" t="s">
        <v>729</v>
      </c>
      <c r="K645" s="49" t="s">
        <v>931</v>
      </c>
      <c r="L645" s="49" t="s">
        <v>615</v>
      </c>
      <c r="N645" s="58" t="s">
        <v>56</v>
      </c>
      <c r="Q645" s="49" t="s">
        <v>4</v>
      </c>
      <c r="R645" s="32" t="s">
        <v>392</v>
      </c>
      <c r="S645" s="32" t="str">
        <f>+VLOOKUP(Tabla12[[#This Row],[Programa]],Objetivos_Programas!$B$2:$C$16,2,FALSE)</f>
        <v>2. Programa descarbonizar la movilidad e infraestructura sostenible</v>
      </c>
      <c r="T645" s="32" t="s">
        <v>1658</v>
      </c>
      <c r="U645" s="32" t="s">
        <v>1883</v>
      </c>
      <c r="V645" s="33" t="str">
        <f>+VLOOKUP(Tabla12[[#This Row],[Subprograma (reclasificación)]],OB_Prop_Estru_Prog_SubPr_meta!$K$2:$N$59,4,FALSE)</f>
        <v>362 kilómetros de malla vial de la ciudad consolidados</v>
      </c>
      <c r="W645" s="49" t="s">
        <v>900</v>
      </c>
      <c r="X645" s="32" t="s">
        <v>1690</v>
      </c>
      <c r="Y645" s="32" t="s">
        <v>1690</v>
      </c>
      <c r="Z645" s="58"/>
      <c r="AA645" s="32" t="s">
        <v>1691</v>
      </c>
      <c r="AB645" s="32" t="s">
        <v>1690</v>
      </c>
      <c r="AC645" s="58">
        <v>0</v>
      </c>
      <c r="AD645" s="10">
        <v>20296</v>
      </c>
      <c r="AE645" s="10">
        <f>+Tabla12[[#This Row],[Costo estimado 
(millones de $)]]</f>
        <v>20296</v>
      </c>
      <c r="AG645" s="16">
        <v>0</v>
      </c>
      <c r="AH645" s="16">
        <v>0</v>
      </c>
      <c r="AI645" s="16">
        <v>0</v>
      </c>
      <c r="AJ645" s="32"/>
      <c r="AK645" s="32" t="s">
        <v>57</v>
      </c>
      <c r="AM645" s="32" t="s">
        <v>1692</v>
      </c>
      <c r="AN645" s="58">
        <v>1</v>
      </c>
      <c r="AO645" s="56" t="s">
        <v>902</v>
      </c>
      <c r="AP645" s="60" t="s">
        <v>922</v>
      </c>
      <c r="AQ645" s="60" t="s">
        <v>923</v>
      </c>
      <c r="AR645" s="60">
        <v>6</v>
      </c>
      <c r="BC645" s="60" t="s">
        <v>1693</v>
      </c>
      <c r="BD645" s="60" t="s">
        <v>1693</v>
      </c>
    </row>
    <row r="646" spans="1:57" ht="169" hidden="1" customHeight="1" x14ac:dyDescent="0.2">
      <c r="A646" s="7">
        <v>669</v>
      </c>
      <c r="B646" s="7">
        <v>659</v>
      </c>
      <c r="C646" s="49" t="s">
        <v>900</v>
      </c>
      <c r="D646" s="49" t="s">
        <v>901</v>
      </c>
      <c r="E646" s="49" t="s">
        <v>112</v>
      </c>
      <c r="F646" s="71" t="s">
        <v>506</v>
      </c>
      <c r="G646" s="56" t="s">
        <v>2</v>
      </c>
      <c r="H646" s="107" t="s">
        <v>2134</v>
      </c>
      <c r="I646" s="4" t="s">
        <v>312</v>
      </c>
      <c r="J646" s="49" t="s">
        <v>729</v>
      </c>
      <c r="K646" s="49" t="s">
        <v>931</v>
      </c>
      <c r="L646" s="49" t="s">
        <v>615</v>
      </c>
      <c r="N646" s="58" t="s">
        <v>56</v>
      </c>
      <c r="Q646" s="49" t="s">
        <v>4</v>
      </c>
      <c r="R646" s="32" t="s">
        <v>392</v>
      </c>
      <c r="S646" s="32" t="str">
        <f>+VLOOKUP(Tabla12[[#This Row],[Programa]],Objetivos_Programas!$B$2:$C$16,2,FALSE)</f>
        <v>2. Programa descarbonizar la movilidad e infraestructura sostenible</v>
      </c>
      <c r="T646" s="32" t="s">
        <v>1658</v>
      </c>
      <c r="U646" s="32" t="s">
        <v>1883</v>
      </c>
      <c r="V646" s="33" t="str">
        <f>+VLOOKUP(Tabla12[[#This Row],[Subprograma (reclasificación)]],OB_Prop_Estru_Prog_SubPr_meta!$K$2:$N$59,4,FALSE)</f>
        <v>362 kilómetros de malla vial de la ciudad consolidados</v>
      </c>
      <c r="W646" s="49" t="s">
        <v>900</v>
      </c>
      <c r="X646" s="32" t="s">
        <v>947</v>
      </c>
      <c r="Y646" s="32" t="s">
        <v>947</v>
      </c>
      <c r="Z646" s="58"/>
      <c r="AA646" s="32" t="s">
        <v>1691</v>
      </c>
      <c r="AB646" s="32" t="s">
        <v>947</v>
      </c>
      <c r="AC646" s="58">
        <v>0</v>
      </c>
      <c r="AD646" s="5">
        <v>125000</v>
      </c>
      <c r="AE646" s="10">
        <f>+Tabla12[[#This Row],[Costo estimado 
(millones de $)]]</f>
        <v>125000</v>
      </c>
      <c r="AG646" s="16">
        <v>0</v>
      </c>
      <c r="AH646" s="16">
        <v>0</v>
      </c>
      <c r="AI646" s="16">
        <v>0</v>
      </c>
      <c r="AJ646" s="32"/>
      <c r="AK646" s="32" t="s">
        <v>57</v>
      </c>
      <c r="AM646" s="112" t="s">
        <v>1694</v>
      </c>
      <c r="AN646" s="58">
        <v>1</v>
      </c>
      <c r="AO646" s="56" t="s">
        <v>902</v>
      </c>
      <c r="AP646" s="60" t="s">
        <v>922</v>
      </c>
      <c r="AQ646" s="60" t="s">
        <v>923</v>
      </c>
      <c r="AR646" s="60">
        <v>0.73</v>
      </c>
      <c r="BC646" s="60" t="s">
        <v>1693</v>
      </c>
      <c r="BD646" s="60" t="s">
        <v>1693</v>
      </c>
    </row>
    <row r="647" spans="1:57" ht="169" hidden="1" customHeight="1" x14ac:dyDescent="0.2">
      <c r="A647" s="7">
        <v>670</v>
      </c>
      <c r="B647" s="7">
        <v>660</v>
      </c>
      <c r="C647" s="32" t="s">
        <v>900</v>
      </c>
      <c r="D647" s="32" t="s">
        <v>901</v>
      </c>
      <c r="E647" s="32" t="s">
        <v>112</v>
      </c>
      <c r="F647" s="1" t="s">
        <v>520</v>
      </c>
      <c r="G647" s="32" t="s">
        <v>2</v>
      </c>
      <c r="H647" s="6" t="s">
        <v>1695</v>
      </c>
      <c r="I647" s="4" t="s">
        <v>312</v>
      </c>
      <c r="J647" s="32" t="s">
        <v>382</v>
      </c>
      <c r="K647" s="32" t="s">
        <v>95</v>
      </c>
      <c r="L647" s="32" t="s">
        <v>615</v>
      </c>
      <c r="N647" s="58" t="s">
        <v>56</v>
      </c>
      <c r="Q647" s="32" t="s">
        <v>4</v>
      </c>
      <c r="R647" s="32" t="s">
        <v>391</v>
      </c>
      <c r="S647" s="32" t="str">
        <f>+VLOOKUP(Tabla12[[#This Row],[Programa]],Objetivos_Programas!$B$2:$C$16,2,FALSE)</f>
        <v>3. Programa Vitalidad y cuidado</v>
      </c>
      <c r="T647" s="49" t="s">
        <v>428</v>
      </c>
      <c r="U647" s="32" t="s">
        <v>2093</v>
      </c>
      <c r="V647" s="33" t="str">
        <f>+VLOOKUP(Tabla12[[#This Row],[Subprograma (reclasificación)]],OB_Prop_Estru_Prog_SubPr_meta!$K$2:$N$59,4,FALSE)</f>
        <v>58 km de la malla vial rural mejorados</v>
      </c>
      <c r="W647" s="32" t="s">
        <v>900</v>
      </c>
      <c r="Y647" s="32" t="s">
        <v>1696</v>
      </c>
      <c r="AA647" s="32" t="s">
        <v>1691</v>
      </c>
      <c r="AC647" s="58">
        <v>0</v>
      </c>
      <c r="AD647" s="10">
        <v>175175</v>
      </c>
      <c r="AE647" s="10">
        <f>AD647</f>
        <v>175175</v>
      </c>
      <c r="AF647" s="16">
        <v>0</v>
      </c>
      <c r="AG647" s="16">
        <v>0</v>
      </c>
      <c r="AH647" s="16">
        <v>0</v>
      </c>
      <c r="AI647" s="16">
        <v>0</v>
      </c>
      <c r="AJ647" s="32"/>
      <c r="AK647" s="32" t="s">
        <v>73</v>
      </c>
      <c r="AM647" s="32" t="s">
        <v>1697</v>
      </c>
      <c r="AN647" s="58"/>
      <c r="AO647" s="56" t="s">
        <v>1586</v>
      </c>
      <c r="AP647" s="58"/>
      <c r="AQ647" s="58" t="s">
        <v>1679</v>
      </c>
      <c r="AR647" s="58">
        <v>8.1</v>
      </c>
      <c r="AS647" s="32"/>
      <c r="AT647" s="40"/>
      <c r="AU647" s="40"/>
      <c r="AV647" s="40"/>
      <c r="AW647" s="32"/>
      <c r="AX647" s="16"/>
      <c r="AY647" s="32"/>
      <c r="AZ647" s="40"/>
      <c r="BA647" s="40"/>
      <c r="BB647" s="40"/>
      <c r="BC647" s="58"/>
      <c r="BD647" s="58"/>
      <c r="BE647" s="32"/>
    </row>
    <row r="648" spans="1:57" ht="169" hidden="1" customHeight="1" x14ac:dyDescent="0.2">
      <c r="A648" s="7">
        <v>671</v>
      </c>
      <c r="B648" s="7">
        <v>661</v>
      </c>
      <c r="C648" s="32" t="s">
        <v>900</v>
      </c>
      <c r="D648" s="32" t="s">
        <v>901</v>
      </c>
      <c r="E648" s="32" t="s">
        <v>72</v>
      </c>
      <c r="F648" s="71" t="s">
        <v>506</v>
      </c>
      <c r="G648" s="32" t="s">
        <v>2</v>
      </c>
      <c r="H648" s="6" t="s">
        <v>1698</v>
      </c>
      <c r="I648" s="4" t="s">
        <v>312</v>
      </c>
      <c r="J648" s="49" t="s">
        <v>729</v>
      </c>
      <c r="K648" s="49" t="s">
        <v>931</v>
      </c>
      <c r="L648" s="32" t="s">
        <v>615</v>
      </c>
      <c r="N648" s="58" t="s">
        <v>56</v>
      </c>
      <c r="Q648" s="32" t="s">
        <v>5</v>
      </c>
      <c r="R648" s="32" t="s">
        <v>392</v>
      </c>
      <c r="S648" s="32" t="str">
        <f>+VLOOKUP(Tabla12[[#This Row],[Programa]],Objetivos_Programas!$B$2:$C$16,2,FALSE)</f>
        <v>2. Programa descarbonizar la movilidad e infraestructura sostenible</v>
      </c>
      <c r="T648" s="32" t="s">
        <v>1658</v>
      </c>
      <c r="U648" s="32" t="s">
        <v>1883</v>
      </c>
      <c r="V648" s="33" t="str">
        <f>+VLOOKUP(Tabla12[[#This Row],[Subprograma (reclasificación)]],OB_Prop_Estru_Prog_SubPr_meta!$K$2:$N$59,4,FALSE)</f>
        <v>362 kilómetros de malla vial de la ciudad consolidados</v>
      </c>
      <c r="W648" s="32" t="s">
        <v>900</v>
      </c>
      <c r="X648" s="32" t="s">
        <v>115</v>
      </c>
      <c r="AA648" s="32" t="s">
        <v>1691</v>
      </c>
      <c r="AC648" s="58"/>
      <c r="AD648" s="10" t="s">
        <v>1037</v>
      </c>
      <c r="AE648" s="10" t="str">
        <f>AD648</f>
        <v>N.A</v>
      </c>
      <c r="AF648" s="16">
        <v>0</v>
      </c>
      <c r="AG648" s="16">
        <v>0</v>
      </c>
      <c r="AH648" s="16">
        <v>0</v>
      </c>
      <c r="AI648" s="16">
        <v>0</v>
      </c>
      <c r="AJ648" s="32"/>
      <c r="AK648" s="32" t="s">
        <v>73</v>
      </c>
      <c r="AM648" s="32" t="s">
        <v>1699</v>
      </c>
      <c r="AN648" s="58"/>
      <c r="AO648" s="56" t="s">
        <v>902</v>
      </c>
      <c r="AP648" s="58"/>
      <c r="AQ648" s="58" t="s">
        <v>923</v>
      </c>
      <c r="AR648" s="58">
        <v>1.2</v>
      </c>
      <c r="AS648" s="32"/>
      <c r="AT648" s="40"/>
      <c r="AU648" s="40"/>
      <c r="AV648" s="40"/>
      <c r="AW648" s="32"/>
      <c r="AX648" s="16"/>
      <c r="AY648" s="32"/>
      <c r="AZ648" s="40"/>
      <c r="BA648" s="40"/>
      <c r="BB648" s="40"/>
      <c r="BC648" s="58"/>
      <c r="BD648" s="58"/>
      <c r="BE648" s="32"/>
    </row>
    <row r="649" spans="1:57" ht="169" hidden="1" customHeight="1" x14ac:dyDescent="0.2">
      <c r="A649" s="7">
        <v>672</v>
      </c>
      <c r="B649" s="7">
        <v>662</v>
      </c>
      <c r="C649" s="32" t="s">
        <v>900</v>
      </c>
      <c r="D649" s="32" t="s">
        <v>901</v>
      </c>
      <c r="E649" s="32" t="s">
        <v>72</v>
      </c>
      <c r="F649" s="1" t="s">
        <v>2196</v>
      </c>
      <c r="G649" s="32" t="s">
        <v>2</v>
      </c>
      <c r="H649" s="6" t="s">
        <v>1698</v>
      </c>
      <c r="I649" s="4" t="s">
        <v>312</v>
      </c>
      <c r="J649" s="32" t="s">
        <v>897</v>
      </c>
      <c r="K649" s="32" t="s">
        <v>91</v>
      </c>
      <c r="L649" s="32" t="s">
        <v>615</v>
      </c>
      <c r="N649" s="58" t="s">
        <v>56</v>
      </c>
      <c r="Q649" s="32" t="s">
        <v>5</v>
      </c>
      <c r="R649" s="32" t="s">
        <v>386</v>
      </c>
      <c r="S649" s="32" t="str">
        <f>+VLOOKUP(Tabla12[[#This Row],[Programa]],Objetivos_Programas!$B$2:$C$16,2,FALSE)</f>
        <v>2. Programa descarbonizar la movilidad e infraestructura sostenible</v>
      </c>
      <c r="T649" s="32" t="s">
        <v>407</v>
      </c>
      <c r="U649" s="32" t="s">
        <v>2206</v>
      </c>
      <c r="V649" s="33" t="str">
        <f>+VLOOKUP(Tabla12[[#This Row],[Subprograma (reclasificación)]],OB_Prop_Estru_Prog_SubPr_meta!$K$2:$N$59,4,FALSE)</f>
        <v>67 km de corredores verdes de proximidad</v>
      </c>
      <c r="W649" s="32" t="s">
        <v>900</v>
      </c>
      <c r="X649" s="32" t="s">
        <v>115</v>
      </c>
      <c r="AA649" s="32" t="s">
        <v>1691</v>
      </c>
      <c r="AC649" s="58"/>
      <c r="AD649" s="10" t="s">
        <v>1037</v>
      </c>
      <c r="AE649" s="10" t="s">
        <v>1037</v>
      </c>
      <c r="AF649" s="16">
        <v>0</v>
      </c>
      <c r="AG649" s="16">
        <v>0</v>
      </c>
      <c r="AH649" s="16">
        <v>0</v>
      </c>
      <c r="AI649" s="16">
        <v>0</v>
      </c>
      <c r="AJ649" s="32"/>
      <c r="AK649" s="32" t="s">
        <v>73</v>
      </c>
      <c r="AM649" s="32" t="s">
        <v>1699</v>
      </c>
      <c r="AN649" s="58"/>
      <c r="AO649" s="56" t="s">
        <v>902</v>
      </c>
      <c r="AP649" s="58"/>
      <c r="AQ649" s="58" t="s">
        <v>923</v>
      </c>
      <c r="AR649" s="58">
        <v>1.2</v>
      </c>
      <c r="AS649" s="32"/>
      <c r="AT649" s="40"/>
      <c r="AU649" s="40"/>
      <c r="AV649" s="40"/>
      <c r="AW649" s="32"/>
      <c r="AX649" s="16"/>
      <c r="AY649" s="32"/>
      <c r="AZ649" s="40"/>
      <c r="BA649" s="40"/>
      <c r="BB649" s="40"/>
      <c r="BC649" s="58"/>
      <c r="BD649" s="58"/>
      <c r="BE649" s="32"/>
    </row>
    <row r="650" spans="1:57" ht="169" hidden="1" customHeight="1" x14ac:dyDescent="0.2">
      <c r="A650" s="7">
        <v>673</v>
      </c>
      <c r="B650" s="7">
        <v>663</v>
      </c>
      <c r="C650" s="32" t="s">
        <v>900</v>
      </c>
      <c r="D650" s="32" t="s">
        <v>901</v>
      </c>
      <c r="E650" s="32" t="s">
        <v>72</v>
      </c>
      <c r="F650" s="1" t="s">
        <v>2196</v>
      </c>
      <c r="G650" s="56" t="s">
        <v>2</v>
      </c>
      <c r="H650" s="107" t="s">
        <v>1700</v>
      </c>
      <c r="I650" s="4" t="s">
        <v>312</v>
      </c>
      <c r="J650" s="32" t="s">
        <v>897</v>
      </c>
      <c r="K650" s="32" t="s">
        <v>91</v>
      </c>
      <c r="L650" s="32" t="s">
        <v>615</v>
      </c>
      <c r="N650" s="58" t="s">
        <v>56</v>
      </c>
      <c r="Q650" s="49" t="s">
        <v>5</v>
      </c>
      <c r="R650" s="32" t="s">
        <v>386</v>
      </c>
      <c r="S650" s="32" t="str">
        <f>+VLOOKUP(Tabla12[[#This Row],[Programa]],Objetivos_Programas!$B$2:$C$16,2,FALSE)</f>
        <v>2. Programa descarbonizar la movilidad e infraestructura sostenible</v>
      </c>
      <c r="T650" s="32" t="s">
        <v>407</v>
      </c>
      <c r="U650" s="32" t="s">
        <v>2206</v>
      </c>
      <c r="V650" s="33" t="str">
        <f>+VLOOKUP(Tabla12[[#This Row],[Subprograma (reclasificación)]],OB_Prop_Estru_Prog_SubPr_meta!$K$2:$N$59,4,FALSE)</f>
        <v>67 km de corredores verdes de proximidad</v>
      </c>
      <c r="W650" s="49" t="s">
        <v>900</v>
      </c>
      <c r="X650" s="32" t="s">
        <v>115</v>
      </c>
      <c r="Z650" s="58"/>
      <c r="AA650" s="32" t="s">
        <v>1691</v>
      </c>
      <c r="AC650" s="58"/>
      <c r="AD650" s="10" t="s">
        <v>1037</v>
      </c>
      <c r="AE650" s="108" t="str">
        <f t="shared" ref="AE650:AE655" si="0">AD650</f>
        <v>N.A</v>
      </c>
      <c r="AF650" s="16">
        <v>0</v>
      </c>
      <c r="AG650" s="16">
        <v>0</v>
      </c>
      <c r="AH650" s="16">
        <v>0</v>
      </c>
      <c r="AI650" s="16">
        <v>0</v>
      </c>
      <c r="AJ650" s="32"/>
      <c r="AK650" s="32" t="s">
        <v>73</v>
      </c>
      <c r="AM650" s="32" t="s">
        <v>1699</v>
      </c>
      <c r="AN650" s="58"/>
      <c r="AO650" s="56" t="s">
        <v>902</v>
      </c>
      <c r="AP650" s="60" t="s">
        <v>906</v>
      </c>
      <c r="AQ650" s="60" t="s">
        <v>977</v>
      </c>
      <c r="AR650" s="60">
        <v>2.5</v>
      </c>
      <c r="BC650" s="60"/>
      <c r="BD650" s="60"/>
    </row>
    <row r="651" spans="1:57" ht="169" hidden="1" customHeight="1" x14ac:dyDescent="0.2">
      <c r="A651" s="7">
        <v>674</v>
      </c>
      <c r="B651" s="7">
        <v>664</v>
      </c>
      <c r="C651" s="32" t="s">
        <v>900</v>
      </c>
      <c r="D651" s="32" t="s">
        <v>901</v>
      </c>
      <c r="E651" s="32" t="s">
        <v>72</v>
      </c>
      <c r="F651" s="71" t="s">
        <v>518</v>
      </c>
      <c r="G651" s="56" t="s">
        <v>2</v>
      </c>
      <c r="H651" s="107" t="s">
        <v>1700</v>
      </c>
      <c r="I651" s="4" t="s">
        <v>312</v>
      </c>
      <c r="J651" s="49" t="s">
        <v>729</v>
      </c>
      <c r="K651" s="49" t="s">
        <v>931</v>
      </c>
      <c r="L651" s="32" t="s">
        <v>615</v>
      </c>
      <c r="N651" s="58" t="s">
        <v>56</v>
      </c>
      <c r="Q651" s="49" t="s">
        <v>5</v>
      </c>
      <c r="R651" s="32" t="s">
        <v>392</v>
      </c>
      <c r="S651" s="32" t="str">
        <f>+VLOOKUP(Tabla12[[#This Row],[Programa]],Objetivos_Programas!$B$2:$C$16,2,FALSE)</f>
        <v>2. Programa descarbonizar la movilidad e infraestructura sostenible</v>
      </c>
      <c r="T651" s="32" t="s">
        <v>1658</v>
      </c>
      <c r="U651" s="32" t="s">
        <v>1883</v>
      </c>
      <c r="V651" s="33" t="str">
        <f>+VLOOKUP(Tabla12[[#This Row],[Subprograma (reclasificación)]],OB_Prop_Estru_Prog_SubPr_meta!$K$2:$N$59,4,FALSE)</f>
        <v>362 kilómetros de malla vial de la ciudad consolidados</v>
      </c>
      <c r="W651" s="49" t="s">
        <v>900</v>
      </c>
      <c r="X651" s="32" t="s">
        <v>115</v>
      </c>
      <c r="Z651" s="58"/>
      <c r="AA651" s="32" t="s">
        <v>1691</v>
      </c>
      <c r="AC651" s="58"/>
      <c r="AD651" s="10" t="s">
        <v>1037</v>
      </c>
      <c r="AE651" s="108" t="str">
        <f t="shared" si="0"/>
        <v>N.A</v>
      </c>
      <c r="AF651" s="16">
        <v>0</v>
      </c>
      <c r="AG651" s="16">
        <v>0</v>
      </c>
      <c r="AH651" s="16">
        <v>0</v>
      </c>
      <c r="AI651" s="16">
        <v>0</v>
      </c>
      <c r="AJ651" s="32"/>
      <c r="AK651" s="32" t="s">
        <v>73</v>
      </c>
      <c r="AM651" s="32" t="s">
        <v>1699</v>
      </c>
      <c r="AN651" s="58"/>
      <c r="AO651" s="56" t="s">
        <v>902</v>
      </c>
      <c r="AR651" s="60">
        <v>2.5</v>
      </c>
      <c r="BC651" s="60"/>
      <c r="BD651" s="60"/>
    </row>
    <row r="652" spans="1:57" ht="169" hidden="1" customHeight="1" x14ac:dyDescent="0.2">
      <c r="A652" s="7">
        <v>676</v>
      </c>
      <c r="B652" s="7">
        <v>665</v>
      </c>
      <c r="C652" s="32" t="s">
        <v>900</v>
      </c>
      <c r="D652" s="32" t="s">
        <v>901</v>
      </c>
      <c r="E652" s="32" t="s">
        <v>72</v>
      </c>
      <c r="F652" s="1" t="s">
        <v>506</v>
      </c>
      <c r="G652" s="82" t="s">
        <v>2</v>
      </c>
      <c r="H652" s="6" t="s">
        <v>1701</v>
      </c>
      <c r="I652" s="9" t="s">
        <v>312</v>
      </c>
      <c r="J652" s="32" t="s">
        <v>729</v>
      </c>
      <c r="K652" s="32" t="s">
        <v>931</v>
      </c>
      <c r="L652" s="32" t="s">
        <v>615</v>
      </c>
      <c r="N652" s="58" t="s">
        <v>56</v>
      </c>
      <c r="Q652" s="32" t="s">
        <v>4</v>
      </c>
      <c r="R652" s="32" t="s">
        <v>392</v>
      </c>
      <c r="S652" s="32" t="str">
        <f>+VLOOKUP(Tabla12[[#This Row],[Programa]],Objetivos_Programas!$B$2:$C$16,2,FALSE)</f>
        <v>2. Programa descarbonizar la movilidad e infraestructura sostenible</v>
      </c>
      <c r="T652" s="32" t="s">
        <v>1658</v>
      </c>
      <c r="U652" s="32" t="s">
        <v>1883</v>
      </c>
      <c r="V652" s="33" t="str">
        <f>+VLOOKUP(Tabla12[[#This Row],[Subprograma (reclasificación)]],OB_Prop_Estru_Prog_SubPr_meta!$K$2:$N$59,4,FALSE)</f>
        <v>362 kilómetros de malla vial de la ciudad consolidados</v>
      </c>
      <c r="W652" s="32" t="s">
        <v>900</v>
      </c>
      <c r="X652" s="32" t="s">
        <v>1587</v>
      </c>
      <c r="AA652" s="32" t="s">
        <v>908</v>
      </c>
      <c r="AC652" s="58">
        <v>0</v>
      </c>
      <c r="AD652" s="10">
        <v>120000</v>
      </c>
      <c r="AE652" s="10">
        <f t="shared" si="0"/>
        <v>120000</v>
      </c>
      <c r="AF652" s="16">
        <v>0</v>
      </c>
      <c r="AG652" s="16">
        <v>0</v>
      </c>
      <c r="AH652" s="16">
        <v>0</v>
      </c>
      <c r="AI652" s="32">
        <v>0</v>
      </c>
      <c r="AJ652" s="32"/>
      <c r="AK652" s="32" t="s">
        <v>57</v>
      </c>
      <c r="AM652" s="112" t="s">
        <v>1702</v>
      </c>
      <c r="AN652" s="60">
        <v>1</v>
      </c>
      <c r="AO652" s="56" t="s">
        <v>902</v>
      </c>
      <c r="AP652" s="58" t="s">
        <v>922</v>
      </c>
      <c r="AQ652" s="58" t="s">
        <v>923</v>
      </c>
      <c r="AR652" s="58">
        <v>2.2000000000000002</v>
      </c>
      <c r="AS652" s="32">
        <v>0</v>
      </c>
      <c r="AT652" s="32"/>
      <c r="AU652" s="40">
        <v>0</v>
      </c>
      <c r="AV652" s="40"/>
      <c r="AW652" s="32"/>
      <c r="AX652" s="16"/>
      <c r="AY652" s="32"/>
      <c r="AZ652" s="40"/>
      <c r="BA652" s="40"/>
      <c r="BB652" s="40"/>
      <c r="BC652" s="58"/>
      <c r="BD652" s="58"/>
      <c r="BE652" s="32"/>
    </row>
    <row r="653" spans="1:57" ht="169" hidden="1" customHeight="1" x14ac:dyDescent="0.2">
      <c r="A653" s="7">
        <v>679</v>
      </c>
      <c r="B653" s="7">
        <v>666</v>
      </c>
      <c r="C653" s="32" t="s">
        <v>900</v>
      </c>
      <c r="D653" s="32" t="s">
        <v>901</v>
      </c>
      <c r="E653" s="32" t="s">
        <v>72</v>
      </c>
      <c r="F653" s="1" t="s">
        <v>506</v>
      </c>
      <c r="G653" s="56" t="s">
        <v>2</v>
      </c>
      <c r="H653" s="107" t="s">
        <v>1703</v>
      </c>
      <c r="I653" s="4" t="s">
        <v>312</v>
      </c>
      <c r="J653" s="49" t="s">
        <v>729</v>
      </c>
      <c r="K653" s="49" t="s">
        <v>931</v>
      </c>
      <c r="L653" s="32" t="s">
        <v>615</v>
      </c>
      <c r="N653" s="58" t="s">
        <v>56</v>
      </c>
      <c r="Q653" s="49" t="s">
        <v>4</v>
      </c>
      <c r="R653" s="32" t="s">
        <v>392</v>
      </c>
      <c r="S653" s="32" t="str">
        <f>+VLOOKUP(Tabla12[[#This Row],[Programa]],Objetivos_Programas!$B$2:$C$16,2,FALSE)</f>
        <v>2. Programa descarbonizar la movilidad e infraestructura sostenible</v>
      </c>
      <c r="T653" s="32" t="s">
        <v>1658</v>
      </c>
      <c r="U653" s="32" t="s">
        <v>1883</v>
      </c>
      <c r="V653" s="33" t="str">
        <f>+VLOOKUP(Tabla12[[#This Row],[Subprograma (reclasificación)]],OB_Prop_Estru_Prog_SubPr_meta!$K$2:$N$59,4,FALSE)</f>
        <v>362 kilómetros de malla vial de la ciudad consolidados</v>
      </c>
      <c r="W653" s="49" t="s">
        <v>900</v>
      </c>
      <c r="X653" s="32" t="s">
        <v>1704</v>
      </c>
      <c r="Z653" s="58"/>
      <c r="AA653" s="32" t="s">
        <v>1691</v>
      </c>
      <c r="AC653" s="58"/>
      <c r="AD653" s="10">
        <v>30432.693187000001</v>
      </c>
      <c r="AE653" s="108">
        <f t="shared" si="0"/>
        <v>30432.693187000001</v>
      </c>
      <c r="AF653" s="16">
        <v>0</v>
      </c>
      <c r="AG653" s="16">
        <v>0</v>
      </c>
      <c r="AH653" s="16">
        <v>0</v>
      </c>
      <c r="AI653" s="16">
        <v>0</v>
      </c>
      <c r="AJ653" s="32"/>
      <c r="AK653" s="32" t="s">
        <v>73</v>
      </c>
      <c r="AM653" s="112" t="s">
        <v>1702</v>
      </c>
      <c r="AN653" s="58"/>
      <c r="AO653" s="56" t="s">
        <v>902</v>
      </c>
      <c r="AP653" s="60" t="s">
        <v>922</v>
      </c>
      <c r="AQ653" s="60" t="s">
        <v>923</v>
      </c>
      <c r="AR653" s="60">
        <v>1</v>
      </c>
      <c r="BC653" s="60"/>
      <c r="BD653" s="60"/>
    </row>
    <row r="654" spans="1:57" ht="169" hidden="1" customHeight="1" x14ac:dyDescent="0.2">
      <c r="A654" s="7">
        <v>681</v>
      </c>
      <c r="B654" s="7">
        <v>667</v>
      </c>
      <c r="C654" s="32" t="s">
        <v>900</v>
      </c>
      <c r="D654" s="32" t="s">
        <v>901</v>
      </c>
      <c r="E654" s="32" t="s">
        <v>72</v>
      </c>
      <c r="F654" s="1" t="s">
        <v>506</v>
      </c>
      <c r="G654" s="82" t="s">
        <v>2</v>
      </c>
      <c r="H654" s="6" t="s">
        <v>1705</v>
      </c>
      <c r="I654" s="9" t="s">
        <v>312</v>
      </c>
      <c r="J654" s="32" t="s">
        <v>729</v>
      </c>
      <c r="K654" s="32" t="s">
        <v>931</v>
      </c>
      <c r="L654" s="32" t="s">
        <v>615</v>
      </c>
      <c r="N654" s="58" t="s">
        <v>56</v>
      </c>
      <c r="Q654" s="32" t="s">
        <v>4</v>
      </c>
      <c r="R654" s="32" t="s">
        <v>392</v>
      </c>
      <c r="S654" s="32" t="str">
        <f>+VLOOKUP(Tabla12[[#This Row],[Programa]],Objetivos_Programas!$B$2:$C$16,2,FALSE)</f>
        <v>2. Programa descarbonizar la movilidad e infraestructura sostenible</v>
      </c>
      <c r="T654" s="32" t="s">
        <v>1658</v>
      </c>
      <c r="U654" s="32" t="s">
        <v>1883</v>
      </c>
      <c r="V654" s="33" t="str">
        <f>+VLOOKUP(Tabla12[[#This Row],[Subprograma (reclasificación)]],OB_Prop_Estru_Prog_SubPr_meta!$K$2:$N$59,4,FALSE)</f>
        <v>362 kilómetros de malla vial de la ciudad consolidados</v>
      </c>
      <c r="W654" s="32" t="s">
        <v>900</v>
      </c>
      <c r="X654" s="32" t="s">
        <v>1704</v>
      </c>
      <c r="AA654" s="32" t="s">
        <v>908</v>
      </c>
      <c r="AC654" s="58">
        <v>0</v>
      </c>
      <c r="AD654" s="10">
        <v>45649.039780500003</v>
      </c>
      <c r="AE654" s="10">
        <f t="shared" si="0"/>
        <v>45649.039780500003</v>
      </c>
      <c r="AF654" s="16">
        <v>0</v>
      </c>
      <c r="AG654" s="16">
        <v>0</v>
      </c>
      <c r="AH654" s="16">
        <v>0</v>
      </c>
      <c r="AI654" s="32">
        <v>0</v>
      </c>
      <c r="AJ654" s="32"/>
      <c r="AK654" s="32" t="s">
        <v>73</v>
      </c>
      <c r="AM654" s="112" t="s">
        <v>1702</v>
      </c>
      <c r="AN654" s="60">
        <v>1</v>
      </c>
      <c r="AO654" s="56" t="s">
        <v>902</v>
      </c>
      <c r="AP654" s="58" t="s">
        <v>914</v>
      </c>
      <c r="AQ654" s="58" t="s">
        <v>915</v>
      </c>
      <c r="AR654" s="58">
        <v>1.5</v>
      </c>
      <c r="AS654" s="32">
        <v>0</v>
      </c>
      <c r="AT654" s="32"/>
      <c r="AU654" s="40">
        <v>0</v>
      </c>
      <c r="AV654" s="40"/>
      <c r="AW654" s="32"/>
      <c r="AX654" s="16"/>
      <c r="AY654" s="32"/>
      <c r="AZ654" s="40"/>
      <c r="BA654" s="40"/>
      <c r="BB654" s="40"/>
      <c r="BC654" s="58"/>
      <c r="BD654" s="58"/>
      <c r="BE654" s="32"/>
    </row>
    <row r="655" spans="1:57" ht="169" hidden="1" customHeight="1" x14ac:dyDescent="0.2">
      <c r="A655" s="7">
        <v>682</v>
      </c>
      <c r="B655" s="7">
        <v>668</v>
      </c>
      <c r="C655" s="32" t="s">
        <v>900</v>
      </c>
      <c r="D655" s="32" t="s">
        <v>901</v>
      </c>
      <c r="E655" s="32" t="s">
        <v>72</v>
      </c>
      <c r="F655" s="1" t="s">
        <v>506</v>
      </c>
      <c r="G655" s="82" t="s">
        <v>2</v>
      </c>
      <c r="H655" s="6" t="s">
        <v>1706</v>
      </c>
      <c r="I655" s="9" t="s">
        <v>312</v>
      </c>
      <c r="J655" s="32" t="s">
        <v>729</v>
      </c>
      <c r="K655" s="32" t="s">
        <v>931</v>
      </c>
      <c r="L655" s="32" t="s">
        <v>615</v>
      </c>
      <c r="N655" s="58" t="s">
        <v>56</v>
      </c>
      <c r="Q655" s="32" t="s">
        <v>4</v>
      </c>
      <c r="R655" s="32" t="s">
        <v>392</v>
      </c>
      <c r="S655" s="32" t="str">
        <f>+VLOOKUP(Tabla12[[#This Row],[Programa]],Objetivos_Programas!$B$2:$C$16,2,FALSE)</f>
        <v>2. Programa descarbonizar la movilidad e infraestructura sostenible</v>
      </c>
      <c r="T655" s="32" t="s">
        <v>1658</v>
      </c>
      <c r="U655" s="32" t="s">
        <v>1883</v>
      </c>
      <c r="V655" s="33" t="str">
        <f>+VLOOKUP(Tabla12[[#This Row],[Subprograma (reclasificación)]],OB_Prop_Estru_Prog_SubPr_meta!$K$2:$N$59,4,FALSE)</f>
        <v>362 kilómetros de malla vial de la ciudad consolidados</v>
      </c>
      <c r="W655" s="32" t="s">
        <v>900</v>
      </c>
      <c r="X655" s="7"/>
      <c r="Y655" s="32" t="s">
        <v>1707</v>
      </c>
      <c r="AA655" s="32" t="s">
        <v>908</v>
      </c>
      <c r="AC655" s="58">
        <v>0</v>
      </c>
      <c r="AD655" s="10">
        <v>300000</v>
      </c>
      <c r="AE655" s="10">
        <f t="shared" si="0"/>
        <v>300000</v>
      </c>
      <c r="AF655" s="16">
        <v>0</v>
      </c>
      <c r="AG655" s="16">
        <v>0</v>
      </c>
      <c r="AH655" s="16">
        <v>0</v>
      </c>
      <c r="AI655" s="32">
        <v>0</v>
      </c>
      <c r="AJ655" s="32"/>
      <c r="AK655" s="32" t="s">
        <v>73</v>
      </c>
      <c r="AM655" s="112" t="s">
        <v>1708</v>
      </c>
      <c r="AN655" s="60">
        <v>1</v>
      </c>
      <c r="AO655" s="56" t="s">
        <v>902</v>
      </c>
      <c r="AP655" s="58" t="s">
        <v>914</v>
      </c>
      <c r="AQ655" s="58" t="s">
        <v>915</v>
      </c>
      <c r="AR655" s="58">
        <v>5.2</v>
      </c>
      <c r="AS655" s="32">
        <v>0</v>
      </c>
      <c r="AT655" s="32"/>
      <c r="AU655" s="40">
        <v>0</v>
      </c>
      <c r="AV655" s="40"/>
      <c r="AW655" s="32"/>
      <c r="AX655" s="16"/>
      <c r="AY655" s="32"/>
      <c r="AZ655" s="40"/>
      <c r="BA655" s="40"/>
      <c r="BB655" s="40"/>
      <c r="BC655" s="58"/>
      <c r="BD655" s="58"/>
      <c r="BE655" s="32"/>
    </row>
    <row r="656" spans="1:57" ht="169" hidden="1" customHeight="1" x14ac:dyDescent="0.2">
      <c r="A656" s="7">
        <v>683</v>
      </c>
      <c r="B656" s="7">
        <v>669</v>
      </c>
      <c r="C656" s="32" t="s">
        <v>684</v>
      </c>
      <c r="D656" s="32" t="s">
        <v>685</v>
      </c>
      <c r="E656" s="32" t="s">
        <v>112</v>
      </c>
      <c r="F656" s="1" t="s">
        <v>1712</v>
      </c>
      <c r="G656" s="32" t="s">
        <v>690</v>
      </c>
      <c r="H656" s="3" t="s">
        <v>1713</v>
      </c>
      <c r="I656" s="4" t="s">
        <v>1754</v>
      </c>
      <c r="J656" s="32" t="s">
        <v>729</v>
      </c>
      <c r="K656" s="32" t="s">
        <v>495</v>
      </c>
      <c r="L656" s="32" t="s">
        <v>615</v>
      </c>
      <c r="N656" s="58" t="s">
        <v>56</v>
      </c>
      <c r="Q656" s="32" t="s">
        <v>4</v>
      </c>
      <c r="R656" s="35" t="s">
        <v>391</v>
      </c>
      <c r="S656" s="32" t="str">
        <f>+VLOOKUP(Tabla12[[#This Row],[Programa]],Objetivos_Programas!$B$2:$C$16,2,FALSE)</f>
        <v>3. Programa Vitalidad y cuidado</v>
      </c>
      <c r="T656" s="35" t="s">
        <v>414</v>
      </c>
      <c r="U656" s="35" t="s">
        <v>1884</v>
      </c>
      <c r="V65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56" s="35" t="s">
        <v>2282</v>
      </c>
      <c r="X656" s="32" t="s">
        <v>115</v>
      </c>
      <c r="AA656" s="35"/>
      <c r="AB656" s="32" t="s">
        <v>115</v>
      </c>
      <c r="AC656" s="58" t="s">
        <v>71</v>
      </c>
      <c r="AD656" s="10" t="s">
        <v>2281</v>
      </c>
      <c r="AE656" s="10" t="str">
        <f>+Tabla12[[#This Row],[Costo estimado 
(millones de $)]]</f>
        <v>Incluido en el equipamiento ancla</v>
      </c>
      <c r="AJ656" s="32"/>
      <c r="AK656" s="32" t="s">
        <v>66</v>
      </c>
      <c r="AM656" s="32">
        <v>1</v>
      </c>
      <c r="AN656" s="7"/>
      <c r="AP656" s="32"/>
      <c r="AQ656" s="32"/>
      <c r="AR656" s="32"/>
      <c r="AS656" s="32"/>
      <c r="AT656" s="32"/>
      <c r="AU656" s="32"/>
      <c r="AV656" s="32"/>
      <c r="AW656" s="32"/>
      <c r="AX656" s="16"/>
      <c r="AY656" s="32"/>
      <c r="AZ656" s="40"/>
      <c r="BA656" s="40"/>
      <c r="BB656" s="40"/>
      <c r="BC656" s="7" t="s">
        <v>1714</v>
      </c>
      <c r="BD656" s="32"/>
    </row>
    <row r="657" spans="1:56" ht="169" hidden="1" customHeight="1" x14ac:dyDescent="0.2">
      <c r="A657" s="7">
        <v>684</v>
      </c>
      <c r="B657" s="7">
        <v>670</v>
      </c>
      <c r="C657" s="32" t="s">
        <v>684</v>
      </c>
      <c r="D657" s="32" t="s">
        <v>685</v>
      </c>
      <c r="E657" s="32" t="s">
        <v>112</v>
      </c>
      <c r="F657" s="1" t="s">
        <v>1712</v>
      </c>
      <c r="G657" s="32" t="s">
        <v>690</v>
      </c>
      <c r="H657" s="3" t="s">
        <v>1715</v>
      </c>
      <c r="I657" s="4" t="s">
        <v>1754</v>
      </c>
      <c r="J657" s="32" t="s">
        <v>729</v>
      </c>
      <c r="K657" s="32" t="s">
        <v>495</v>
      </c>
      <c r="L657" s="32" t="s">
        <v>615</v>
      </c>
      <c r="N657" s="58" t="s">
        <v>56</v>
      </c>
      <c r="Q657" s="32" t="s">
        <v>4</v>
      </c>
      <c r="R657" s="35" t="s">
        <v>391</v>
      </c>
      <c r="S657" s="32" t="str">
        <f>+VLOOKUP(Tabla12[[#This Row],[Programa]],Objetivos_Programas!$B$2:$C$16,2,FALSE)</f>
        <v>3. Programa Vitalidad y cuidado</v>
      </c>
      <c r="T657" s="35" t="s">
        <v>414</v>
      </c>
      <c r="U657" s="35" t="s">
        <v>1884</v>
      </c>
      <c r="V65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57" s="35" t="s">
        <v>2282</v>
      </c>
      <c r="X657" s="32" t="s">
        <v>961</v>
      </c>
      <c r="AA657" s="35"/>
      <c r="AB657" s="32" t="s">
        <v>961</v>
      </c>
      <c r="AC657" s="58" t="s">
        <v>71</v>
      </c>
      <c r="AD657" s="10" t="s">
        <v>2281</v>
      </c>
      <c r="AE657" s="10" t="str">
        <f>+Tabla12[[#This Row],[Costo estimado 
(millones de $)]]</f>
        <v>Incluido en el equipamiento ancla</v>
      </c>
      <c r="AJ657" s="32"/>
      <c r="AK657" s="32" t="s">
        <v>57</v>
      </c>
      <c r="AM657" s="32">
        <v>1</v>
      </c>
      <c r="AN657" s="7"/>
      <c r="AP657" s="32"/>
      <c r="AQ657" s="32"/>
      <c r="AR657" s="32"/>
      <c r="AS657" s="32"/>
      <c r="AT657" s="32"/>
      <c r="AU657" s="32"/>
      <c r="AV657" s="32"/>
      <c r="AW657" s="32"/>
      <c r="AX657" s="16"/>
      <c r="AY657" s="32"/>
      <c r="AZ657" s="40"/>
      <c r="BA657" s="40"/>
      <c r="BB657" s="40"/>
      <c r="BC657" s="7" t="s">
        <v>1716</v>
      </c>
      <c r="BD657" s="32"/>
    </row>
    <row r="658" spans="1:56" ht="169" hidden="1" customHeight="1" x14ac:dyDescent="0.2">
      <c r="A658" s="7">
        <v>685</v>
      </c>
      <c r="B658" s="7">
        <v>671</v>
      </c>
      <c r="C658" s="32" t="s">
        <v>684</v>
      </c>
      <c r="D658" s="32" t="s">
        <v>685</v>
      </c>
      <c r="E658" s="32" t="s">
        <v>112</v>
      </c>
      <c r="F658" s="1" t="s">
        <v>1712</v>
      </c>
      <c r="G658" s="32" t="s">
        <v>690</v>
      </c>
      <c r="H658" s="3" t="s">
        <v>1717</v>
      </c>
      <c r="I658" s="4" t="s">
        <v>1754</v>
      </c>
      <c r="J658" s="32" t="s">
        <v>729</v>
      </c>
      <c r="K658" s="32" t="s">
        <v>495</v>
      </c>
      <c r="L658" s="32" t="s">
        <v>615</v>
      </c>
      <c r="N658" s="58" t="s">
        <v>56</v>
      </c>
      <c r="Q658" s="32" t="s">
        <v>4</v>
      </c>
      <c r="R658" s="35" t="s">
        <v>391</v>
      </c>
      <c r="S658" s="32" t="str">
        <f>+VLOOKUP(Tabla12[[#This Row],[Programa]],Objetivos_Programas!$B$2:$C$16,2,FALSE)</f>
        <v>3. Programa Vitalidad y cuidado</v>
      </c>
      <c r="T658" s="35" t="s">
        <v>414</v>
      </c>
      <c r="U658" s="35" t="s">
        <v>1884</v>
      </c>
      <c r="V65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58" s="35" t="s">
        <v>2282</v>
      </c>
      <c r="X658" s="32" t="s">
        <v>947</v>
      </c>
      <c r="AA658" s="35"/>
      <c r="AB658" s="32" t="s">
        <v>947</v>
      </c>
      <c r="AC658" s="58" t="s">
        <v>71</v>
      </c>
      <c r="AD658" s="10" t="s">
        <v>2281</v>
      </c>
      <c r="AE658" s="10" t="str">
        <f>+Tabla12[[#This Row],[Costo estimado 
(millones de $)]]</f>
        <v>Incluido en el equipamiento ancla</v>
      </c>
      <c r="AJ658" s="32"/>
      <c r="AK658" s="32" t="s">
        <v>66</v>
      </c>
      <c r="AM658" s="32">
        <v>1</v>
      </c>
      <c r="AN658" s="7"/>
      <c r="AP658" s="32"/>
      <c r="AQ658" s="32"/>
      <c r="AR658" s="32"/>
      <c r="AS658" s="32"/>
      <c r="AT658" s="32"/>
      <c r="AU658" s="32"/>
      <c r="AV658" s="32"/>
      <c r="AW658" s="32"/>
      <c r="AX658" s="16"/>
      <c r="AY658" s="32"/>
      <c r="AZ658" s="40"/>
      <c r="BA658" s="40"/>
      <c r="BB658" s="40"/>
      <c r="BC658" s="7" t="s">
        <v>1718</v>
      </c>
      <c r="BD658" s="32"/>
    </row>
    <row r="659" spans="1:56" ht="169" hidden="1" customHeight="1" x14ac:dyDescent="0.2">
      <c r="A659" s="7">
        <v>686</v>
      </c>
      <c r="B659" s="7">
        <v>672</v>
      </c>
      <c r="C659" s="32" t="s">
        <v>684</v>
      </c>
      <c r="D659" s="32" t="s">
        <v>685</v>
      </c>
      <c r="E659" s="32" t="s">
        <v>112</v>
      </c>
      <c r="F659" s="1" t="s">
        <v>1712</v>
      </c>
      <c r="G659" s="32" t="s">
        <v>690</v>
      </c>
      <c r="H659" s="3" t="s">
        <v>1719</v>
      </c>
      <c r="I659" s="4" t="s">
        <v>1754</v>
      </c>
      <c r="J659" s="32" t="s">
        <v>729</v>
      </c>
      <c r="K659" s="32" t="s">
        <v>495</v>
      </c>
      <c r="L659" s="32" t="s">
        <v>615</v>
      </c>
      <c r="N659" s="58" t="s">
        <v>56</v>
      </c>
      <c r="Q659" s="32" t="s">
        <v>4</v>
      </c>
      <c r="R659" s="35" t="s">
        <v>391</v>
      </c>
      <c r="S659" s="32" t="str">
        <f>+VLOOKUP(Tabla12[[#This Row],[Programa]],Objetivos_Programas!$B$2:$C$16,2,FALSE)</f>
        <v>3. Programa Vitalidad y cuidado</v>
      </c>
      <c r="T659" s="35" t="s">
        <v>414</v>
      </c>
      <c r="U659" s="35" t="s">
        <v>1884</v>
      </c>
      <c r="V65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59" s="35" t="s">
        <v>2282</v>
      </c>
      <c r="X659" s="32" t="s">
        <v>154</v>
      </c>
      <c r="AA659" s="35"/>
      <c r="AB659" s="32" t="s">
        <v>154</v>
      </c>
      <c r="AC659" s="58" t="s">
        <v>71</v>
      </c>
      <c r="AD659" s="10" t="s">
        <v>2281</v>
      </c>
      <c r="AE659" s="10" t="str">
        <f>+Tabla12[[#This Row],[Costo estimado 
(millones de $)]]</f>
        <v>Incluido en el equipamiento ancla</v>
      </c>
      <c r="AJ659" s="32"/>
      <c r="AK659" s="32" t="s">
        <v>73</v>
      </c>
      <c r="AM659" s="32">
        <v>1</v>
      </c>
      <c r="AN659" s="7"/>
      <c r="AP659" s="32"/>
      <c r="AQ659" s="32"/>
      <c r="AR659" s="32"/>
      <c r="AS659" s="32"/>
      <c r="AT659" s="32"/>
      <c r="AU659" s="32"/>
      <c r="AV659" s="32"/>
      <c r="AW659" s="32"/>
      <c r="AX659" s="16"/>
      <c r="AY659" s="32"/>
      <c r="AZ659" s="40"/>
      <c r="BA659" s="40"/>
      <c r="BB659" s="40"/>
      <c r="BC659" s="7" t="s">
        <v>1720</v>
      </c>
      <c r="BD659" s="32"/>
    </row>
    <row r="660" spans="1:56" ht="169" hidden="1" customHeight="1" x14ac:dyDescent="0.2">
      <c r="A660" s="7">
        <v>688</v>
      </c>
      <c r="B660" s="7">
        <v>673</v>
      </c>
      <c r="C660" s="32" t="s">
        <v>684</v>
      </c>
      <c r="D660" s="32" t="s">
        <v>685</v>
      </c>
      <c r="E660" s="32" t="s">
        <v>112</v>
      </c>
      <c r="F660" s="1" t="s">
        <v>1712</v>
      </c>
      <c r="G660" s="32" t="s">
        <v>690</v>
      </c>
      <c r="H660" s="3" t="s">
        <v>1721</v>
      </c>
      <c r="I660" s="4" t="s">
        <v>1754</v>
      </c>
      <c r="J660" s="32" t="s">
        <v>729</v>
      </c>
      <c r="K660" s="32" t="s">
        <v>495</v>
      </c>
      <c r="L660" s="32" t="s">
        <v>615</v>
      </c>
      <c r="N660" s="58" t="s">
        <v>56</v>
      </c>
      <c r="Q660" s="32" t="s">
        <v>4</v>
      </c>
      <c r="R660" s="35" t="s">
        <v>391</v>
      </c>
      <c r="S660" s="32" t="str">
        <f>+VLOOKUP(Tabla12[[#This Row],[Programa]],Objetivos_Programas!$B$2:$C$16,2,FALSE)</f>
        <v>3. Programa Vitalidad y cuidado</v>
      </c>
      <c r="T660" s="35" t="s">
        <v>414</v>
      </c>
      <c r="U660" s="35" t="s">
        <v>1884</v>
      </c>
      <c r="V66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0" s="35" t="s">
        <v>2282</v>
      </c>
      <c r="X660" s="32" t="s">
        <v>166</v>
      </c>
      <c r="AA660" s="35"/>
      <c r="AB660" s="32" t="s">
        <v>166</v>
      </c>
      <c r="AC660" s="58" t="s">
        <v>71</v>
      </c>
      <c r="AD660" s="10" t="s">
        <v>2281</v>
      </c>
      <c r="AE660" s="10" t="str">
        <f>+Tabla12[[#This Row],[Costo estimado 
(millones de $)]]</f>
        <v>Incluido en el equipamiento ancla</v>
      </c>
      <c r="AJ660" s="32"/>
      <c r="AK660" s="32" t="s">
        <v>57</v>
      </c>
      <c r="AM660" s="32">
        <v>1</v>
      </c>
      <c r="AN660" s="7"/>
      <c r="AP660" s="32"/>
      <c r="AQ660" s="32"/>
      <c r="AR660" s="32"/>
      <c r="AS660" s="32"/>
      <c r="AT660" s="32"/>
      <c r="AU660" s="32"/>
      <c r="AV660" s="32"/>
      <c r="AW660" s="32"/>
      <c r="AX660" s="16"/>
      <c r="AY660" s="32"/>
      <c r="AZ660" s="40"/>
      <c r="BA660" s="40"/>
      <c r="BB660" s="40"/>
      <c r="BC660" s="7" t="s">
        <v>1722</v>
      </c>
      <c r="BD660" s="32"/>
    </row>
    <row r="661" spans="1:56" ht="169" hidden="1" customHeight="1" x14ac:dyDescent="0.2">
      <c r="A661" s="7">
        <v>689</v>
      </c>
      <c r="B661" s="7">
        <v>674</v>
      </c>
      <c r="C661" s="32" t="s">
        <v>684</v>
      </c>
      <c r="D661" s="32" t="s">
        <v>685</v>
      </c>
      <c r="E661" s="32" t="s">
        <v>112</v>
      </c>
      <c r="F661" s="1" t="s">
        <v>1712</v>
      </c>
      <c r="G661" s="32" t="s">
        <v>690</v>
      </c>
      <c r="H661" s="3" t="s">
        <v>1723</v>
      </c>
      <c r="I661" s="4" t="s">
        <v>1754</v>
      </c>
      <c r="J661" s="32" t="s">
        <v>729</v>
      </c>
      <c r="K661" s="32" t="s">
        <v>495</v>
      </c>
      <c r="L661" s="32" t="s">
        <v>615</v>
      </c>
      <c r="N661" s="58" t="s">
        <v>56</v>
      </c>
      <c r="Q661" s="32" t="s">
        <v>4</v>
      </c>
      <c r="R661" s="35" t="s">
        <v>391</v>
      </c>
      <c r="S661" s="32" t="str">
        <f>+VLOOKUP(Tabla12[[#This Row],[Programa]],Objetivos_Programas!$B$2:$C$16,2,FALSE)</f>
        <v>3. Programa Vitalidad y cuidado</v>
      </c>
      <c r="T661" s="35" t="s">
        <v>414</v>
      </c>
      <c r="U661" s="35" t="s">
        <v>1884</v>
      </c>
      <c r="V66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1" s="35" t="s">
        <v>2282</v>
      </c>
      <c r="X661" s="32" t="s">
        <v>1755</v>
      </c>
      <c r="AA661" s="35"/>
      <c r="AB661" s="32" t="s">
        <v>1755</v>
      </c>
      <c r="AC661" s="58" t="s">
        <v>71</v>
      </c>
      <c r="AD661" s="10" t="s">
        <v>2281</v>
      </c>
      <c r="AE661" s="10" t="str">
        <f>+Tabla12[[#This Row],[Costo estimado 
(millones de $)]]</f>
        <v>Incluido en el equipamiento ancla</v>
      </c>
      <c r="AJ661" s="32"/>
      <c r="AK661" s="32" t="s">
        <v>66</v>
      </c>
      <c r="AM661" s="32">
        <v>1</v>
      </c>
      <c r="AN661" s="7"/>
      <c r="AP661" s="32"/>
      <c r="AQ661" s="32"/>
      <c r="AR661" s="32"/>
      <c r="AS661" s="32"/>
      <c r="AT661" s="32"/>
      <c r="AU661" s="32"/>
      <c r="AV661" s="32"/>
      <c r="AW661" s="32"/>
      <c r="AX661" s="16"/>
      <c r="AY661" s="32"/>
      <c r="AZ661" s="40"/>
      <c r="BA661" s="40"/>
      <c r="BB661" s="40"/>
      <c r="BC661" s="7" t="s">
        <v>1718</v>
      </c>
      <c r="BD661" s="32"/>
    </row>
    <row r="662" spans="1:56" ht="169" hidden="1" customHeight="1" x14ac:dyDescent="0.2">
      <c r="A662" s="7">
        <v>690</v>
      </c>
      <c r="B662" s="7">
        <v>675</v>
      </c>
      <c r="C662" s="32" t="s">
        <v>684</v>
      </c>
      <c r="D662" s="32" t="s">
        <v>685</v>
      </c>
      <c r="E662" s="32" t="s">
        <v>112</v>
      </c>
      <c r="F662" s="1" t="s">
        <v>1712</v>
      </c>
      <c r="G662" s="32" t="s">
        <v>690</v>
      </c>
      <c r="H662" s="3" t="s">
        <v>1724</v>
      </c>
      <c r="I662" s="4" t="s">
        <v>1754</v>
      </c>
      <c r="J662" s="32" t="s">
        <v>729</v>
      </c>
      <c r="K662" s="32" t="s">
        <v>495</v>
      </c>
      <c r="L662" s="32" t="s">
        <v>615</v>
      </c>
      <c r="N662" s="58" t="s">
        <v>56</v>
      </c>
      <c r="Q662" s="32" t="s">
        <v>4</v>
      </c>
      <c r="R662" s="35" t="s">
        <v>391</v>
      </c>
      <c r="S662" s="32" t="str">
        <f>+VLOOKUP(Tabla12[[#This Row],[Programa]],Objetivos_Programas!$B$2:$C$16,2,FALSE)</f>
        <v>3. Programa Vitalidad y cuidado</v>
      </c>
      <c r="T662" s="35" t="s">
        <v>414</v>
      </c>
      <c r="U662" s="35" t="s">
        <v>1884</v>
      </c>
      <c r="V66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2" s="35" t="s">
        <v>2282</v>
      </c>
      <c r="X662" s="32" t="s">
        <v>142</v>
      </c>
      <c r="AA662" s="35"/>
      <c r="AB662" s="32" t="s">
        <v>142</v>
      </c>
      <c r="AC662" s="58" t="s">
        <v>71</v>
      </c>
      <c r="AD662" s="10" t="s">
        <v>2281</v>
      </c>
      <c r="AE662" s="10" t="str">
        <f>+Tabla12[[#This Row],[Costo estimado 
(millones de $)]]</f>
        <v>Incluido en el equipamiento ancla</v>
      </c>
      <c r="AJ662" s="32"/>
      <c r="AK662" s="32" t="s">
        <v>57</v>
      </c>
      <c r="AM662" s="32">
        <v>1</v>
      </c>
      <c r="AN662" s="7"/>
      <c r="AP662" s="32"/>
      <c r="AQ662" s="32"/>
      <c r="AR662" s="32"/>
      <c r="AS662" s="32"/>
      <c r="AT662" s="32"/>
      <c r="AU662" s="32"/>
      <c r="AV662" s="32"/>
      <c r="AW662" s="32"/>
      <c r="AX662" s="16"/>
      <c r="AY662" s="32"/>
      <c r="AZ662" s="40"/>
      <c r="BA662" s="40"/>
      <c r="BB662" s="40"/>
      <c r="BC662" s="7" t="s">
        <v>1716</v>
      </c>
      <c r="BD662" s="32"/>
    </row>
    <row r="663" spans="1:56" ht="169" hidden="1" customHeight="1" x14ac:dyDescent="0.2">
      <c r="A663" s="7">
        <v>691</v>
      </c>
      <c r="B663" s="7">
        <v>676</v>
      </c>
      <c r="C663" s="32" t="s">
        <v>684</v>
      </c>
      <c r="D663" s="32" t="s">
        <v>685</v>
      </c>
      <c r="E663" s="32" t="s">
        <v>112</v>
      </c>
      <c r="F663" s="1" t="s">
        <v>1712</v>
      </c>
      <c r="G663" s="32" t="s">
        <v>690</v>
      </c>
      <c r="H663" s="3" t="s">
        <v>1725</v>
      </c>
      <c r="I663" s="4" t="s">
        <v>1754</v>
      </c>
      <c r="J663" s="32" t="s">
        <v>729</v>
      </c>
      <c r="K663" s="32" t="s">
        <v>495</v>
      </c>
      <c r="L663" s="32" t="s">
        <v>615</v>
      </c>
      <c r="N663" s="58" t="s">
        <v>56</v>
      </c>
      <c r="Q663" s="32" t="s">
        <v>4</v>
      </c>
      <c r="R663" s="35" t="s">
        <v>391</v>
      </c>
      <c r="S663" s="32" t="str">
        <f>+VLOOKUP(Tabla12[[#This Row],[Programa]],Objetivos_Programas!$B$2:$C$16,2,FALSE)</f>
        <v>3. Programa Vitalidad y cuidado</v>
      </c>
      <c r="T663" s="35" t="s">
        <v>414</v>
      </c>
      <c r="U663" s="35" t="s">
        <v>1884</v>
      </c>
      <c r="V66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3" s="35" t="s">
        <v>2282</v>
      </c>
      <c r="X663" s="32" t="s">
        <v>145</v>
      </c>
      <c r="AA663" s="35"/>
      <c r="AB663" s="32" t="s">
        <v>145</v>
      </c>
      <c r="AC663" s="58" t="s">
        <v>71</v>
      </c>
      <c r="AD663" s="10" t="s">
        <v>2281</v>
      </c>
      <c r="AE663" s="10" t="str">
        <f>+Tabla12[[#This Row],[Costo estimado 
(millones de $)]]</f>
        <v>Incluido en el equipamiento ancla</v>
      </c>
      <c r="AJ663" s="32"/>
      <c r="AK663" s="32" t="s">
        <v>73</v>
      </c>
      <c r="AM663" s="32">
        <v>1</v>
      </c>
      <c r="AN663" s="7"/>
      <c r="AP663" s="32"/>
      <c r="AQ663" s="32"/>
      <c r="AR663" s="32"/>
      <c r="AS663" s="32"/>
      <c r="AT663" s="32"/>
      <c r="AU663" s="32"/>
      <c r="AV663" s="32"/>
      <c r="AW663" s="32"/>
      <c r="AX663" s="16"/>
      <c r="AY663" s="32"/>
      <c r="AZ663" s="40"/>
      <c r="BA663" s="40"/>
      <c r="BB663" s="40"/>
      <c r="BC663" s="7" t="s">
        <v>1726</v>
      </c>
      <c r="BD663" s="32"/>
    </row>
    <row r="664" spans="1:56" ht="169" hidden="1" customHeight="1" x14ac:dyDescent="0.2">
      <c r="A664" s="7">
        <v>692</v>
      </c>
      <c r="B664" s="7">
        <v>677</v>
      </c>
      <c r="C664" s="32" t="s">
        <v>684</v>
      </c>
      <c r="D664" s="32" t="s">
        <v>685</v>
      </c>
      <c r="E664" s="32" t="s">
        <v>112</v>
      </c>
      <c r="F664" s="1" t="s">
        <v>1712</v>
      </c>
      <c r="G664" s="32" t="s">
        <v>690</v>
      </c>
      <c r="H664" s="3" t="s">
        <v>1727</v>
      </c>
      <c r="I664" s="4" t="s">
        <v>1754</v>
      </c>
      <c r="J664" s="32" t="s">
        <v>729</v>
      </c>
      <c r="K664" s="32" t="s">
        <v>495</v>
      </c>
      <c r="L664" s="32" t="s">
        <v>615</v>
      </c>
      <c r="N664" s="58" t="s">
        <v>56</v>
      </c>
      <c r="Q664" s="32" t="s">
        <v>4</v>
      </c>
      <c r="R664" s="35" t="s">
        <v>391</v>
      </c>
      <c r="S664" s="32" t="str">
        <f>+VLOOKUP(Tabla12[[#This Row],[Programa]],Objetivos_Programas!$B$2:$C$16,2,FALSE)</f>
        <v>3. Programa Vitalidad y cuidado</v>
      </c>
      <c r="T664" s="35" t="s">
        <v>414</v>
      </c>
      <c r="U664" s="35" t="s">
        <v>1884</v>
      </c>
      <c r="V66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4" s="35" t="s">
        <v>2282</v>
      </c>
      <c r="X664" s="32" t="s">
        <v>940</v>
      </c>
      <c r="AA664" s="35"/>
      <c r="AB664" s="32" t="s">
        <v>940</v>
      </c>
      <c r="AC664" s="58" t="s">
        <v>71</v>
      </c>
      <c r="AD664" s="10" t="s">
        <v>2281</v>
      </c>
      <c r="AE664" s="10" t="str">
        <f>+Tabla12[[#This Row],[Costo estimado 
(millones de $)]]</f>
        <v>Incluido en el equipamiento ancla</v>
      </c>
      <c r="AJ664" s="32"/>
      <c r="AK664" s="32" t="s">
        <v>57</v>
      </c>
      <c r="AM664" s="32">
        <v>1</v>
      </c>
      <c r="AN664" s="7"/>
      <c r="AP664" s="32"/>
      <c r="AQ664" s="32"/>
      <c r="AR664" s="32"/>
      <c r="AS664" s="32"/>
      <c r="AT664" s="32"/>
      <c r="AU664" s="32"/>
      <c r="AV664" s="32"/>
      <c r="AW664" s="32"/>
      <c r="AX664" s="16"/>
      <c r="AY664" s="32"/>
      <c r="AZ664" s="40"/>
      <c r="BA664" s="40"/>
      <c r="BB664" s="40"/>
      <c r="BC664" s="7" t="s">
        <v>1728</v>
      </c>
      <c r="BD664" s="32"/>
    </row>
    <row r="665" spans="1:56" ht="169" hidden="1" customHeight="1" x14ac:dyDescent="0.2">
      <c r="A665" s="7">
        <v>693</v>
      </c>
      <c r="B665" s="7">
        <v>678</v>
      </c>
      <c r="C665" s="32" t="s">
        <v>684</v>
      </c>
      <c r="D665" s="32" t="s">
        <v>685</v>
      </c>
      <c r="E665" s="32" t="s">
        <v>112</v>
      </c>
      <c r="F665" s="1" t="s">
        <v>1712</v>
      </c>
      <c r="G665" s="32" t="s">
        <v>690</v>
      </c>
      <c r="H665" s="3" t="s">
        <v>1729</v>
      </c>
      <c r="I665" s="4" t="s">
        <v>1754</v>
      </c>
      <c r="J665" s="32" t="s">
        <v>729</v>
      </c>
      <c r="K665" s="32" t="s">
        <v>495</v>
      </c>
      <c r="L665" s="32" t="s">
        <v>615</v>
      </c>
      <c r="N665" s="58" t="s">
        <v>56</v>
      </c>
      <c r="Q665" s="32" t="s">
        <v>4</v>
      </c>
      <c r="R665" s="35" t="s">
        <v>391</v>
      </c>
      <c r="S665" s="32" t="str">
        <f>+VLOOKUP(Tabla12[[#This Row],[Programa]],Objetivos_Programas!$B$2:$C$16,2,FALSE)</f>
        <v>3. Programa Vitalidad y cuidado</v>
      </c>
      <c r="T665" s="35" t="s">
        <v>414</v>
      </c>
      <c r="U665" s="35" t="s">
        <v>1884</v>
      </c>
      <c r="V66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5" s="35" t="s">
        <v>2282</v>
      </c>
      <c r="X665" s="32" t="s">
        <v>1016</v>
      </c>
      <c r="AA665" s="35"/>
      <c r="AB665" s="32" t="s">
        <v>1016</v>
      </c>
      <c r="AC665" s="58" t="s">
        <v>71</v>
      </c>
      <c r="AD665" s="10" t="s">
        <v>2281</v>
      </c>
      <c r="AE665" s="10" t="str">
        <f>+Tabla12[[#This Row],[Costo estimado 
(millones de $)]]</f>
        <v>Incluido en el equipamiento ancla</v>
      </c>
      <c r="AJ665" s="32"/>
      <c r="AK665" s="32" t="s">
        <v>57</v>
      </c>
      <c r="AM665" s="32">
        <v>1</v>
      </c>
      <c r="AN665" s="7"/>
      <c r="AP665" s="32"/>
      <c r="AQ665" s="32"/>
      <c r="AR665" s="32"/>
      <c r="AS665" s="32"/>
      <c r="AT665" s="32"/>
      <c r="AU665" s="32"/>
      <c r="AV665" s="32"/>
      <c r="AW665" s="32"/>
      <c r="AX665" s="16"/>
      <c r="AY665" s="32"/>
      <c r="AZ665" s="40"/>
      <c r="BA665" s="40"/>
      <c r="BB665" s="40"/>
      <c r="BC665" s="7" t="s">
        <v>1728</v>
      </c>
      <c r="BD665" s="32"/>
    </row>
    <row r="666" spans="1:56" ht="169" hidden="1" customHeight="1" x14ac:dyDescent="0.2">
      <c r="A666" s="7">
        <v>694</v>
      </c>
      <c r="B666" s="7">
        <v>679</v>
      </c>
      <c r="C666" s="32" t="s">
        <v>684</v>
      </c>
      <c r="D666" s="32" t="s">
        <v>685</v>
      </c>
      <c r="E666" s="32" t="s">
        <v>112</v>
      </c>
      <c r="F666" s="1" t="s">
        <v>1712</v>
      </c>
      <c r="G666" s="32" t="s">
        <v>690</v>
      </c>
      <c r="H666" s="3" t="s">
        <v>1730</v>
      </c>
      <c r="I666" s="4" t="s">
        <v>1754</v>
      </c>
      <c r="J666" s="32" t="s">
        <v>729</v>
      </c>
      <c r="K666" s="32" t="s">
        <v>495</v>
      </c>
      <c r="L666" s="32" t="s">
        <v>615</v>
      </c>
      <c r="N666" s="58" t="s">
        <v>56</v>
      </c>
      <c r="Q666" s="32" t="s">
        <v>4</v>
      </c>
      <c r="R666" s="35" t="s">
        <v>391</v>
      </c>
      <c r="S666" s="32" t="str">
        <f>+VLOOKUP(Tabla12[[#This Row],[Programa]],Objetivos_Programas!$B$2:$C$16,2,FALSE)</f>
        <v>3. Programa Vitalidad y cuidado</v>
      </c>
      <c r="T666" s="35" t="s">
        <v>414</v>
      </c>
      <c r="U666" s="35" t="s">
        <v>1884</v>
      </c>
      <c r="V66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6" s="35" t="s">
        <v>2282</v>
      </c>
      <c r="X666" s="32" t="s">
        <v>953</v>
      </c>
      <c r="AA666" s="35"/>
      <c r="AB666" s="32" t="s">
        <v>953</v>
      </c>
      <c r="AC666" s="58" t="s">
        <v>71</v>
      </c>
      <c r="AD666" s="10" t="s">
        <v>2281</v>
      </c>
      <c r="AE666" s="10" t="str">
        <f>+Tabla12[[#This Row],[Costo estimado 
(millones de $)]]</f>
        <v>Incluido en el equipamiento ancla</v>
      </c>
      <c r="AJ666" s="32"/>
      <c r="AK666" s="32" t="s">
        <v>57</v>
      </c>
      <c r="AM666" s="32">
        <v>1</v>
      </c>
      <c r="AN666" s="7"/>
      <c r="AP666" s="32"/>
      <c r="AQ666" s="32"/>
      <c r="AR666" s="32"/>
      <c r="AS666" s="32"/>
      <c r="AT666" s="32"/>
      <c r="AU666" s="32"/>
      <c r="AV666" s="32"/>
      <c r="AW666" s="32"/>
      <c r="AX666" s="16"/>
      <c r="AY666" s="32"/>
      <c r="AZ666" s="40"/>
      <c r="BA666" s="40"/>
      <c r="BB666" s="40"/>
      <c r="BC666" s="7" t="s">
        <v>1722</v>
      </c>
      <c r="BD666" s="32"/>
    </row>
    <row r="667" spans="1:56" ht="169" hidden="1" customHeight="1" x14ac:dyDescent="0.2">
      <c r="A667" s="7">
        <v>695</v>
      </c>
      <c r="B667" s="7">
        <v>680</v>
      </c>
      <c r="C667" s="32" t="s">
        <v>684</v>
      </c>
      <c r="D667" s="32" t="s">
        <v>685</v>
      </c>
      <c r="E667" s="32" t="s">
        <v>112</v>
      </c>
      <c r="F667" s="1" t="s">
        <v>1712</v>
      </c>
      <c r="G667" s="32" t="s">
        <v>690</v>
      </c>
      <c r="H667" s="3" t="s">
        <v>1731</v>
      </c>
      <c r="I667" s="4" t="s">
        <v>1754</v>
      </c>
      <c r="J667" s="32" t="s">
        <v>729</v>
      </c>
      <c r="K667" s="32" t="s">
        <v>495</v>
      </c>
      <c r="L667" s="32" t="s">
        <v>615</v>
      </c>
      <c r="N667" s="58" t="s">
        <v>56</v>
      </c>
      <c r="Q667" s="32" t="s">
        <v>4</v>
      </c>
      <c r="R667" s="35" t="s">
        <v>391</v>
      </c>
      <c r="S667" s="32" t="str">
        <f>+VLOOKUP(Tabla12[[#This Row],[Programa]],Objetivos_Programas!$B$2:$C$16,2,FALSE)</f>
        <v>3. Programa Vitalidad y cuidado</v>
      </c>
      <c r="T667" s="35" t="s">
        <v>414</v>
      </c>
      <c r="U667" s="35" t="s">
        <v>1884</v>
      </c>
      <c r="V66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7" s="35" t="s">
        <v>2282</v>
      </c>
      <c r="X667" s="32" t="s">
        <v>279</v>
      </c>
      <c r="AA667" s="35"/>
      <c r="AB667" s="32" t="s">
        <v>279</v>
      </c>
      <c r="AC667" s="58" t="s">
        <v>71</v>
      </c>
      <c r="AD667" s="10" t="s">
        <v>2281</v>
      </c>
      <c r="AE667" s="10" t="str">
        <f>+Tabla12[[#This Row],[Costo estimado 
(millones de $)]]</f>
        <v>Incluido en el equipamiento ancla</v>
      </c>
      <c r="AJ667" s="32"/>
      <c r="AK667" s="32" t="s">
        <v>66</v>
      </c>
      <c r="AM667" s="32">
        <v>1</v>
      </c>
      <c r="AN667" s="7"/>
      <c r="AP667" s="32"/>
      <c r="AQ667" s="32"/>
      <c r="AR667" s="32"/>
      <c r="AS667" s="32"/>
      <c r="AT667" s="32"/>
      <c r="AU667" s="32"/>
      <c r="AV667" s="32"/>
      <c r="AW667" s="32"/>
      <c r="AX667" s="16"/>
      <c r="AY667" s="32"/>
      <c r="AZ667" s="40"/>
      <c r="BA667" s="40"/>
      <c r="BB667" s="40"/>
      <c r="BC667" s="7" t="s">
        <v>1718</v>
      </c>
      <c r="BD667" s="32"/>
    </row>
    <row r="668" spans="1:56" ht="169" hidden="1" customHeight="1" x14ac:dyDescent="0.2">
      <c r="A668" s="7">
        <v>696</v>
      </c>
      <c r="B668" s="7">
        <v>681</v>
      </c>
      <c r="C668" s="32" t="s">
        <v>684</v>
      </c>
      <c r="D668" s="32" t="s">
        <v>685</v>
      </c>
      <c r="E668" s="32" t="s">
        <v>112</v>
      </c>
      <c r="F668" s="1" t="s">
        <v>1712</v>
      </c>
      <c r="G668" s="32" t="s">
        <v>690</v>
      </c>
      <c r="H668" s="3" t="s">
        <v>1732</v>
      </c>
      <c r="I668" s="4" t="s">
        <v>1754</v>
      </c>
      <c r="J668" s="32" t="s">
        <v>729</v>
      </c>
      <c r="K668" s="32" t="s">
        <v>495</v>
      </c>
      <c r="L668" s="32" t="s">
        <v>615</v>
      </c>
      <c r="N668" s="58" t="s">
        <v>56</v>
      </c>
      <c r="Q668" s="32" t="s">
        <v>4</v>
      </c>
      <c r="R668" s="35" t="s">
        <v>391</v>
      </c>
      <c r="S668" s="32" t="str">
        <f>+VLOOKUP(Tabla12[[#This Row],[Programa]],Objetivos_Programas!$B$2:$C$16,2,FALSE)</f>
        <v>3. Programa Vitalidad y cuidado</v>
      </c>
      <c r="T668" s="35" t="s">
        <v>414</v>
      </c>
      <c r="U668" s="35" t="s">
        <v>1884</v>
      </c>
      <c r="V66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8" s="35" t="s">
        <v>2282</v>
      </c>
      <c r="X668" s="32" t="s">
        <v>1756</v>
      </c>
      <c r="AA668" s="35"/>
      <c r="AB668" s="32" t="s">
        <v>1756</v>
      </c>
      <c r="AC668" s="58" t="s">
        <v>71</v>
      </c>
      <c r="AD668" s="10" t="s">
        <v>2281</v>
      </c>
      <c r="AE668" s="10" t="str">
        <f>+Tabla12[[#This Row],[Costo estimado 
(millones de $)]]</f>
        <v>Incluido en el equipamiento ancla</v>
      </c>
      <c r="AJ668" s="32"/>
      <c r="AK668" s="32" t="s">
        <v>57</v>
      </c>
      <c r="AM668" s="32">
        <v>1</v>
      </c>
      <c r="AN668" s="7"/>
      <c r="AP668" s="32"/>
      <c r="AQ668" s="32"/>
      <c r="AR668" s="32"/>
      <c r="AS668" s="32"/>
      <c r="AT668" s="32"/>
      <c r="AU668" s="32"/>
      <c r="AV668" s="32"/>
      <c r="AW668" s="32"/>
      <c r="AX668" s="16"/>
      <c r="AY668" s="32"/>
      <c r="AZ668" s="40"/>
      <c r="BA668" s="40"/>
      <c r="BB668" s="40"/>
      <c r="BC668" s="7" t="s">
        <v>1722</v>
      </c>
      <c r="BD668" s="32"/>
    </row>
    <row r="669" spans="1:56" ht="169" hidden="1" customHeight="1" x14ac:dyDescent="0.2">
      <c r="A669" s="7">
        <v>697</v>
      </c>
      <c r="B669" s="7">
        <v>682</v>
      </c>
      <c r="C669" s="32" t="s">
        <v>684</v>
      </c>
      <c r="D669" s="32" t="s">
        <v>685</v>
      </c>
      <c r="E669" s="32" t="s">
        <v>112</v>
      </c>
      <c r="F669" s="1" t="s">
        <v>1712</v>
      </c>
      <c r="G669" s="32" t="s">
        <v>690</v>
      </c>
      <c r="H669" s="3" t="s">
        <v>1733</v>
      </c>
      <c r="I669" s="4" t="s">
        <v>1754</v>
      </c>
      <c r="J669" s="32" t="s">
        <v>729</v>
      </c>
      <c r="K669" s="32" t="s">
        <v>495</v>
      </c>
      <c r="L669" s="32" t="s">
        <v>615</v>
      </c>
      <c r="N669" s="58" t="s">
        <v>56</v>
      </c>
      <c r="Q669" s="32" t="s">
        <v>4</v>
      </c>
      <c r="R669" s="35" t="s">
        <v>391</v>
      </c>
      <c r="S669" s="32" t="str">
        <f>+VLOOKUP(Tabla12[[#This Row],[Programa]],Objetivos_Programas!$B$2:$C$16,2,FALSE)</f>
        <v>3. Programa Vitalidad y cuidado</v>
      </c>
      <c r="T669" s="35" t="s">
        <v>414</v>
      </c>
      <c r="U669" s="35" t="s">
        <v>1884</v>
      </c>
      <c r="V66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69" s="35" t="s">
        <v>2282</v>
      </c>
      <c r="X669" s="32" t="s">
        <v>158</v>
      </c>
      <c r="AA669" s="35"/>
      <c r="AB669" s="32" t="s">
        <v>158</v>
      </c>
      <c r="AC669" s="58" t="s">
        <v>71</v>
      </c>
      <c r="AD669" s="10" t="s">
        <v>2281</v>
      </c>
      <c r="AE669" s="10" t="str">
        <f>+Tabla12[[#This Row],[Costo estimado 
(millones de $)]]</f>
        <v>Incluido en el equipamiento ancla</v>
      </c>
      <c r="AJ669" s="32"/>
      <c r="AK669" s="32" t="s">
        <v>73</v>
      </c>
      <c r="AM669" s="32">
        <v>2</v>
      </c>
      <c r="AN669" s="7"/>
      <c r="AP669" s="32"/>
      <c r="AQ669" s="32"/>
      <c r="AR669" s="32"/>
      <c r="AS669" s="32"/>
      <c r="AT669" s="32"/>
      <c r="AU669" s="32"/>
      <c r="AV669" s="32"/>
      <c r="AW669" s="32"/>
      <c r="AX669" s="16"/>
      <c r="AY669" s="32"/>
      <c r="AZ669" s="40"/>
      <c r="BA669" s="40"/>
      <c r="BB669" s="40"/>
      <c r="BC669" s="7" t="s">
        <v>1734</v>
      </c>
      <c r="BD669" s="32"/>
    </row>
    <row r="670" spans="1:56" ht="169" hidden="1" customHeight="1" x14ac:dyDescent="0.2">
      <c r="A670" s="7">
        <v>698</v>
      </c>
      <c r="B670" s="7">
        <v>683</v>
      </c>
      <c r="C670" s="32" t="s">
        <v>684</v>
      </c>
      <c r="D670" s="32" t="s">
        <v>685</v>
      </c>
      <c r="E670" s="32" t="s">
        <v>112</v>
      </c>
      <c r="F670" s="1" t="s">
        <v>1712</v>
      </c>
      <c r="G670" s="32" t="s">
        <v>690</v>
      </c>
      <c r="H670" s="3" t="s">
        <v>1735</v>
      </c>
      <c r="I670" s="4" t="s">
        <v>1754</v>
      </c>
      <c r="J670" s="32" t="s">
        <v>729</v>
      </c>
      <c r="K670" s="32" t="s">
        <v>495</v>
      </c>
      <c r="L670" s="32" t="s">
        <v>615</v>
      </c>
      <c r="N670" s="58" t="s">
        <v>56</v>
      </c>
      <c r="Q670" s="32" t="s">
        <v>4</v>
      </c>
      <c r="R670" s="35" t="s">
        <v>391</v>
      </c>
      <c r="S670" s="32" t="str">
        <f>+VLOOKUP(Tabla12[[#This Row],[Programa]],Objetivos_Programas!$B$2:$C$16,2,FALSE)</f>
        <v>3. Programa Vitalidad y cuidado</v>
      </c>
      <c r="T670" s="35" t="s">
        <v>414</v>
      </c>
      <c r="U670" s="35" t="s">
        <v>1884</v>
      </c>
      <c r="V67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0" s="35" t="s">
        <v>2282</v>
      </c>
      <c r="X670" s="32" t="s">
        <v>192</v>
      </c>
      <c r="AA670" s="35"/>
      <c r="AB670" s="32" t="s">
        <v>192</v>
      </c>
      <c r="AC670" s="58" t="s">
        <v>71</v>
      </c>
      <c r="AD670" s="10" t="s">
        <v>2281</v>
      </c>
      <c r="AE670" s="10" t="str">
        <f>+Tabla12[[#This Row],[Costo estimado 
(millones de $)]]</f>
        <v>Incluido en el equipamiento ancla</v>
      </c>
      <c r="AJ670" s="32"/>
      <c r="AK670" s="32" t="s">
        <v>73</v>
      </c>
      <c r="AM670" s="32">
        <v>2</v>
      </c>
      <c r="AN670" s="7"/>
      <c r="AP670" s="32"/>
      <c r="AQ670" s="32"/>
      <c r="AR670" s="32"/>
      <c r="AS670" s="32"/>
      <c r="AT670" s="32"/>
      <c r="AU670" s="32"/>
      <c r="AV670" s="32"/>
      <c r="AW670" s="32"/>
      <c r="AX670" s="16"/>
      <c r="AY670" s="32"/>
      <c r="AZ670" s="40"/>
      <c r="BA670" s="40"/>
      <c r="BB670" s="40"/>
      <c r="BC670" s="7" t="s">
        <v>1736</v>
      </c>
      <c r="BD670" s="32"/>
    </row>
    <row r="671" spans="1:56" ht="169" hidden="1" customHeight="1" x14ac:dyDescent="0.2">
      <c r="A671" s="7">
        <v>699</v>
      </c>
      <c r="B671" s="7">
        <v>684</v>
      </c>
      <c r="C671" s="32" t="s">
        <v>684</v>
      </c>
      <c r="D671" s="32" t="s">
        <v>685</v>
      </c>
      <c r="E671" s="32" t="s">
        <v>112</v>
      </c>
      <c r="F671" s="1" t="s">
        <v>1712</v>
      </c>
      <c r="G671" s="32" t="s">
        <v>690</v>
      </c>
      <c r="H671" s="3" t="s">
        <v>1737</v>
      </c>
      <c r="I671" s="4" t="s">
        <v>1754</v>
      </c>
      <c r="J671" s="32" t="s">
        <v>729</v>
      </c>
      <c r="K671" s="32" t="s">
        <v>495</v>
      </c>
      <c r="L671" s="32" t="s">
        <v>615</v>
      </c>
      <c r="N671" s="58" t="s">
        <v>56</v>
      </c>
      <c r="Q671" s="32" t="s">
        <v>4</v>
      </c>
      <c r="R671" s="35" t="s">
        <v>391</v>
      </c>
      <c r="S671" s="32" t="str">
        <f>+VLOOKUP(Tabla12[[#This Row],[Programa]],Objetivos_Programas!$B$2:$C$16,2,FALSE)</f>
        <v>3. Programa Vitalidad y cuidado</v>
      </c>
      <c r="T671" s="35" t="s">
        <v>414</v>
      </c>
      <c r="U671" s="35" t="s">
        <v>1884</v>
      </c>
      <c r="V67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1" s="35" t="s">
        <v>2282</v>
      </c>
      <c r="X671" s="32" t="s">
        <v>210</v>
      </c>
      <c r="AA671" s="35"/>
      <c r="AB671" s="32" t="s">
        <v>210</v>
      </c>
      <c r="AC671" s="58" t="s">
        <v>71</v>
      </c>
      <c r="AD671" s="10" t="s">
        <v>2281</v>
      </c>
      <c r="AE671" s="10" t="str">
        <f>+Tabla12[[#This Row],[Costo estimado 
(millones de $)]]</f>
        <v>Incluido en el equipamiento ancla</v>
      </c>
      <c r="AJ671" s="32"/>
      <c r="AK671" s="32" t="s">
        <v>73</v>
      </c>
      <c r="AM671" s="32">
        <v>1</v>
      </c>
      <c r="AN671" s="7"/>
      <c r="AP671" s="32"/>
      <c r="AQ671" s="32"/>
      <c r="AR671" s="32"/>
      <c r="AS671" s="32"/>
      <c r="AT671" s="32"/>
      <c r="AU671" s="32"/>
      <c r="AV671" s="32"/>
      <c r="AW671" s="32"/>
      <c r="AX671" s="16"/>
      <c r="AY671" s="32"/>
      <c r="AZ671" s="40"/>
      <c r="BA671" s="40"/>
      <c r="BB671" s="40"/>
      <c r="BC671" s="7" t="s">
        <v>1726</v>
      </c>
      <c r="BD671" s="32"/>
    </row>
    <row r="672" spans="1:56" ht="169" hidden="1" customHeight="1" x14ac:dyDescent="0.2">
      <c r="A672" s="7">
        <v>700</v>
      </c>
      <c r="B672" s="7">
        <v>685</v>
      </c>
      <c r="C672" s="32" t="s">
        <v>684</v>
      </c>
      <c r="D672" s="32" t="s">
        <v>685</v>
      </c>
      <c r="E672" s="32" t="s">
        <v>112</v>
      </c>
      <c r="F672" s="1" t="s">
        <v>1712</v>
      </c>
      <c r="G672" s="32" t="s">
        <v>690</v>
      </c>
      <c r="H672" s="3" t="s">
        <v>1738</v>
      </c>
      <c r="I672" s="4" t="s">
        <v>1754</v>
      </c>
      <c r="J672" s="32" t="s">
        <v>729</v>
      </c>
      <c r="K672" s="32" t="s">
        <v>495</v>
      </c>
      <c r="L672" s="32" t="s">
        <v>615</v>
      </c>
      <c r="N672" s="58" t="s">
        <v>56</v>
      </c>
      <c r="Q672" s="32" t="s">
        <v>4</v>
      </c>
      <c r="R672" s="35" t="s">
        <v>391</v>
      </c>
      <c r="S672" s="32" t="str">
        <f>+VLOOKUP(Tabla12[[#This Row],[Programa]],Objetivos_Programas!$B$2:$C$16,2,FALSE)</f>
        <v>3. Programa Vitalidad y cuidado</v>
      </c>
      <c r="T672" s="35" t="s">
        <v>414</v>
      </c>
      <c r="U672" s="35" t="s">
        <v>1884</v>
      </c>
      <c r="V67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2" s="35" t="s">
        <v>2282</v>
      </c>
      <c r="X672" s="32" t="s">
        <v>975</v>
      </c>
      <c r="AA672" s="35"/>
      <c r="AB672" s="32" t="s">
        <v>975</v>
      </c>
      <c r="AC672" s="58" t="s">
        <v>71</v>
      </c>
      <c r="AD672" s="10" t="s">
        <v>2281</v>
      </c>
      <c r="AE672" s="10" t="str">
        <f>+Tabla12[[#This Row],[Costo estimado 
(millones de $)]]</f>
        <v>Incluido en el equipamiento ancla</v>
      </c>
      <c r="AJ672" s="32"/>
      <c r="AK672" s="32" t="s">
        <v>73</v>
      </c>
      <c r="AM672" s="32">
        <v>2</v>
      </c>
      <c r="AN672" s="7"/>
      <c r="AP672" s="32"/>
      <c r="AQ672" s="32"/>
      <c r="AR672" s="32"/>
      <c r="AS672" s="32"/>
      <c r="AT672" s="32"/>
      <c r="AU672" s="32"/>
      <c r="AV672" s="32"/>
      <c r="AW672" s="32"/>
      <c r="AX672" s="16"/>
      <c r="AY672" s="32"/>
      <c r="AZ672" s="40"/>
      <c r="BA672" s="40"/>
      <c r="BB672" s="40"/>
      <c r="BC672" s="7" t="s">
        <v>1739</v>
      </c>
      <c r="BD672" s="32"/>
    </row>
    <row r="673" spans="1:56" ht="169" hidden="1" customHeight="1" x14ac:dyDescent="0.2">
      <c r="A673" s="7">
        <v>701</v>
      </c>
      <c r="B673" s="7">
        <v>686</v>
      </c>
      <c r="C673" s="32" t="s">
        <v>684</v>
      </c>
      <c r="D673" s="32" t="s">
        <v>685</v>
      </c>
      <c r="E673" s="32" t="s">
        <v>112</v>
      </c>
      <c r="F673" s="1" t="s">
        <v>1712</v>
      </c>
      <c r="G673" s="32" t="s">
        <v>690</v>
      </c>
      <c r="H673" s="3" t="s">
        <v>1740</v>
      </c>
      <c r="I673" s="4" t="s">
        <v>1754</v>
      </c>
      <c r="J673" s="32" t="s">
        <v>729</v>
      </c>
      <c r="K673" s="32" t="s">
        <v>495</v>
      </c>
      <c r="L673" s="32" t="s">
        <v>615</v>
      </c>
      <c r="N673" s="58" t="s">
        <v>56</v>
      </c>
      <c r="Q673" s="32" t="s">
        <v>4</v>
      </c>
      <c r="R673" s="35" t="s">
        <v>391</v>
      </c>
      <c r="S673" s="32" t="str">
        <f>+VLOOKUP(Tabla12[[#This Row],[Programa]],Objetivos_Programas!$B$2:$C$16,2,FALSE)</f>
        <v>3. Programa Vitalidad y cuidado</v>
      </c>
      <c r="T673" s="35" t="s">
        <v>414</v>
      </c>
      <c r="U673" s="35" t="s">
        <v>1884</v>
      </c>
      <c r="V67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3" s="35" t="s">
        <v>2282</v>
      </c>
      <c r="X673" s="32" t="s">
        <v>197</v>
      </c>
      <c r="AA673" s="35"/>
      <c r="AB673" s="32" t="s">
        <v>197</v>
      </c>
      <c r="AC673" s="58" t="s">
        <v>71</v>
      </c>
      <c r="AD673" s="10" t="s">
        <v>2281</v>
      </c>
      <c r="AE673" s="10" t="str">
        <f>+Tabla12[[#This Row],[Costo estimado 
(millones de $)]]</f>
        <v>Incluido en el equipamiento ancla</v>
      </c>
      <c r="AJ673" s="32"/>
      <c r="AK673" s="32" t="s">
        <v>57</v>
      </c>
      <c r="AM673" s="32">
        <v>1</v>
      </c>
      <c r="AN673" s="7"/>
      <c r="AP673" s="32"/>
      <c r="AQ673" s="32"/>
      <c r="AR673" s="32"/>
      <c r="AS673" s="32"/>
      <c r="AT673" s="32"/>
      <c r="AU673" s="32"/>
      <c r="AV673" s="32"/>
      <c r="AW673" s="32"/>
      <c r="AX673" s="16"/>
      <c r="AY673" s="32"/>
      <c r="AZ673" s="40"/>
      <c r="BA673" s="40"/>
      <c r="BB673" s="40"/>
      <c r="BC673" s="7" t="s">
        <v>1716</v>
      </c>
      <c r="BD673" s="32"/>
    </row>
    <row r="674" spans="1:56" ht="169" hidden="1" customHeight="1" x14ac:dyDescent="0.2">
      <c r="A674" s="7">
        <v>702</v>
      </c>
      <c r="B674" s="7">
        <v>687</v>
      </c>
      <c r="C674" s="32" t="s">
        <v>684</v>
      </c>
      <c r="D674" s="32" t="s">
        <v>685</v>
      </c>
      <c r="E674" s="32" t="s">
        <v>112</v>
      </c>
      <c r="F674" s="1" t="s">
        <v>1712</v>
      </c>
      <c r="G674" s="32" t="s">
        <v>690</v>
      </c>
      <c r="H674" s="3" t="s">
        <v>1741</v>
      </c>
      <c r="I674" s="4" t="s">
        <v>1754</v>
      </c>
      <c r="J674" s="32" t="s">
        <v>729</v>
      </c>
      <c r="K674" s="32" t="s">
        <v>495</v>
      </c>
      <c r="L674" s="32" t="s">
        <v>615</v>
      </c>
      <c r="N674" s="58" t="s">
        <v>56</v>
      </c>
      <c r="Q674" s="32" t="s">
        <v>4</v>
      </c>
      <c r="R674" s="35" t="s">
        <v>391</v>
      </c>
      <c r="S674" s="32" t="str">
        <f>+VLOOKUP(Tabla12[[#This Row],[Programa]],Objetivos_Programas!$B$2:$C$16,2,FALSE)</f>
        <v>3. Programa Vitalidad y cuidado</v>
      </c>
      <c r="T674" s="35" t="s">
        <v>414</v>
      </c>
      <c r="U674" s="35" t="s">
        <v>1884</v>
      </c>
      <c r="V67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4" s="35" t="s">
        <v>2282</v>
      </c>
      <c r="X674" s="32" t="s">
        <v>939</v>
      </c>
      <c r="AA674" s="35"/>
      <c r="AB674" s="32" t="s">
        <v>939</v>
      </c>
      <c r="AC674" s="58" t="s">
        <v>71</v>
      </c>
      <c r="AD674" s="10" t="s">
        <v>2281</v>
      </c>
      <c r="AE674" s="10" t="str">
        <f>+Tabla12[[#This Row],[Costo estimado 
(millones de $)]]</f>
        <v>Incluido en el equipamiento ancla</v>
      </c>
      <c r="AJ674" s="32"/>
      <c r="AK674" s="32" t="s">
        <v>57</v>
      </c>
      <c r="AM674" s="32">
        <v>1</v>
      </c>
      <c r="AN674" s="7"/>
      <c r="AP674" s="32"/>
      <c r="AQ674" s="32"/>
      <c r="AR674" s="32"/>
      <c r="AS674" s="32"/>
      <c r="AT674" s="32"/>
      <c r="AU674" s="32"/>
      <c r="AV674" s="32"/>
      <c r="AW674" s="32"/>
      <c r="AX674" s="16"/>
      <c r="AY674" s="32"/>
      <c r="AZ674" s="40"/>
      <c r="BA674" s="40"/>
      <c r="BB674" s="40"/>
      <c r="BC674" s="7" t="s">
        <v>1722</v>
      </c>
      <c r="BD674" s="32"/>
    </row>
    <row r="675" spans="1:56" ht="169" hidden="1" customHeight="1" x14ac:dyDescent="0.2">
      <c r="A675" s="7">
        <v>703</v>
      </c>
      <c r="B675" s="7">
        <v>688</v>
      </c>
      <c r="C675" s="32" t="s">
        <v>684</v>
      </c>
      <c r="D675" s="32" t="s">
        <v>685</v>
      </c>
      <c r="E675" s="32" t="s">
        <v>112</v>
      </c>
      <c r="F675" s="1" t="s">
        <v>1712</v>
      </c>
      <c r="G675" s="32" t="s">
        <v>690</v>
      </c>
      <c r="H675" s="3" t="s">
        <v>1742</v>
      </c>
      <c r="I675" s="4" t="s">
        <v>1754</v>
      </c>
      <c r="J675" s="32" t="s">
        <v>729</v>
      </c>
      <c r="K675" s="32" t="s">
        <v>495</v>
      </c>
      <c r="L675" s="32" t="s">
        <v>615</v>
      </c>
      <c r="N675" s="58" t="s">
        <v>56</v>
      </c>
      <c r="Q675" s="32" t="s">
        <v>4</v>
      </c>
      <c r="R675" s="35" t="s">
        <v>391</v>
      </c>
      <c r="S675" s="32" t="str">
        <f>+VLOOKUP(Tabla12[[#This Row],[Programa]],Objetivos_Programas!$B$2:$C$16,2,FALSE)</f>
        <v>3. Programa Vitalidad y cuidado</v>
      </c>
      <c r="T675" s="35" t="s">
        <v>414</v>
      </c>
      <c r="U675" s="35" t="s">
        <v>1884</v>
      </c>
      <c r="V67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5" s="35" t="s">
        <v>2282</v>
      </c>
      <c r="X675" s="32" t="s">
        <v>122</v>
      </c>
      <c r="AA675" s="35"/>
      <c r="AB675" s="32" t="s">
        <v>122</v>
      </c>
      <c r="AC675" s="58" t="s">
        <v>71</v>
      </c>
      <c r="AD675" s="10" t="s">
        <v>2281</v>
      </c>
      <c r="AE675" s="10" t="str">
        <f>+Tabla12[[#This Row],[Costo estimado 
(millones de $)]]</f>
        <v>Incluido en el equipamiento ancla</v>
      </c>
      <c r="AJ675" s="32"/>
      <c r="AK675" s="32" t="s">
        <v>57</v>
      </c>
      <c r="AM675" s="32">
        <v>2</v>
      </c>
      <c r="AN675" s="7"/>
      <c r="AP675" s="32"/>
      <c r="AQ675" s="32"/>
      <c r="AR675" s="32"/>
      <c r="AS675" s="32"/>
      <c r="AT675" s="32"/>
      <c r="AU675" s="32"/>
      <c r="AV675" s="32"/>
      <c r="AW675" s="32"/>
      <c r="AX675" s="16"/>
      <c r="AY675" s="32"/>
      <c r="AZ675" s="40"/>
      <c r="BA675" s="40"/>
      <c r="BB675" s="40"/>
      <c r="BC675" s="7" t="s">
        <v>1743</v>
      </c>
      <c r="BD675" s="32"/>
    </row>
    <row r="676" spans="1:56" ht="169" hidden="1" customHeight="1" x14ac:dyDescent="0.2">
      <c r="A676" s="7">
        <v>704</v>
      </c>
      <c r="B676" s="7">
        <v>689</v>
      </c>
      <c r="C676" s="32" t="s">
        <v>684</v>
      </c>
      <c r="D676" s="32" t="s">
        <v>685</v>
      </c>
      <c r="E676" s="32" t="s">
        <v>112</v>
      </c>
      <c r="F676" s="1" t="s">
        <v>1712</v>
      </c>
      <c r="G676" s="32" t="s">
        <v>690</v>
      </c>
      <c r="H676" s="3" t="s">
        <v>1744</v>
      </c>
      <c r="I676" s="4" t="s">
        <v>1754</v>
      </c>
      <c r="J676" s="32" t="s">
        <v>729</v>
      </c>
      <c r="K676" s="32" t="s">
        <v>495</v>
      </c>
      <c r="L676" s="32" t="s">
        <v>615</v>
      </c>
      <c r="N676" s="58" t="s">
        <v>56</v>
      </c>
      <c r="Q676" s="32" t="s">
        <v>4</v>
      </c>
      <c r="R676" s="35" t="s">
        <v>391</v>
      </c>
      <c r="S676" s="32" t="str">
        <f>+VLOOKUP(Tabla12[[#This Row],[Programa]],Objetivos_Programas!$B$2:$C$16,2,FALSE)</f>
        <v>3. Programa Vitalidad y cuidado</v>
      </c>
      <c r="T676" s="35" t="s">
        <v>414</v>
      </c>
      <c r="U676" s="35" t="s">
        <v>1884</v>
      </c>
      <c r="V67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6" s="35" t="s">
        <v>2282</v>
      </c>
      <c r="X676" s="32" t="s">
        <v>213</v>
      </c>
      <c r="AA676" s="35"/>
      <c r="AB676" s="32" t="s">
        <v>213</v>
      </c>
      <c r="AC676" s="58" t="s">
        <v>71</v>
      </c>
      <c r="AD676" s="10" t="s">
        <v>2281</v>
      </c>
      <c r="AE676" s="10" t="str">
        <f>+Tabla12[[#This Row],[Costo estimado 
(millones de $)]]</f>
        <v>Incluido en el equipamiento ancla</v>
      </c>
      <c r="AJ676" s="32"/>
      <c r="AK676" s="32" t="s">
        <v>57</v>
      </c>
      <c r="AM676" s="32">
        <v>3</v>
      </c>
      <c r="AN676" s="7"/>
      <c r="AP676" s="32"/>
      <c r="AQ676" s="32"/>
      <c r="AR676" s="32"/>
      <c r="AS676" s="32"/>
      <c r="AT676" s="32"/>
      <c r="AU676" s="32"/>
      <c r="AV676" s="32"/>
      <c r="AW676" s="32"/>
      <c r="AX676" s="16"/>
      <c r="AY676" s="32"/>
      <c r="AZ676" s="40"/>
      <c r="BA676" s="40"/>
      <c r="BB676" s="40"/>
      <c r="BC676" s="7" t="s">
        <v>1745</v>
      </c>
      <c r="BD676" s="32"/>
    </row>
    <row r="677" spans="1:56" ht="169" hidden="1" customHeight="1" x14ac:dyDescent="0.2">
      <c r="A677" s="7">
        <v>705</v>
      </c>
      <c r="B677" s="7">
        <v>690</v>
      </c>
      <c r="C677" s="32" t="s">
        <v>684</v>
      </c>
      <c r="D677" s="32" t="s">
        <v>685</v>
      </c>
      <c r="E677" s="32" t="s">
        <v>112</v>
      </c>
      <c r="F677" s="1" t="s">
        <v>1712</v>
      </c>
      <c r="G677" s="32" t="s">
        <v>690</v>
      </c>
      <c r="H677" s="3" t="s">
        <v>1746</v>
      </c>
      <c r="I677" s="4" t="s">
        <v>1754</v>
      </c>
      <c r="J677" s="32" t="s">
        <v>729</v>
      </c>
      <c r="K677" s="32" t="s">
        <v>495</v>
      </c>
      <c r="L677" s="32" t="s">
        <v>615</v>
      </c>
      <c r="N677" s="58" t="s">
        <v>56</v>
      </c>
      <c r="Q677" s="32" t="s">
        <v>4</v>
      </c>
      <c r="R677" s="35" t="s">
        <v>391</v>
      </c>
      <c r="S677" s="32" t="str">
        <f>+VLOOKUP(Tabla12[[#This Row],[Programa]],Objetivos_Programas!$B$2:$C$16,2,FALSE)</f>
        <v>3. Programa Vitalidad y cuidado</v>
      </c>
      <c r="T677" s="35" t="s">
        <v>414</v>
      </c>
      <c r="U677" s="35" t="s">
        <v>1884</v>
      </c>
      <c r="V67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7" s="35" t="s">
        <v>2282</v>
      </c>
      <c r="X677" s="32" t="s">
        <v>126</v>
      </c>
      <c r="AA677" s="35"/>
      <c r="AB677" s="32" t="s">
        <v>126</v>
      </c>
      <c r="AC677" s="58" t="s">
        <v>71</v>
      </c>
      <c r="AD677" s="10" t="s">
        <v>2281</v>
      </c>
      <c r="AE677" s="10" t="str">
        <f>+Tabla12[[#This Row],[Costo estimado 
(millones de $)]]</f>
        <v>Incluido en el equipamiento ancla</v>
      </c>
      <c r="AJ677" s="32"/>
      <c r="AK677" s="32" t="s">
        <v>57</v>
      </c>
      <c r="AM677" s="32">
        <v>1</v>
      </c>
      <c r="AN677" s="7"/>
      <c r="AP677" s="32"/>
      <c r="AQ677" s="32"/>
      <c r="AR677" s="32"/>
      <c r="AS677" s="32"/>
      <c r="AT677" s="32"/>
      <c r="AU677" s="32"/>
      <c r="AV677" s="32"/>
      <c r="AW677" s="32"/>
      <c r="AX677" s="16"/>
      <c r="AY677" s="32"/>
      <c r="AZ677" s="40"/>
      <c r="BA677" s="40"/>
      <c r="BB677" s="40"/>
      <c r="BC677" s="7" t="s">
        <v>1722</v>
      </c>
      <c r="BD677" s="32"/>
    </row>
    <row r="678" spans="1:56" ht="169" hidden="1" customHeight="1" x14ac:dyDescent="0.2">
      <c r="A678" s="7">
        <v>706</v>
      </c>
      <c r="B678" s="7">
        <v>691</v>
      </c>
      <c r="C678" s="32" t="s">
        <v>684</v>
      </c>
      <c r="D678" s="32" t="s">
        <v>685</v>
      </c>
      <c r="E678" s="32" t="s">
        <v>112</v>
      </c>
      <c r="F678" s="1" t="s">
        <v>1712</v>
      </c>
      <c r="G678" s="32" t="s">
        <v>690</v>
      </c>
      <c r="H678" s="3" t="s">
        <v>1747</v>
      </c>
      <c r="I678" s="4" t="s">
        <v>1754</v>
      </c>
      <c r="J678" s="32" t="s">
        <v>729</v>
      </c>
      <c r="K678" s="32" t="s">
        <v>495</v>
      </c>
      <c r="L678" s="32" t="s">
        <v>615</v>
      </c>
      <c r="N678" s="58" t="s">
        <v>56</v>
      </c>
      <c r="Q678" s="32" t="s">
        <v>4</v>
      </c>
      <c r="R678" s="35" t="s">
        <v>391</v>
      </c>
      <c r="S678" s="32" t="str">
        <f>+VLOOKUP(Tabla12[[#This Row],[Programa]],Objetivos_Programas!$B$2:$C$16,2,FALSE)</f>
        <v>3. Programa Vitalidad y cuidado</v>
      </c>
      <c r="T678" s="35" t="s">
        <v>414</v>
      </c>
      <c r="U678" s="35" t="s">
        <v>1884</v>
      </c>
      <c r="V67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8" s="35" t="s">
        <v>2282</v>
      </c>
      <c r="X678" s="32" t="s">
        <v>195</v>
      </c>
      <c r="AA678" s="35"/>
      <c r="AB678" s="32" t="s">
        <v>195</v>
      </c>
      <c r="AC678" s="58" t="s">
        <v>71</v>
      </c>
      <c r="AD678" s="10" t="s">
        <v>2281</v>
      </c>
      <c r="AE678" s="10" t="str">
        <f>+Tabla12[[#This Row],[Costo estimado 
(millones de $)]]</f>
        <v>Incluido en el equipamiento ancla</v>
      </c>
      <c r="AJ678" s="32"/>
      <c r="AK678" s="32" t="s">
        <v>57</v>
      </c>
      <c r="AM678" s="32">
        <v>2</v>
      </c>
      <c r="AN678" s="7"/>
      <c r="AP678" s="32"/>
      <c r="AQ678" s="32"/>
      <c r="AR678" s="32"/>
      <c r="AS678" s="32"/>
      <c r="AT678" s="32"/>
      <c r="AU678" s="32"/>
      <c r="AV678" s="32"/>
      <c r="AW678" s="32"/>
      <c r="AX678" s="16"/>
      <c r="AY678" s="32"/>
      <c r="AZ678" s="40"/>
      <c r="BA678" s="40"/>
      <c r="BB678" s="40"/>
      <c r="BC678" s="7" t="s">
        <v>1734</v>
      </c>
      <c r="BD678" s="32"/>
    </row>
    <row r="679" spans="1:56" ht="169" hidden="1" customHeight="1" x14ac:dyDescent="0.2">
      <c r="A679" s="7">
        <v>707</v>
      </c>
      <c r="B679" s="7">
        <v>692</v>
      </c>
      <c r="C679" s="32" t="s">
        <v>684</v>
      </c>
      <c r="D679" s="32" t="s">
        <v>685</v>
      </c>
      <c r="E679" s="32" t="s">
        <v>112</v>
      </c>
      <c r="F679" s="1" t="s">
        <v>1712</v>
      </c>
      <c r="G679" s="32" t="s">
        <v>690</v>
      </c>
      <c r="H679" s="3" t="s">
        <v>1748</v>
      </c>
      <c r="I679" s="4" t="s">
        <v>1754</v>
      </c>
      <c r="J679" s="32" t="s">
        <v>729</v>
      </c>
      <c r="K679" s="32" t="s">
        <v>495</v>
      </c>
      <c r="L679" s="32" t="s">
        <v>615</v>
      </c>
      <c r="N679" s="58" t="s">
        <v>56</v>
      </c>
      <c r="Q679" s="32" t="s">
        <v>4</v>
      </c>
      <c r="R679" s="35" t="s">
        <v>391</v>
      </c>
      <c r="S679" s="32" t="str">
        <f>+VLOOKUP(Tabla12[[#This Row],[Programa]],Objetivos_Programas!$B$2:$C$16,2,FALSE)</f>
        <v>3. Programa Vitalidad y cuidado</v>
      </c>
      <c r="T679" s="35" t="s">
        <v>414</v>
      </c>
      <c r="U679" s="35" t="s">
        <v>1884</v>
      </c>
      <c r="V67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79" s="35" t="s">
        <v>2282</v>
      </c>
      <c r="X679" s="32" t="s">
        <v>519</v>
      </c>
      <c r="AA679" s="35"/>
      <c r="AB679" s="32" t="s">
        <v>519</v>
      </c>
      <c r="AC679" s="58" t="s">
        <v>71</v>
      </c>
      <c r="AD679" s="10" t="s">
        <v>2281</v>
      </c>
      <c r="AE679" s="10" t="str">
        <f>+Tabla12[[#This Row],[Costo estimado 
(millones de $)]]</f>
        <v>Incluido en el equipamiento ancla</v>
      </c>
      <c r="AJ679" s="32"/>
      <c r="AK679" s="32" t="s">
        <v>73</v>
      </c>
      <c r="AM679" s="32">
        <v>2</v>
      </c>
      <c r="AN679" s="7"/>
      <c r="AP679" s="32"/>
      <c r="AQ679" s="32"/>
      <c r="AR679" s="32"/>
      <c r="AS679" s="32"/>
      <c r="AT679" s="32"/>
      <c r="AU679" s="32"/>
      <c r="AV679" s="32"/>
      <c r="AW679" s="32"/>
      <c r="AX679" s="16"/>
      <c r="AY679" s="32"/>
      <c r="AZ679" s="40"/>
      <c r="BA679" s="40"/>
      <c r="BB679" s="40"/>
      <c r="BC679" s="7" t="s">
        <v>1749</v>
      </c>
      <c r="BD679" s="32"/>
    </row>
    <row r="680" spans="1:56" ht="169" hidden="1" customHeight="1" x14ac:dyDescent="0.2">
      <c r="A680" s="7">
        <v>708</v>
      </c>
      <c r="B680" s="7">
        <v>693</v>
      </c>
      <c r="C680" s="32" t="s">
        <v>684</v>
      </c>
      <c r="D680" s="32" t="s">
        <v>685</v>
      </c>
      <c r="E680" s="32" t="s">
        <v>112</v>
      </c>
      <c r="F680" s="1" t="s">
        <v>1712</v>
      </c>
      <c r="G680" s="32" t="s">
        <v>690</v>
      </c>
      <c r="H680" s="3" t="s">
        <v>1750</v>
      </c>
      <c r="I680" s="4" t="s">
        <v>1754</v>
      </c>
      <c r="J680" s="32" t="s">
        <v>729</v>
      </c>
      <c r="K680" s="32" t="s">
        <v>495</v>
      </c>
      <c r="L680" s="32" t="s">
        <v>615</v>
      </c>
      <c r="N680" s="58" t="s">
        <v>56</v>
      </c>
      <c r="Q680" s="32" t="s">
        <v>4</v>
      </c>
      <c r="R680" s="35" t="s">
        <v>391</v>
      </c>
      <c r="S680" s="32" t="str">
        <f>+VLOOKUP(Tabla12[[#This Row],[Programa]],Objetivos_Programas!$B$2:$C$16,2,FALSE)</f>
        <v>3. Programa Vitalidad y cuidado</v>
      </c>
      <c r="T680" s="35" t="s">
        <v>414</v>
      </c>
      <c r="U680" s="35" t="s">
        <v>1884</v>
      </c>
      <c r="V68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0" s="35" t="s">
        <v>2282</v>
      </c>
      <c r="X680" s="32" t="s">
        <v>136</v>
      </c>
      <c r="AA680" s="35"/>
      <c r="AB680" s="32" t="s">
        <v>136</v>
      </c>
      <c r="AC680" s="58" t="s">
        <v>71</v>
      </c>
      <c r="AD680" s="10" t="s">
        <v>2281</v>
      </c>
      <c r="AE680" s="10" t="str">
        <f>+Tabla12[[#This Row],[Costo estimado 
(millones de $)]]</f>
        <v>Incluido en el equipamiento ancla</v>
      </c>
      <c r="AJ680" s="32"/>
      <c r="AK680" s="32" t="s">
        <v>66</v>
      </c>
      <c r="AM680" s="32">
        <v>1</v>
      </c>
      <c r="AN680" s="7"/>
      <c r="AP680" s="32"/>
      <c r="AQ680" s="32"/>
      <c r="AR680" s="32"/>
      <c r="AS680" s="32"/>
      <c r="AT680" s="32"/>
      <c r="AU680" s="32"/>
      <c r="AV680" s="32"/>
      <c r="AW680" s="32"/>
      <c r="AX680" s="16"/>
      <c r="AY680" s="32"/>
      <c r="AZ680" s="40"/>
      <c r="BA680" s="40"/>
      <c r="BB680" s="40"/>
      <c r="BC680" s="7" t="s">
        <v>1718</v>
      </c>
      <c r="BD680" s="32"/>
    </row>
    <row r="681" spans="1:56" ht="169" hidden="1" customHeight="1" x14ac:dyDescent="0.2">
      <c r="A681" s="7">
        <v>709</v>
      </c>
      <c r="B681" s="7">
        <v>694</v>
      </c>
      <c r="C681" s="32" t="s">
        <v>684</v>
      </c>
      <c r="D681" s="32" t="s">
        <v>685</v>
      </c>
      <c r="E681" s="32" t="s">
        <v>112</v>
      </c>
      <c r="F681" s="1" t="s">
        <v>1712</v>
      </c>
      <c r="G681" s="32" t="s">
        <v>690</v>
      </c>
      <c r="H681" s="3" t="s">
        <v>1751</v>
      </c>
      <c r="I681" s="4" t="s">
        <v>1754</v>
      </c>
      <c r="J681" s="32" t="s">
        <v>729</v>
      </c>
      <c r="K681" s="32" t="s">
        <v>495</v>
      </c>
      <c r="L681" s="32" t="s">
        <v>615</v>
      </c>
      <c r="N681" s="58" t="s">
        <v>56</v>
      </c>
      <c r="Q681" s="32" t="s">
        <v>4</v>
      </c>
      <c r="R681" s="35" t="s">
        <v>391</v>
      </c>
      <c r="S681" s="32" t="str">
        <f>+VLOOKUP(Tabla12[[#This Row],[Programa]],Objetivos_Programas!$B$2:$C$16,2,FALSE)</f>
        <v>3. Programa Vitalidad y cuidado</v>
      </c>
      <c r="T681" s="35" t="s">
        <v>414</v>
      </c>
      <c r="U681" s="35" t="s">
        <v>1884</v>
      </c>
      <c r="V68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1" s="35" t="s">
        <v>2282</v>
      </c>
      <c r="X681" s="32" t="s">
        <v>839</v>
      </c>
      <c r="AA681" s="35"/>
      <c r="AB681" s="32" t="s">
        <v>839</v>
      </c>
      <c r="AC681" s="58" t="s">
        <v>71</v>
      </c>
      <c r="AD681" s="10" t="s">
        <v>2281</v>
      </c>
      <c r="AE681" s="10" t="str">
        <f>+Tabla12[[#This Row],[Costo estimado 
(millones de $)]]</f>
        <v>Incluido en el equipamiento ancla</v>
      </c>
      <c r="AJ681" s="32"/>
      <c r="AK681" s="32" t="s">
        <v>57</v>
      </c>
      <c r="AM681" s="32">
        <v>2</v>
      </c>
      <c r="AN681" s="7"/>
      <c r="AP681" s="32"/>
      <c r="AQ681" s="32"/>
      <c r="AR681" s="32"/>
      <c r="AS681" s="32"/>
      <c r="AT681" s="32"/>
      <c r="AU681" s="32"/>
      <c r="AV681" s="32"/>
      <c r="AW681" s="32"/>
      <c r="AX681" s="16"/>
      <c r="AY681" s="32"/>
      <c r="AZ681" s="40"/>
      <c r="BA681" s="40"/>
      <c r="BB681" s="40"/>
      <c r="BC681" s="7" t="s">
        <v>1752</v>
      </c>
      <c r="BD681" s="32"/>
    </row>
    <row r="682" spans="1:56" ht="169" hidden="1" customHeight="1" x14ac:dyDescent="0.2">
      <c r="A682" s="7">
        <v>710</v>
      </c>
      <c r="B682" s="7">
        <v>695</v>
      </c>
      <c r="C682" s="32" t="s">
        <v>684</v>
      </c>
      <c r="D682" s="32" t="s">
        <v>685</v>
      </c>
      <c r="E682" s="32" t="s">
        <v>112</v>
      </c>
      <c r="F682" s="1" t="s">
        <v>1712</v>
      </c>
      <c r="G682" s="32" t="s">
        <v>690</v>
      </c>
      <c r="H682" s="3" t="s">
        <v>1753</v>
      </c>
      <c r="I682" s="4" t="s">
        <v>1754</v>
      </c>
      <c r="J682" s="32" t="s">
        <v>729</v>
      </c>
      <c r="K682" s="32" t="s">
        <v>495</v>
      </c>
      <c r="L682" s="32" t="s">
        <v>615</v>
      </c>
      <c r="N682" s="58" t="s">
        <v>56</v>
      </c>
      <c r="Q682" s="32" t="s">
        <v>4</v>
      </c>
      <c r="R682" s="35" t="s">
        <v>391</v>
      </c>
      <c r="S682" s="32" t="str">
        <f>+VLOOKUP(Tabla12[[#This Row],[Programa]],Objetivos_Programas!$B$2:$C$16,2,FALSE)</f>
        <v>3. Programa Vitalidad y cuidado</v>
      </c>
      <c r="T682" s="35" t="s">
        <v>414</v>
      </c>
      <c r="U682" s="35" t="s">
        <v>1884</v>
      </c>
      <c r="V68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2" s="35" t="s">
        <v>2282</v>
      </c>
      <c r="X682" s="32" t="s">
        <v>133</v>
      </c>
      <c r="AA682" s="35"/>
      <c r="AB682" s="32" t="s">
        <v>133</v>
      </c>
      <c r="AC682" s="58" t="s">
        <v>71</v>
      </c>
      <c r="AD682" s="10" t="s">
        <v>2281</v>
      </c>
      <c r="AE682" s="10" t="str">
        <f>+Tabla12[[#This Row],[Costo estimado 
(millones de $)]]</f>
        <v>Incluido en el equipamiento ancla</v>
      </c>
      <c r="AJ682" s="32"/>
      <c r="AK682" s="32" t="s">
        <v>66</v>
      </c>
      <c r="AM682" s="32">
        <v>1</v>
      </c>
      <c r="AN682" s="7"/>
      <c r="AP682" s="32"/>
      <c r="AQ682" s="32"/>
      <c r="AR682" s="32"/>
      <c r="AS682" s="32"/>
      <c r="AT682" s="32"/>
      <c r="AU682" s="32"/>
      <c r="AV682" s="32"/>
      <c r="AW682" s="32"/>
      <c r="AX682" s="16"/>
      <c r="AY682" s="32"/>
      <c r="AZ682" s="40"/>
      <c r="BA682" s="40"/>
      <c r="BB682" s="40"/>
      <c r="BC682" s="7" t="s">
        <v>1718</v>
      </c>
      <c r="BD682" s="32"/>
    </row>
    <row r="683" spans="1:56" ht="169" hidden="1" customHeight="1" x14ac:dyDescent="0.2">
      <c r="A683" s="7">
        <v>711</v>
      </c>
      <c r="B683" s="7">
        <v>696</v>
      </c>
      <c r="C683" s="32" t="s">
        <v>1758</v>
      </c>
      <c r="D683" s="32" t="s">
        <v>1759</v>
      </c>
      <c r="F683" s="1" t="s">
        <v>1760</v>
      </c>
      <c r="G683" s="32" t="s">
        <v>2</v>
      </c>
      <c r="H683" s="3" t="s">
        <v>1796</v>
      </c>
      <c r="I683" s="4" t="s">
        <v>1754</v>
      </c>
      <c r="J683" s="32" t="s">
        <v>729</v>
      </c>
      <c r="K683" s="32" t="s">
        <v>495</v>
      </c>
      <c r="L683" s="32" t="s">
        <v>615</v>
      </c>
      <c r="N683" s="58" t="s">
        <v>56</v>
      </c>
      <c r="Q683" s="32" t="s">
        <v>4</v>
      </c>
      <c r="R683" s="35" t="s">
        <v>391</v>
      </c>
      <c r="S683" s="32" t="str">
        <f>+VLOOKUP(Tabla12[[#This Row],[Programa]],Objetivos_Programas!$B$2:$C$16,2,FALSE)</f>
        <v>3. Programa Vitalidad y cuidado</v>
      </c>
      <c r="T683" s="35" t="s">
        <v>414</v>
      </c>
      <c r="U683" s="35" t="s">
        <v>1884</v>
      </c>
      <c r="V68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3" s="35" t="s">
        <v>2282</v>
      </c>
      <c r="X683" s="32" t="s">
        <v>519</v>
      </c>
      <c r="Y683" s="32" t="s">
        <v>195</v>
      </c>
      <c r="AA683" s="35"/>
      <c r="AB683" s="126" t="s">
        <v>2019</v>
      </c>
      <c r="AC683" s="212" t="s">
        <v>2054</v>
      </c>
      <c r="AD683" s="10">
        <v>4292.3102650000001</v>
      </c>
      <c r="AE683" s="10">
        <f>+Tabla12[[#This Row],[Costo estimado 
(millones de $)]]</f>
        <v>4292.3102650000001</v>
      </c>
      <c r="AJ683" s="32"/>
      <c r="AK683" s="32" t="s">
        <v>57</v>
      </c>
      <c r="AM683" s="7"/>
      <c r="AN683" s="7"/>
      <c r="AP683" s="32"/>
      <c r="AQ683" s="32"/>
      <c r="AR683" s="32"/>
      <c r="AS683" s="32"/>
      <c r="AT683" s="32"/>
      <c r="AU683" s="32"/>
      <c r="AV683" s="32"/>
      <c r="AW683" s="32"/>
      <c r="AX683" s="16"/>
      <c r="AY683" s="32"/>
      <c r="AZ683" s="40"/>
      <c r="BA683" s="40"/>
      <c r="BB683" s="40"/>
      <c r="BC683" s="32"/>
      <c r="BD683" s="32"/>
    </row>
    <row r="684" spans="1:56" ht="169" hidden="1" customHeight="1" x14ac:dyDescent="0.2">
      <c r="A684" s="7">
        <v>712</v>
      </c>
      <c r="B684" s="7">
        <v>697</v>
      </c>
      <c r="C684" s="32" t="s">
        <v>1758</v>
      </c>
      <c r="D684" s="32" t="s">
        <v>1759</v>
      </c>
      <c r="F684" s="1" t="s">
        <v>1761</v>
      </c>
      <c r="G684" s="32" t="s">
        <v>2</v>
      </c>
      <c r="H684" s="3" t="s">
        <v>1797</v>
      </c>
      <c r="I684" s="4" t="s">
        <v>1754</v>
      </c>
      <c r="J684" s="32" t="s">
        <v>729</v>
      </c>
      <c r="K684" s="32" t="s">
        <v>495</v>
      </c>
      <c r="L684" s="32" t="s">
        <v>615</v>
      </c>
      <c r="N684" s="58" t="s">
        <v>56</v>
      </c>
      <c r="Q684" s="32" t="s">
        <v>4</v>
      </c>
      <c r="R684" s="35" t="s">
        <v>391</v>
      </c>
      <c r="S684" s="32" t="str">
        <f>+VLOOKUP(Tabla12[[#This Row],[Programa]],Objetivos_Programas!$B$2:$C$16,2,FALSE)</f>
        <v>3. Programa Vitalidad y cuidado</v>
      </c>
      <c r="T684" s="35" t="s">
        <v>414</v>
      </c>
      <c r="U684" s="35" t="s">
        <v>1884</v>
      </c>
      <c r="V68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4" s="35" t="s">
        <v>2282</v>
      </c>
      <c r="X684" s="32" t="s">
        <v>136</v>
      </c>
      <c r="Y684" s="32" t="s">
        <v>133</v>
      </c>
      <c r="AA684" s="35"/>
      <c r="AB684" s="127" t="s">
        <v>2020</v>
      </c>
      <c r="AC684" s="212" t="s">
        <v>2055</v>
      </c>
      <c r="AD684" s="10">
        <v>7139.2306339999996</v>
      </c>
      <c r="AE684" s="10">
        <f>+Tabla12[[#This Row],[Costo estimado 
(millones de $)]]</f>
        <v>7139.2306339999996</v>
      </c>
      <c r="AJ684" s="32"/>
      <c r="AK684" s="32" t="s">
        <v>57</v>
      </c>
      <c r="AM684" s="7"/>
      <c r="AN684" s="7"/>
      <c r="AP684" s="32"/>
      <c r="AQ684" s="32"/>
      <c r="AR684" s="32"/>
      <c r="AS684" s="32"/>
      <c r="AT684" s="32"/>
      <c r="AU684" s="32"/>
      <c r="AV684" s="32"/>
      <c r="AW684" s="32"/>
      <c r="AX684" s="16"/>
      <c r="AY684" s="32"/>
      <c r="AZ684" s="40"/>
      <c r="BA684" s="40"/>
      <c r="BB684" s="40"/>
      <c r="BC684" s="32"/>
      <c r="BD684" s="32"/>
    </row>
    <row r="685" spans="1:56" ht="169" hidden="1" customHeight="1" x14ac:dyDescent="0.2">
      <c r="A685" s="7">
        <v>713</v>
      </c>
      <c r="B685" s="7">
        <v>698</v>
      </c>
      <c r="C685" s="32" t="s">
        <v>1758</v>
      </c>
      <c r="D685" s="32" t="s">
        <v>1759</v>
      </c>
      <c r="F685" s="1" t="s">
        <v>1762</v>
      </c>
      <c r="G685" s="32" t="s">
        <v>2</v>
      </c>
      <c r="H685" s="3" t="s">
        <v>1798</v>
      </c>
      <c r="I685" s="4" t="s">
        <v>1754</v>
      </c>
      <c r="J685" s="32" t="s">
        <v>729</v>
      </c>
      <c r="K685" s="32" t="s">
        <v>495</v>
      </c>
      <c r="L685" s="32" t="s">
        <v>615</v>
      </c>
      <c r="N685" s="58" t="s">
        <v>56</v>
      </c>
      <c r="Q685" s="32" t="s">
        <v>4</v>
      </c>
      <c r="R685" s="35" t="s">
        <v>391</v>
      </c>
      <c r="S685" s="32" t="str">
        <f>+VLOOKUP(Tabla12[[#This Row],[Programa]],Objetivos_Programas!$B$2:$C$16,2,FALSE)</f>
        <v>3. Programa Vitalidad y cuidado</v>
      </c>
      <c r="T685" s="35" t="s">
        <v>414</v>
      </c>
      <c r="U685" s="35" t="s">
        <v>1884</v>
      </c>
      <c r="V68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5" s="35" t="s">
        <v>2282</v>
      </c>
      <c r="X685" s="32" t="s">
        <v>1081</v>
      </c>
      <c r="Y685" s="32" t="s">
        <v>213</v>
      </c>
      <c r="AA685" s="35"/>
      <c r="AB685" s="127" t="s">
        <v>2021</v>
      </c>
      <c r="AC685" s="212" t="s">
        <v>2056</v>
      </c>
      <c r="AD685" s="10">
        <v>5062.452781</v>
      </c>
      <c r="AE685" s="10">
        <f>+Tabla12[[#This Row],[Costo estimado 
(millones de $)]]</f>
        <v>5062.452781</v>
      </c>
      <c r="AJ685" s="32"/>
      <c r="AK685" s="32" t="s">
        <v>57</v>
      </c>
      <c r="AM685" s="7"/>
      <c r="AN685" s="7"/>
      <c r="AP685" s="32"/>
      <c r="AQ685" s="32"/>
      <c r="AR685" s="32"/>
      <c r="AS685" s="32"/>
      <c r="AT685" s="32"/>
      <c r="AU685" s="32"/>
      <c r="AV685" s="32"/>
      <c r="AW685" s="32"/>
      <c r="AX685" s="16"/>
      <c r="AY685" s="32"/>
      <c r="AZ685" s="40"/>
      <c r="BA685" s="40"/>
      <c r="BB685" s="40"/>
      <c r="BC685" s="32"/>
      <c r="BD685" s="32"/>
    </row>
    <row r="686" spans="1:56" ht="169" hidden="1" customHeight="1" x14ac:dyDescent="0.2">
      <c r="A686" s="7">
        <v>714</v>
      </c>
      <c r="B686" s="7">
        <v>699</v>
      </c>
      <c r="C686" s="32" t="s">
        <v>1758</v>
      </c>
      <c r="D686" s="32" t="s">
        <v>1759</v>
      </c>
      <c r="F686" s="1" t="s">
        <v>1763</v>
      </c>
      <c r="G686" s="32" t="s">
        <v>2</v>
      </c>
      <c r="H686" s="3" t="s">
        <v>1799</v>
      </c>
      <c r="I686" s="4" t="s">
        <v>1754</v>
      </c>
      <c r="J686" s="32" t="s">
        <v>729</v>
      </c>
      <c r="K686" s="32" t="s">
        <v>495</v>
      </c>
      <c r="L686" s="32" t="s">
        <v>615</v>
      </c>
      <c r="N686" s="58" t="s">
        <v>56</v>
      </c>
      <c r="Q686" s="32" t="s">
        <v>4</v>
      </c>
      <c r="R686" s="35" t="s">
        <v>391</v>
      </c>
      <c r="S686" s="32" t="str">
        <f>+VLOOKUP(Tabla12[[#This Row],[Programa]],Objetivos_Programas!$B$2:$C$16,2,FALSE)</f>
        <v>3. Programa Vitalidad y cuidado</v>
      </c>
      <c r="T686" s="35" t="s">
        <v>414</v>
      </c>
      <c r="U686" s="35" t="s">
        <v>1884</v>
      </c>
      <c r="V68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6" s="35" t="s">
        <v>2282</v>
      </c>
      <c r="X686" s="32" t="s">
        <v>134</v>
      </c>
      <c r="Y686" s="32" t="s">
        <v>158</v>
      </c>
      <c r="AA686" s="35"/>
      <c r="AB686" s="127" t="s">
        <v>2022</v>
      </c>
      <c r="AC686" s="213" t="s">
        <v>2057</v>
      </c>
      <c r="AD686" s="10" t="s">
        <v>1813</v>
      </c>
      <c r="AE686" s="10" t="str">
        <f>+Tabla12[[#This Row],[Costo estimado 
(millones de $)]]</f>
        <v>Presupuesto en estructuraciòn</v>
      </c>
      <c r="AJ686" s="32"/>
      <c r="AK686" s="32" t="s">
        <v>73</v>
      </c>
      <c r="AM686" s="7"/>
      <c r="AN686" s="7"/>
      <c r="AP686" s="32"/>
      <c r="AQ686" s="32"/>
      <c r="AR686" s="32"/>
      <c r="AS686" s="32"/>
      <c r="AT686" s="32"/>
      <c r="AU686" s="32"/>
      <c r="AV686" s="32"/>
      <c r="AW686" s="32"/>
      <c r="AX686" s="16"/>
      <c r="AY686" s="32"/>
      <c r="AZ686" s="40"/>
      <c r="BA686" s="40"/>
      <c r="BB686" s="40"/>
      <c r="BC686" s="32"/>
      <c r="BD686" s="32"/>
    </row>
    <row r="687" spans="1:56" ht="169" hidden="1" customHeight="1" x14ac:dyDescent="0.2">
      <c r="A687" s="7">
        <v>715</v>
      </c>
      <c r="B687" s="7">
        <v>700</v>
      </c>
      <c r="C687" s="32" t="s">
        <v>1758</v>
      </c>
      <c r="D687" s="32" t="s">
        <v>1759</v>
      </c>
      <c r="F687" s="1" t="s">
        <v>1764</v>
      </c>
      <c r="G687" s="32" t="s">
        <v>2</v>
      </c>
      <c r="H687" s="3" t="s">
        <v>1800</v>
      </c>
      <c r="I687" s="4" t="s">
        <v>1754</v>
      </c>
      <c r="J687" s="32" t="s">
        <v>729</v>
      </c>
      <c r="K687" s="32" t="s">
        <v>495</v>
      </c>
      <c r="L687" s="32" t="s">
        <v>615</v>
      </c>
      <c r="N687" s="58" t="s">
        <v>56</v>
      </c>
      <c r="Q687" s="32" t="s">
        <v>4</v>
      </c>
      <c r="R687" s="35" t="s">
        <v>391</v>
      </c>
      <c r="S687" s="32" t="str">
        <f>+VLOOKUP(Tabla12[[#This Row],[Programa]],Objetivos_Programas!$B$2:$C$16,2,FALSE)</f>
        <v>3. Programa Vitalidad y cuidado</v>
      </c>
      <c r="T687" s="35" t="s">
        <v>414</v>
      </c>
      <c r="U687" s="35" t="s">
        <v>1884</v>
      </c>
      <c r="V68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7" s="35" t="s">
        <v>2282</v>
      </c>
      <c r="X687" s="32" t="s">
        <v>279</v>
      </c>
      <c r="Y687" s="32" t="s">
        <v>953</v>
      </c>
      <c r="AA687" s="35"/>
      <c r="AB687" s="127" t="s">
        <v>2023</v>
      </c>
      <c r="AC687" s="212" t="s">
        <v>2058</v>
      </c>
      <c r="AD687" s="10">
        <v>205.75588744999999</v>
      </c>
      <c r="AE687" s="10">
        <f>+Tabla12[[#This Row],[Costo estimado 
(millones de $)]]</f>
        <v>205.75588744999999</v>
      </c>
      <c r="AJ687" s="32"/>
      <c r="AK687" s="32" t="s">
        <v>57</v>
      </c>
      <c r="AM687" s="7"/>
      <c r="AN687" s="7"/>
      <c r="AP687" s="32"/>
      <c r="AQ687" s="32"/>
      <c r="AR687" s="32"/>
      <c r="AS687" s="32"/>
      <c r="AT687" s="32"/>
      <c r="AU687" s="32"/>
      <c r="AV687" s="32"/>
      <c r="AW687" s="32"/>
      <c r="AX687" s="16"/>
      <c r="AY687" s="32"/>
      <c r="AZ687" s="40"/>
      <c r="BA687" s="40"/>
      <c r="BB687" s="40"/>
      <c r="BC687" s="32"/>
      <c r="BD687" s="32"/>
    </row>
    <row r="688" spans="1:56" ht="169" hidden="1" customHeight="1" x14ac:dyDescent="0.2">
      <c r="A688" s="7">
        <v>716</v>
      </c>
      <c r="B688" s="7">
        <v>701</v>
      </c>
      <c r="C688" s="32" t="s">
        <v>1758</v>
      </c>
      <c r="D688" s="32" t="s">
        <v>1759</v>
      </c>
      <c r="F688" s="1" t="s">
        <v>1765</v>
      </c>
      <c r="G688" s="32" t="s">
        <v>2</v>
      </c>
      <c r="H688" s="3" t="s">
        <v>1801</v>
      </c>
      <c r="I688" s="4" t="s">
        <v>1754</v>
      </c>
      <c r="J688" s="32" t="s">
        <v>729</v>
      </c>
      <c r="K688" s="32" t="s">
        <v>495</v>
      </c>
      <c r="L688" s="32" t="s">
        <v>615</v>
      </c>
      <c r="N688" s="58" t="s">
        <v>56</v>
      </c>
      <c r="Q688" s="32" t="s">
        <v>4</v>
      </c>
      <c r="R688" s="35" t="s">
        <v>391</v>
      </c>
      <c r="S688" s="32" t="str">
        <f>+VLOOKUP(Tabla12[[#This Row],[Programa]],Objetivos_Programas!$B$2:$C$16,2,FALSE)</f>
        <v>3. Programa Vitalidad y cuidado</v>
      </c>
      <c r="T688" s="35" t="s">
        <v>414</v>
      </c>
      <c r="U688" s="35" t="s">
        <v>1884</v>
      </c>
      <c r="V68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8" s="35" t="s">
        <v>2282</v>
      </c>
      <c r="X688" s="32" t="s">
        <v>136</v>
      </c>
      <c r="Y688" s="32" t="s">
        <v>979</v>
      </c>
      <c r="AA688" s="35"/>
      <c r="AB688" s="127" t="s">
        <v>2024</v>
      </c>
      <c r="AC688" s="212" t="s">
        <v>2056</v>
      </c>
      <c r="AD688" s="10">
        <v>11130.692838999999</v>
      </c>
      <c r="AE688" s="10">
        <f>+Tabla12[[#This Row],[Costo estimado 
(millones de $)]]</f>
        <v>11130.692838999999</v>
      </c>
      <c r="AJ688" s="32"/>
      <c r="AK688" s="32" t="s">
        <v>57</v>
      </c>
      <c r="AM688" s="7"/>
      <c r="AN688" s="7"/>
      <c r="AP688" s="32"/>
      <c r="AQ688" s="32"/>
      <c r="AR688" s="32"/>
      <c r="AS688" s="32"/>
      <c r="AT688" s="32"/>
      <c r="AU688" s="32"/>
      <c r="AV688" s="32"/>
      <c r="AW688" s="32"/>
      <c r="AX688" s="16"/>
      <c r="AY688" s="32"/>
      <c r="AZ688" s="40"/>
      <c r="BA688" s="40"/>
      <c r="BB688" s="40"/>
      <c r="BC688" s="32"/>
      <c r="BD688" s="32"/>
    </row>
    <row r="689" spans="1:56" ht="169" hidden="1" customHeight="1" x14ac:dyDescent="0.2">
      <c r="A689" s="7">
        <v>717</v>
      </c>
      <c r="B689" s="7">
        <v>702</v>
      </c>
      <c r="C689" s="32" t="s">
        <v>1758</v>
      </c>
      <c r="D689" s="32" t="s">
        <v>1759</v>
      </c>
      <c r="F689" s="1" t="s">
        <v>1766</v>
      </c>
      <c r="G689" s="32" t="s">
        <v>2</v>
      </c>
      <c r="H689" s="3" t="s">
        <v>1802</v>
      </c>
      <c r="I689" s="4" t="s">
        <v>1754</v>
      </c>
      <c r="J689" s="32" t="s">
        <v>729</v>
      </c>
      <c r="K689" s="32" t="s">
        <v>495</v>
      </c>
      <c r="L689" s="32" t="s">
        <v>615</v>
      </c>
      <c r="N689" s="58" t="s">
        <v>56</v>
      </c>
      <c r="Q689" s="32" t="s">
        <v>4</v>
      </c>
      <c r="R689" s="35" t="s">
        <v>391</v>
      </c>
      <c r="S689" s="32" t="str">
        <f>+VLOOKUP(Tabla12[[#This Row],[Programa]],Objetivos_Programas!$B$2:$C$16,2,FALSE)</f>
        <v>3. Programa Vitalidad y cuidado</v>
      </c>
      <c r="T689" s="35" t="s">
        <v>414</v>
      </c>
      <c r="U689" s="35" t="s">
        <v>1884</v>
      </c>
      <c r="V68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89" s="35" t="s">
        <v>2282</v>
      </c>
      <c r="X689" s="32" t="s">
        <v>213</v>
      </c>
      <c r="Y689" s="32" t="s">
        <v>136</v>
      </c>
      <c r="AA689" s="35"/>
      <c r="AB689" s="127" t="s">
        <v>2025</v>
      </c>
      <c r="AC689" s="212" t="s">
        <v>2056</v>
      </c>
      <c r="AD689" s="10">
        <v>11857.953229999999</v>
      </c>
      <c r="AE689" s="10">
        <f>+Tabla12[[#This Row],[Costo estimado 
(millones de $)]]</f>
        <v>11857.953229999999</v>
      </c>
      <c r="AJ689" s="32"/>
      <c r="AK689" s="32" t="s">
        <v>57</v>
      </c>
      <c r="AM689" s="7"/>
      <c r="AN689" s="7"/>
      <c r="AP689" s="32"/>
      <c r="AQ689" s="32"/>
      <c r="AR689" s="32"/>
      <c r="AS689" s="32"/>
      <c r="AT689" s="32"/>
      <c r="AU689" s="32"/>
      <c r="AV689" s="32"/>
      <c r="AW689" s="32"/>
      <c r="AX689" s="16"/>
      <c r="AY689" s="32"/>
      <c r="AZ689" s="40"/>
      <c r="BA689" s="40"/>
      <c r="BB689" s="40"/>
      <c r="BC689" s="32"/>
      <c r="BD689" s="32"/>
    </row>
    <row r="690" spans="1:56" ht="169" hidden="1" customHeight="1" x14ac:dyDescent="0.2">
      <c r="A690" s="7">
        <v>718</v>
      </c>
      <c r="B690" s="7">
        <v>703</v>
      </c>
      <c r="C690" s="32" t="s">
        <v>1758</v>
      </c>
      <c r="D690" s="32" t="s">
        <v>1759</v>
      </c>
      <c r="F690" s="1" t="s">
        <v>1767</v>
      </c>
      <c r="G690" s="32" t="s">
        <v>2</v>
      </c>
      <c r="H690" s="3" t="s">
        <v>1803</v>
      </c>
      <c r="I690" s="4" t="s">
        <v>1754</v>
      </c>
      <c r="J690" s="32" t="s">
        <v>729</v>
      </c>
      <c r="K690" s="32" t="s">
        <v>495</v>
      </c>
      <c r="L690" s="32" t="s">
        <v>615</v>
      </c>
      <c r="N690" s="58" t="s">
        <v>56</v>
      </c>
      <c r="Q690" s="32" t="s">
        <v>4</v>
      </c>
      <c r="R690" s="35" t="s">
        <v>391</v>
      </c>
      <c r="S690" s="32" t="str">
        <f>+VLOOKUP(Tabla12[[#This Row],[Programa]],Objetivos_Programas!$B$2:$C$16,2,FALSE)</f>
        <v>3. Programa Vitalidad y cuidado</v>
      </c>
      <c r="T690" s="35" t="s">
        <v>414</v>
      </c>
      <c r="U690" s="35" t="s">
        <v>1884</v>
      </c>
      <c r="V69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0" s="35" t="s">
        <v>2282</v>
      </c>
      <c r="X690" s="32" t="s">
        <v>210</v>
      </c>
      <c r="Y690" s="32" t="s">
        <v>975</v>
      </c>
      <c r="AA690" s="35"/>
      <c r="AB690" s="127" t="s">
        <v>2026</v>
      </c>
      <c r="AC690" s="212" t="s">
        <v>2059</v>
      </c>
      <c r="AD690" s="10">
        <v>13241.406684</v>
      </c>
      <c r="AE690" s="10">
        <f>+Tabla12[[#This Row],[Costo estimado 
(millones de $)]]</f>
        <v>13241.406684</v>
      </c>
      <c r="AJ690" s="32"/>
      <c r="AK690" s="32" t="s">
        <v>57</v>
      </c>
      <c r="AM690" s="7"/>
      <c r="AN690" s="7"/>
      <c r="AP690" s="32"/>
      <c r="AQ690" s="32"/>
      <c r="AR690" s="32"/>
      <c r="AS690" s="32"/>
      <c r="AT690" s="32"/>
      <c r="AU690" s="32"/>
      <c r="AV690" s="32"/>
      <c r="AW690" s="32"/>
      <c r="AX690" s="16"/>
      <c r="AY690" s="32"/>
      <c r="AZ690" s="40"/>
      <c r="BA690" s="40"/>
      <c r="BB690" s="40"/>
      <c r="BC690" s="32"/>
      <c r="BD690" s="32"/>
    </row>
    <row r="691" spans="1:56" ht="169" hidden="1" customHeight="1" x14ac:dyDescent="0.2">
      <c r="A691" s="7">
        <v>719</v>
      </c>
      <c r="B691" s="7">
        <v>704</v>
      </c>
      <c r="C691" s="32" t="s">
        <v>1758</v>
      </c>
      <c r="D691" s="32" t="s">
        <v>1759</v>
      </c>
      <c r="F691" s="1" t="s">
        <v>1768</v>
      </c>
      <c r="G691" s="32" t="s">
        <v>2</v>
      </c>
      <c r="H691" s="3" t="s">
        <v>1804</v>
      </c>
      <c r="I691" s="4" t="s">
        <v>1754</v>
      </c>
      <c r="J691" s="32" t="s">
        <v>729</v>
      </c>
      <c r="K691" s="32" t="s">
        <v>495</v>
      </c>
      <c r="L691" s="32" t="s">
        <v>615</v>
      </c>
      <c r="N691" s="58" t="s">
        <v>56</v>
      </c>
      <c r="Q691" s="32" t="s">
        <v>4</v>
      </c>
      <c r="R691" s="35" t="s">
        <v>391</v>
      </c>
      <c r="S691" s="32" t="str">
        <f>+VLOOKUP(Tabla12[[#This Row],[Programa]],Objetivos_Programas!$B$2:$C$16,2,FALSE)</f>
        <v>3. Programa Vitalidad y cuidado</v>
      </c>
      <c r="T691" s="35" t="s">
        <v>414</v>
      </c>
      <c r="U691" s="35" t="s">
        <v>1884</v>
      </c>
      <c r="V69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1" s="35" t="s">
        <v>2282</v>
      </c>
      <c r="X691" s="32" t="s">
        <v>979</v>
      </c>
      <c r="Y691" s="32" t="s">
        <v>2066</v>
      </c>
      <c r="AA691" s="35"/>
      <c r="AB691" s="127" t="s">
        <v>2027</v>
      </c>
      <c r="AC691" s="212" t="s">
        <v>2056</v>
      </c>
      <c r="AD691" s="10">
        <v>10127.389284999999</v>
      </c>
      <c r="AE691" s="10">
        <f>+Tabla12[[#This Row],[Costo estimado 
(millones de $)]]</f>
        <v>10127.389284999999</v>
      </c>
      <c r="AJ691" s="32"/>
      <c r="AK691" s="32" t="s">
        <v>57</v>
      </c>
      <c r="AM691" s="7"/>
      <c r="AN691" s="7"/>
      <c r="AP691" s="32"/>
      <c r="AQ691" s="32"/>
      <c r="AR691" s="32"/>
      <c r="AS691" s="32"/>
      <c r="AT691" s="32"/>
      <c r="AU691" s="32"/>
      <c r="AV691" s="32"/>
      <c r="AW691" s="32"/>
      <c r="AX691" s="16"/>
      <c r="AY691" s="32"/>
      <c r="AZ691" s="40"/>
      <c r="BA691" s="40"/>
      <c r="BB691" s="40"/>
      <c r="BC691" s="32"/>
      <c r="BD691" s="32"/>
    </row>
    <row r="692" spans="1:56" ht="169" hidden="1" customHeight="1" x14ac:dyDescent="0.2">
      <c r="A692" s="7">
        <v>720</v>
      </c>
      <c r="B692" s="7">
        <v>705</v>
      </c>
      <c r="C692" s="32" t="s">
        <v>1758</v>
      </c>
      <c r="D692" s="32" t="s">
        <v>1759</v>
      </c>
      <c r="F692" s="1" t="s">
        <v>1769</v>
      </c>
      <c r="G692" s="32" t="s">
        <v>2</v>
      </c>
      <c r="H692" s="3" t="s">
        <v>1805</v>
      </c>
      <c r="I692" s="4" t="s">
        <v>1754</v>
      </c>
      <c r="J692" s="32" t="s">
        <v>729</v>
      </c>
      <c r="K692" s="32" t="s">
        <v>495</v>
      </c>
      <c r="L692" s="32" t="s">
        <v>615</v>
      </c>
      <c r="N692" s="58" t="s">
        <v>56</v>
      </c>
      <c r="Q692" s="32" t="s">
        <v>4</v>
      </c>
      <c r="R692" s="35" t="s">
        <v>391</v>
      </c>
      <c r="S692" s="32" t="str">
        <f>+VLOOKUP(Tabla12[[#This Row],[Programa]],Objetivos_Programas!$B$2:$C$16,2,FALSE)</f>
        <v>3. Programa Vitalidad y cuidado</v>
      </c>
      <c r="T692" s="35" t="s">
        <v>414</v>
      </c>
      <c r="U692" s="35" t="s">
        <v>1884</v>
      </c>
      <c r="V69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2" s="35" t="s">
        <v>2282</v>
      </c>
      <c r="X692" s="32" t="s">
        <v>979</v>
      </c>
      <c r="Y692" s="32" t="s">
        <v>2066</v>
      </c>
      <c r="AA692" s="35"/>
      <c r="AB692" s="127" t="s">
        <v>2028</v>
      </c>
      <c r="AC692" s="212" t="s">
        <v>2059</v>
      </c>
      <c r="AD692" s="10">
        <v>7982.9464939999998</v>
      </c>
      <c r="AE692" s="10">
        <f>+Tabla12[[#This Row],[Costo estimado 
(millones de $)]]</f>
        <v>7982.9464939999998</v>
      </c>
      <c r="AJ692" s="32"/>
      <c r="AK692" s="32" t="s">
        <v>57</v>
      </c>
      <c r="AM692" s="7"/>
      <c r="AN692" s="7"/>
      <c r="AP692" s="32"/>
      <c r="AQ692" s="32"/>
      <c r="AR692" s="32"/>
      <c r="AS692" s="32"/>
      <c r="AT692" s="32"/>
      <c r="AU692" s="32"/>
      <c r="AV692" s="32"/>
      <c r="AW692" s="32"/>
      <c r="AX692" s="16"/>
      <c r="AY692" s="32"/>
      <c r="AZ692" s="40"/>
      <c r="BA692" s="40"/>
      <c r="BB692" s="40"/>
      <c r="BC692" s="32"/>
      <c r="BD692" s="32"/>
    </row>
    <row r="693" spans="1:56" ht="169" hidden="1" customHeight="1" x14ac:dyDescent="0.2">
      <c r="A693" s="7">
        <v>721</v>
      </c>
      <c r="B693" s="7">
        <v>706</v>
      </c>
      <c r="C693" s="32" t="s">
        <v>1758</v>
      </c>
      <c r="D693" s="32" t="s">
        <v>1759</v>
      </c>
      <c r="F693" s="1" t="s">
        <v>1770</v>
      </c>
      <c r="G693" s="32" t="s">
        <v>2</v>
      </c>
      <c r="H693" s="3" t="s">
        <v>1806</v>
      </c>
      <c r="I693" s="4" t="s">
        <v>1754</v>
      </c>
      <c r="J693" s="32" t="s">
        <v>729</v>
      </c>
      <c r="K693" s="32" t="s">
        <v>495</v>
      </c>
      <c r="L693" s="32" t="s">
        <v>615</v>
      </c>
      <c r="N693" s="58" t="s">
        <v>56</v>
      </c>
      <c r="Q693" s="32" t="s">
        <v>4</v>
      </c>
      <c r="R693" s="35" t="s">
        <v>391</v>
      </c>
      <c r="S693" s="32" t="str">
        <f>+VLOOKUP(Tabla12[[#This Row],[Programa]],Objetivos_Programas!$B$2:$C$16,2,FALSE)</f>
        <v>3. Programa Vitalidad y cuidado</v>
      </c>
      <c r="T693" s="35" t="s">
        <v>414</v>
      </c>
      <c r="U693" s="35" t="s">
        <v>1884</v>
      </c>
      <c r="V69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3" s="35" t="s">
        <v>2282</v>
      </c>
      <c r="X693" s="32" t="s">
        <v>122</v>
      </c>
      <c r="Y693" s="32" t="s">
        <v>2066</v>
      </c>
      <c r="AA693" s="35"/>
      <c r="AB693" s="127" t="s">
        <v>2029</v>
      </c>
      <c r="AC693" s="212" t="s">
        <v>2056</v>
      </c>
      <c r="AD693" s="10">
        <v>7347.0101100000002</v>
      </c>
      <c r="AE693" s="10">
        <f>+Tabla12[[#This Row],[Costo estimado 
(millones de $)]]</f>
        <v>7347.0101100000002</v>
      </c>
      <c r="AJ693" s="32"/>
      <c r="AK693" s="32" t="s">
        <v>57</v>
      </c>
      <c r="AM693" s="7"/>
      <c r="AN693" s="7"/>
      <c r="AP693" s="32"/>
      <c r="AQ693" s="32"/>
      <c r="AR693" s="32"/>
      <c r="AS693" s="32"/>
      <c r="AT693" s="32"/>
      <c r="AU693" s="32"/>
      <c r="AV693" s="32"/>
      <c r="AW693" s="32"/>
      <c r="AX693" s="16"/>
      <c r="AY693" s="32"/>
      <c r="AZ693" s="40"/>
      <c r="BA693" s="40"/>
      <c r="BB693" s="40"/>
      <c r="BC693" s="32"/>
      <c r="BD693" s="32"/>
    </row>
    <row r="694" spans="1:56" ht="169" hidden="1" customHeight="1" x14ac:dyDescent="0.2">
      <c r="A694" s="7">
        <v>722</v>
      </c>
      <c r="B694" s="7">
        <v>707</v>
      </c>
      <c r="C694" s="32" t="s">
        <v>1758</v>
      </c>
      <c r="D694" s="32" t="s">
        <v>1759</v>
      </c>
      <c r="F694" s="1" t="s">
        <v>1771</v>
      </c>
      <c r="G694" s="32" t="s">
        <v>2</v>
      </c>
      <c r="H694" s="3" t="s">
        <v>1807</v>
      </c>
      <c r="I694" s="4" t="s">
        <v>1754</v>
      </c>
      <c r="J694" s="32" t="s">
        <v>729</v>
      </c>
      <c r="K694" s="32" t="s">
        <v>495</v>
      </c>
      <c r="L694" s="32" t="s">
        <v>615</v>
      </c>
      <c r="N694" s="58" t="s">
        <v>56</v>
      </c>
      <c r="Q694" s="32" t="s">
        <v>4</v>
      </c>
      <c r="R694" s="35" t="s">
        <v>391</v>
      </c>
      <c r="S694" s="32" t="str">
        <f>+VLOOKUP(Tabla12[[#This Row],[Programa]],Objetivos_Programas!$B$2:$C$16,2,FALSE)</f>
        <v>3. Programa Vitalidad y cuidado</v>
      </c>
      <c r="T694" s="35" t="s">
        <v>414</v>
      </c>
      <c r="U694" s="35" t="s">
        <v>1884</v>
      </c>
      <c r="V69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4" s="35" t="s">
        <v>2282</v>
      </c>
      <c r="X694" s="32" t="s">
        <v>122</v>
      </c>
      <c r="Y694" s="32" t="s">
        <v>2066</v>
      </c>
      <c r="AA694" s="35"/>
      <c r="AB694" s="127" t="s">
        <v>2030</v>
      </c>
      <c r="AC694" s="212" t="s">
        <v>2056</v>
      </c>
      <c r="AD694" s="10">
        <v>7619.8301119999996</v>
      </c>
      <c r="AE694" s="10">
        <f>+Tabla12[[#This Row],[Costo estimado 
(millones de $)]]</f>
        <v>7619.8301119999996</v>
      </c>
      <c r="AJ694" s="32"/>
      <c r="AK694" s="32" t="s">
        <v>57</v>
      </c>
      <c r="AM694" s="7"/>
      <c r="AN694" s="7"/>
      <c r="AP694" s="32"/>
      <c r="AQ694" s="32"/>
      <c r="AR694" s="32"/>
      <c r="AS694" s="32"/>
      <c r="AT694" s="32"/>
      <c r="AU694" s="32"/>
      <c r="AV694" s="32"/>
      <c r="AW694" s="32"/>
      <c r="AX694" s="16"/>
      <c r="AY694" s="32"/>
      <c r="AZ694" s="40"/>
      <c r="BA694" s="40"/>
      <c r="BB694" s="40"/>
      <c r="BC694" s="32"/>
      <c r="BD694" s="32"/>
    </row>
    <row r="695" spans="1:56" ht="169" hidden="1" customHeight="1" x14ac:dyDescent="0.2">
      <c r="A695" s="7">
        <v>723</v>
      </c>
      <c r="B695" s="7">
        <v>708</v>
      </c>
      <c r="C695" s="32" t="s">
        <v>1758</v>
      </c>
      <c r="D695" s="32" t="s">
        <v>1759</v>
      </c>
      <c r="F695" s="1" t="s">
        <v>1772</v>
      </c>
      <c r="G695" s="32" t="s">
        <v>2</v>
      </c>
      <c r="H695" s="3" t="s">
        <v>1799</v>
      </c>
      <c r="I695" s="4" t="s">
        <v>1754</v>
      </c>
      <c r="J695" s="32" t="s">
        <v>729</v>
      </c>
      <c r="K695" s="32" t="s">
        <v>495</v>
      </c>
      <c r="L695" s="32" t="s">
        <v>615</v>
      </c>
      <c r="N695" s="58" t="s">
        <v>56</v>
      </c>
      <c r="Q695" s="32" t="s">
        <v>4</v>
      </c>
      <c r="R695" s="35" t="s">
        <v>391</v>
      </c>
      <c r="S695" s="32" t="str">
        <f>+VLOOKUP(Tabla12[[#This Row],[Programa]],Objetivos_Programas!$B$2:$C$16,2,FALSE)</f>
        <v>3. Programa Vitalidad y cuidado</v>
      </c>
      <c r="T695" s="35" t="s">
        <v>414</v>
      </c>
      <c r="U695" s="35" t="s">
        <v>1884</v>
      </c>
      <c r="V69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5" s="35" t="s">
        <v>2282</v>
      </c>
      <c r="X695" s="32" t="s">
        <v>940</v>
      </c>
      <c r="Y695" s="32" t="s">
        <v>145</v>
      </c>
      <c r="AA695" s="35"/>
      <c r="AB695" s="127" t="s">
        <v>2031</v>
      </c>
      <c r="AC695" s="212" t="s">
        <v>2060</v>
      </c>
      <c r="AD695" s="10">
        <v>26638.034243999999</v>
      </c>
      <c r="AE695" s="10">
        <f>+Tabla12[[#This Row],[Costo estimado 
(millones de $)]]</f>
        <v>26638.034243999999</v>
      </c>
      <c r="AJ695" s="32"/>
      <c r="AK695" s="32" t="s">
        <v>57</v>
      </c>
      <c r="AM695" s="7"/>
      <c r="AN695" s="7"/>
      <c r="AP695" s="32"/>
      <c r="AQ695" s="32"/>
      <c r="AR695" s="32"/>
      <c r="AS695" s="32"/>
      <c r="AT695" s="32"/>
      <c r="AU695" s="32"/>
      <c r="AV695" s="32"/>
      <c r="AW695" s="32"/>
      <c r="AX695" s="16"/>
      <c r="AY695" s="32"/>
      <c r="AZ695" s="40"/>
      <c r="BA695" s="40"/>
      <c r="BB695" s="40"/>
      <c r="BC695" s="32"/>
      <c r="BD695" s="32"/>
    </row>
    <row r="696" spans="1:56" ht="169" hidden="1" customHeight="1" x14ac:dyDescent="0.2">
      <c r="A696" s="7">
        <v>724</v>
      </c>
      <c r="B696" s="7">
        <v>709</v>
      </c>
      <c r="C696" s="32" t="s">
        <v>1758</v>
      </c>
      <c r="D696" s="32" t="s">
        <v>1759</v>
      </c>
      <c r="F696" s="1" t="s">
        <v>1773</v>
      </c>
      <c r="G696" s="32" t="s">
        <v>2</v>
      </c>
      <c r="H696" s="3" t="s">
        <v>1808</v>
      </c>
      <c r="I696" s="4" t="s">
        <v>1754</v>
      </c>
      <c r="J696" s="32" t="s">
        <v>729</v>
      </c>
      <c r="K696" s="32" t="s">
        <v>495</v>
      </c>
      <c r="L696" s="32" t="s">
        <v>615</v>
      </c>
      <c r="N696" s="58" t="s">
        <v>56</v>
      </c>
      <c r="Q696" s="32" t="s">
        <v>4</v>
      </c>
      <c r="R696" s="35" t="s">
        <v>391</v>
      </c>
      <c r="S696" s="32" t="str">
        <f>+VLOOKUP(Tabla12[[#This Row],[Programa]],Objetivos_Programas!$B$2:$C$16,2,FALSE)</f>
        <v>3. Programa Vitalidad y cuidado</v>
      </c>
      <c r="T696" s="35" t="s">
        <v>414</v>
      </c>
      <c r="U696" s="35" t="s">
        <v>1884</v>
      </c>
      <c r="V69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6" s="35" t="s">
        <v>2282</v>
      </c>
      <c r="X696" s="32" t="s">
        <v>122</v>
      </c>
      <c r="Y696" s="32" t="s">
        <v>122</v>
      </c>
      <c r="AA696" s="35"/>
      <c r="AB696" s="127" t="s">
        <v>2032</v>
      </c>
      <c r="AC696" s="213" t="s">
        <v>2061</v>
      </c>
      <c r="AD696" s="10" t="s">
        <v>1813</v>
      </c>
      <c r="AE696" s="10" t="str">
        <f>+Tabla12[[#This Row],[Costo estimado 
(millones de $)]]</f>
        <v>Presupuesto en estructuraciòn</v>
      </c>
      <c r="AJ696" s="32"/>
      <c r="AK696" s="32" t="s">
        <v>73</v>
      </c>
      <c r="AM696" s="7"/>
      <c r="AN696" s="7"/>
      <c r="AP696" s="32"/>
      <c r="AQ696" s="32"/>
      <c r="AR696" s="32"/>
      <c r="AS696" s="32"/>
      <c r="AT696" s="32"/>
      <c r="AU696" s="32"/>
      <c r="AV696" s="32"/>
      <c r="AW696" s="32"/>
      <c r="AX696" s="16"/>
      <c r="AY696" s="32"/>
      <c r="AZ696" s="40"/>
      <c r="BA696" s="40"/>
      <c r="BB696" s="40"/>
      <c r="BC696" s="32"/>
      <c r="BD696" s="32"/>
    </row>
    <row r="697" spans="1:56" ht="169" hidden="1" customHeight="1" x14ac:dyDescent="0.2">
      <c r="A697" s="7">
        <v>725</v>
      </c>
      <c r="B697" s="7">
        <v>710</v>
      </c>
      <c r="C697" s="32" t="s">
        <v>1758</v>
      </c>
      <c r="D697" s="32" t="s">
        <v>1759</v>
      </c>
      <c r="F697" s="1" t="s">
        <v>1774</v>
      </c>
      <c r="G697" s="32" t="s">
        <v>2</v>
      </c>
      <c r="H697" s="3" t="s">
        <v>1808</v>
      </c>
      <c r="I697" s="4" t="s">
        <v>1754</v>
      </c>
      <c r="J697" s="32" t="s">
        <v>729</v>
      </c>
      <c r="K697" s="32" t="s">
        <v>495</v>
      </c>
      <c r="L697" s="32" t="s">
        <v>615</v>
      </c>
      <c r="N697" s="58" t="s">
        <v>56</v>
      </c>
      <c r="Q697" s="32" t="s">
        <v>4</v>
      </c>
      <c r="R697" s="35" t="s">
        <v>391</v>
      </c>
      <c r="S697" s="32" t="str">
        <f>+VLOOKUP(Tabla12[[#This Row],[Programa]],Objetivos_Programas!$B$2:$C$16,2,FALSE)</f>
        <v>3. Programa Vitalidad y cuidado</v>
      </c>
      <c r="T697" s="35" t="s">
        <v>414</v>
      </c>
      <c r="U697" s="35" t="s">
        <v>1884</v>
      </c>
      <c r="V69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7" s="35" t="s">
        <v>2282</v>
      </c>
      <c r="X697" s="32" t="s">
        <v>195</v>
      </c>
      <c r="Y697" s="32" t="s">
        <v>126</v>
      </c>
      <c r="AA697" s="35"/>
      <c r="AB697" s="127" t="s">
        <v>2033</v>
      </c>
      <c r="AC697" s="213" t="s">
        <v>2061</v>
      </c>
      <c r="AD697" s="10" t="s">
        <v>1813</v>
      </c>
      <c r="AE697" s="10" t="str">
        <f>+Tabla12[[#This Row],[Costo estimado 
(millones de $)]]</f>
        <v>Presupuesto en estructuraciòn</v>
      </c>
      <c r="AJ697" s="32"/>
      <c r="AK697" s="32" t="s">
        <v>73</v>
      </c>
      <c r="AM697" s="7"/>
      <c r="AN697" s="7"/>
      <c r="AP697" s="32"/>
      <c r="AQ697" s="32"/>
      <c r="AR697" s="32"/>
      <c r="AS697" s="32"/>
      <c r="AT697" s="32"/>
      <c r="AU697" s="32"/>
      <c r="AV697" s="32"/>
      <c r="AW697" s="32"/>
      <c r="AX697" s="16"/>
      <c r="AY697" s="32"/>
      <c r="AZ697" s="40"/>
      <c r="BA697" s="40"/>
      <c r="BB697" s="40"/>
      <c r="BC697" s="32"/>
      <c r="BD697" s="32"/>
    </row>
    <row r="698" spans="1:56" ht="169" hidden="1" customHeight="1" x14ac:dyDescent="0.2">
      <c r="A698" s="7">
        <v>726</v>
      </c>
      <c r="B698" s="7">
        <v>711</v>
      </c>
      <c r="C698" s="32" t="s">
        <v>1758</v>
      </c>
      <c r="D698" s="32" t="s">
        <v>1759</v>
      </c>
      <c r="F698" s="1" t="s">
        <v>1775</v>
      </c>
      <c r="G698" s="32" t="s">
        <v>2</v>
      </c>
      <c r="H698" s="3" t="s">
        <v>1809</v>
      </c>
      <c r="I698" s="4" t="s">
        <v>1754</v>
      </c>
      <c r="J698" s="32" t="s">
        <v>729</v>
      </c>
      <c r="K698" s="32" t="s">
        <v>495</v>
      </c>
      <c r="L698" s="32" t="s">
        <v>615</v>
      </c>
      <c r="N698" s="58" t="s">
        <v>56</v>
      </c>
      <c r="Q698" s="32" t="s">
        <v>4</v>
      </c>
      <c r="R698" s="35" t="s">
        <v>391</v>
      </c>
      <c r="S698" s="32" t="str">
        <f>+VLOOKUP(Tabla12[[#This Row],[Programa]],Objetivos_Programas!$B$2:$C$16,2,FALSE)</f>
        <v>3. Programa Vitalidad y cuidado</v>
      </c>
      <c r="T698" s="35" t="s">
        <v>414</v>
      </c>
      <c r="U698" s="35" t="s">
        <v>1884</v>
      </c>
      <c r="V69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8" s="35" t="s">
        <v>2282</v>
      </c>
      <c r="X698" s="32" t="s">
        <v>943</v>
      </c>
      <c r="Y698" s="32" t="s">
        <v>961</v>
      </c>
      <c r="AA698" s="35"/>
      <c r="AB698" s="127" t="s">
        <v>2034</v>
      </c>
      <c r="AC698" s="214" t="s">
        <v>2062</v>
      </c>
      <c r="AD698" s="10">
        <v>3753</v>
      </c>
      <c r="AE698" s="10">
        <f>+Tabla12[[#This Row],[Costo estimado 
(millones de $)]]</f>
        <v>3753</v>
      </c>
      <c r="AJ698" s="32"/>
      <c r="AK698" s="16" t="s">
        <v>73</v>
      </c>
      <c r="AM698" s="16" t="s">
        <v>2018</v>
      </c>
      <c r="AN698" s="7"/>
      <c r="AP698" s="32"/>
      <c r="AQ698" s="32"/>
      <c r="AR698" s="32"/>
      <c r="AS698" s="32"/>
      <c r="AT698" s="32"/>
      <c r="AU698" s="32"/>
      <c r="AV698" s="32"/>
      <c r="AW698" s="32"/>
      <c r="AX698" s="16"/>
      <c r="AY698" s="32"/>
      <c r="AZ698" s="40"/>
      <c r="BA698" s="40"/>
      <c r="BB698" s="40"/>
      <c r="BC698" s="32"/>
      <c r="BD698" s="32"/>
    </row>
    <row r="699" spans="1:56" ht="169" hidden="1" customHeight="1" x14ac:dyDescent="0.2">
      <c r="A699" s="7">
        <v>727</v>
      </c>
      <c r="B699" s="7">
        <v>712</v>
      </c>
      <c r="C699" s="32" t="s">
        <v>1758</v>
      </c>
      <c r="D699" s="32" t="s">
        <v>1759</v>
      </c>
      <c r="F699" s="1" t="s">
        <v>1776</v>
      </c>
      <c r="G699" s="32" t="s">
        <v>2</v>
      </c>
      <c r="H699" s="3" t="s">
        <v>1810</v>
      </c>
      <c r="I699" s="4" t="s">
        <v>1754</v>
      </c>
      <c r="J699" s="32" t="s">
        <v>729</v>
      </c>
      <c r="K699" s="32" t="s">
        <v>495</v>
      </c>
      <c r="L699" s="32" t="s">
        <v>615</v>
      </c>
      <c r="N699" s="58" t="s">
        <v>56</v>
      </c>
      <c r="Q699" s="32" t="s">
        <v>4</v>
      </c>
      <c r="R699" s="35" t="s">
        <v>391</v>
      </c>
      <c r="S699" s="32" t="str">
        <f>+VLOOKUP(Tabla12[[#This Row],[Programa]],Objetivos_Programas!$B$2:$C$16,2,FALSE)</f>
        <v>3. Programa Vitalidad y cuidado</v>
      </c>
      <c r="T699" s="35" t="s">
        <v>414</v>
      </c>
      <c r="U699" s="35" t="s">
        <v>1884</v>
      </c>
      <c r="V69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699" s="35" t="s">
        <v>2282</v>
      </c>
      <c r="X699" s="32" t="s">
        <v>1016</v>
      </c>
      <c r="Y699" s="32" t="s">
        <v>122</v>
      </c>
      <c r="AA699" s="35"/>
      <c r="AB699" s="127" t="s">
        <v>2035</v>
      </c>
      <c r="AC699" s="212" t="s">
        <v>2063</v>
      </c>
      <c r="AD699" s="10">
        <v>2926.3372259000002</v>
      </c>
      <c r="AE699" s="10">
        <f>+Tabla12[[#This Row],[Costo estimado 
(millones de $)]]</f>
        <v>2926.3372259000002</v>
      </c>
      <c r="AJ699" s="32"/>
      <c r="AK699" s="16" t="s">
        <v>73</v>
      </c>
      <c r="AM699" s="16" t="s">
        <v>2018</v>
      </c>
      <c r="AN699" s="7"/>
      <c r="AP699" s="32"/>
      <c r="AQ699" s="32"/>
      <c r="AR699" s="32"/>
      <c r="AS699" s="32"/>
      <c r="AT699" s="32"/>
      <c r="AU699" s="32"/>
      <c r="AV699" s="32"/>
      <c r="AW699" s="32"/>
      <c r="AX699" s="16"/>
      <c r="AY699" s="32"/>
      <c r="AZ699" s="40"/>
      <c r="BA699" s="40"/>
      <c r="BB699" s="40"/>
      <c r="BC699" s="32"/>
      <c r="BD699" s="32"/>
    </row>
    <row r="700" spans="1:56" ht="169" hidden="1" customHeight="1" x14ac:dyDescent="0.2">
      <c r="A700" s="7">
        <v>728</v>
      </c>
      <c r="B700" s="7">
        <v>713</v>
      </c>
      <c r="C700" s="32" t="s">
        <v>1758</v>
      </c>
      <c r="D700" s="32" t="s">
        <v>1759</v>
      </c>
      <c r="F700" s="1" t="s">
        <v>1777</v>
      </c>
      <c r="G700" s="32" t="s">
        <v>2</v>
      </c>
      <c r="H700" s="3" t="s">
        <v>1799</v>
      </c>
      <c r="I700" s="4" t="s">
        <v>1754</v>
      </c>
      <c r="J700" s="32" t="s">
        <v>729</v>
      </c>
      <c r="K700" s="32" t="s">
        <v>495</v>
      </c>
      <c r="L700" s="32" t="s">
        <v>615</v>
      </c>
      <c r="N700" s="58" t="s">
        <v>56</v>
      </c>
      <c r="Q700" s="32" t="s">
        <v>4</v>
      </c>
      <c r="R700" s="35" t="s">
        <v>391</v>
      </c>
      <c r="S700" s="32" t="str">
        <f>+VLOOKUP(Tabla12[[#This Row],[Programa]],Objetivos_Programas!$B$2:$C$16,2,FALSE)</f>
        <v>3. Programa Vitalidad y cuidado</v>
      </c>
      <c r="T700" s="35" t="s">
        <v>414</v>
      </c>
      <c r="U700" s="35" t="s">
        <v>1884</v>
      </c>
      <c r="V70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0" s="35" t="s">
        <v>2282</v>
      </c>
      <c r="X700" s="32" t="s">
        <v>122</v>
      </c>
      <c r="Y700" s="128" t="s">
        <v>1081</v>
      </c>
      <c r="AA700" s="35"/>
      <c r="AB700" s="127" t="s">
        <v>2030</v>
      </c>
      <c r="AC700" s="214" t="s">
        <v>2062</v>
      </c>
      <c r="AD700" s="10">
        <v>6892</v>
      </c>
      <c r="AE700" s="10">
        <f>+Tabla12[[#This Row],[Costo estimado 
(millones de $)]]</f>
        <v>6892</v>
      </c>
      <c r="AJ700" s="32"/>
      <c r="AK700" s="16" t="s">
        <v>73</v>
      </c>
      <c r="AM700" s="16" t="s">
        <v>2018</v>
      </c>
      <c r="AN700" s="7"/>
      <c r="AP700" s="32"/>
      <c r="AQ700" s="32"/>
      <c r="AR700" s="32"/>
      <c r="AS700" s="32"/>
      <c r="AT700" s="32"/>
      <c r="AU700" s="32"/>
      <c r="AV700" s="32"/>
      <c r="AW700" s="32"/>
      <c r="AX700" s="16"/>
      <c r="AY700" s="32"/>
      <c r="AZ700" s="40"/>
      <c r="BA700" s="40"/>
      <c r="BB700" s="40"/>
      <c r="BC700" s="32"/>
      <c r="BD700" s="32"/>
    </row>
    <row r="701" spans="1:56" ht="169" hidden="1" customHeight="1" x14ac:dyDescent="0.2">
      <c r="A701" s="7">
        <v>729</v>
      </c>
      <c r="B701" s="7">
        <v>714</v>
      </c>
      <c r="C701" s="32" t="s">
        <v>1758</v>
      </c>
      <c r="D701" s="32" t="s">
        <v>1759</v>
      </c>
      <c r="F701" s="1" t="s">
        <v>1778</v>
      </c>
      <c r="G701" s="32" t="s">
        <v>2</v>
      </c>
      <c r="H701" s="3" t="s">
        <v>1799</v>
      </c>
      <c r="I701" s="4" t="s">
        <v>1754</v>
      </c>
      <c r="J701" s="32" t="s">
        <v>729</v>
      </c>
      <c r="K701" s="32" t="s">
        <v>495</v>
      </c>
      <c r="L701" s="32" t="s">
        <v>615</v>
      </c>
      <c r="N701" s="58" t="s">
        <v>56</v>
      </c>
      <c r="Q701" s="32" t="s">
        <v>4</v>
      </c>
      <c r="R701" s="35" t="s">
        <v>391</v>
      </c>
      <c r="S701" s="32" t="str">
        <f>+VLOOKUP(Tabla12[[#This Row],[Programa]],Objetivos_Programas!$B$2:$C$16,2,FALSE)</f>
        <v>3. Programa Vitalidad y cuidado</v>
      </c>
      <c r="T701" s="35" t="s">
        <v>414</v>
      </c>
      <c r="U701" s="35" t="s">
        <v>1884</v>
      </c>
      <c r="V70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1" s="35" t="s">
        <v>2282</v>
      </c>
      <c r="X701" s="32" t="s">
        <v>1081</v>
      </c>
      <c r="Y701" s="32" t="s">
        <v>1081</v>
      </c>
      <c r="AA701" s="35"/>
      <c r="AB701" s="127" t="s">
        <v>2036</v>
      </c>
      <c r="AC701" s="213" t="s">
        <v>2063</v>
      </c>
      <c r="AD701" s="10" t="s">
        <v>1814</v>
      </c>
      <c r="AE701" s="10" t="str">
        <f>+Tabla12[[#This Row],[Costo estimado 
(millones de $)]]</f>
        <v>Sin proyecciòn de presupuesto</v>
      </c>
      <c r="AJ701" s="32"/>
      <c r="AK701" s="32" t="s">
        <v>73</v>
      </c>
      <c r="AM701" s="32" t="s">
        <v>2018</v>
      </c>
      <c r="AN701" s="7"/>
      <c r="AP701" s="32"/>
      <c r="AQ701" s="32"/>
      <c r="AR701" s="32"/>
      <c r="AS701" s="32"/>
      <c r="AT701" s="32"/>
      <c r="AU701" s="32"/>
      <c r="AV701" s="32"/>
      <c r="AW701" s="32"/>
      <c r="AX701" s="16"/>
      <c r="AY701" s="32"/>
      <c r="AZ701" s="40"/>
      <c r="BA701" s="40"/>
      <c r="BB701" s="40"/>
      <c r="BC701" s="32"/>
      <c r="BD701" s="32"/>
    </row>
    <row r="702" spans="1:56" ht="169" hidden="1" customHeight="1" x14ac:dyDescent="0.2">
      <c r="A702" s="7">
        <v>730</v>
      </c>
      <c r="B702" s="7">
        <v>715</v>
      </c>
      <c r="C702" s="32" t="s">
        <v>1758</v>
      </c>
      <c r="D702" s="32" t="s">
        <v>1759</v>
      </c>
      <c r="F702" s="1" t="s">
        <v>1779</v>
      </c>
      <c r="G702" s="32" t="s">
        <v>2</v>
      </c>
      <c r="H702" s="3" t="s">
        <v>1799</v>
      </c>
      <c r="I702" s="4" t="s">
        <v>1754</v>
      </c>
      <c r="J702" s="32" t="s">
        <v>729</v>
      </c>
      <c r="K702" s="32" t="s">
        <v>495</v>
      </c>
      <c r="L702" s="32" t="s">
        <v>615</v>
      </c>
      <c r="N702" s="58" t="s">
        <v>56</v>
      </c>
      <c r="Q702" s="32" t="s">
        <v>4</v>
      </c>
      <c r="R702" s="35" t="s">
        <v>391</v>
      </c>
      <c r="S702" s="32" t="str">
        <f>+VLOOKUP(Tabla12[[#This Row],[Programa]],Objetivos_Programas!$B$2:$C$16,2,FALSE)</f>
        <v>3. Programa Vitalidad y cuidado</v>
      </c>
      <c r="T702" s="35" t="s">
        <v>414</v>
      </c>
      <c r="U702" s="35" t="s">
        <v>1884</v>
      </c>
      <c r="V70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2" s="35" t="s">
        <v>2282</v>
      </c>
      <c r="X702" s="32" t="s">
        <v>979</v>
      </c>
      <c r="Y702" s="128" t="s">
        <v>2066</v>
      </c>
      <c r="AA702" s="35"/>
      <c r="AB702" s="127" t="s">
        <v>2037</v>
      </c>
      <c r="AC702" s="214" t="s">
        <v>2062</v>
      </c>
      <c r="AD702" s="10">
        <v>7222</v>
      </c>
      <c r="AE702" s="10">
        <f>+Tabla12[[#This Row],[Costo estimado 
(millones de $)]]</f>
        <v>7222</v>
      </c>
      <c r="AJ702" s="32"/>
      <c r="AK702" s="32" t="s">
        <v>73</v>
      </c>
      <c r="AM702" s="32" t="s">
        <v>2018</v>
      </c>
      <c r="AN702" s="7"/>
      <c r="AP702" s="32"/>
      <c r="AQ702" s="32"/>
      <c r="AR702" s="32"/>
      <c r="AS702" s="32"/>
      <c r="AT702" s="32"/>
      <c r="AU702" s="32"/>
      <c r="AV702" s="32"/>
      <c r="AW702" s="32"/>
      <c r="AX702" s="16"/>
      <c r="AY702" s="32"/>
      <c r="AZ702" s="40"/>
      <c r="BA702" s="40"/>
      <c r="BB702" s="40"/>
      <c r="BC702" s="32"/>
      <c r="BD702" s="32"/>
    </row>
    <row r="703" spans="1:56" ht="169" hidden="1" customHeight="1" x14ac:dyDescent="0.2">
      <c r="A703" s="7">
        <v>731</v>
      </c>
      <c r="B703" s="7">
        <v>716</v>
      </c>
      <c r="C703" s="32" t="s">
        <v>1758</v>
      </c>
      <c r="D703" s="32" t="s">
        <v>1759</v>
      </c>
      <c r="F703" s="1" t="s">
        <v>1780</v>
      </c>
      <c r="G703" s="32" t="s">
        <v>2</v>
      </c>
      <c r="H703" s="3" t="s">
        <v>1799</v>
      </c>
      <c r="I703" s="4" t="s">
        <v>1754</v>
      </c>
      <c r="J703" s="32" t="s">
        <v>729</v>
      </c>
      <c r="K703" s="32" t="s">
        <v>495</v>
      </c>
      <c r="L703" s="32" t="s">
        <v>615</v>
      </c>
      <c r="N703" s="58" t="s">
        <v>56</v>
      </c>
      <c r="Q703" s="32" t="s">
        <v>4</v>
      </c>
      <c r="R703" s="35" t="s">
        <v>391</v>
      </c>
      <c r="S703" s="32" t="str">
        <f>+VLOOKUP(Tabla12[[#This Row],[Programa]],Objetivos_Programas!$B$2:$C$16,2,FALSE)</f>
        <v>3. Programa Vitalidad y cuidado</v>
      </c>
      <c r="T703" s="35" t="s">
        <v>414</v>
      </c>
      <c r="U703" s="35" t="s">
        <v>1884</v>
      </c>
      <c r="V70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3" s="35" t="s">
        <v>2282</v>
      </c>
      <c r="X703" s="32" t="s">
        <v>133</v>
      </c>
      <c r="Y703" s="128" t="s">
        <v>136</v>
      </c>
      <c r="AA703" s="35"/>
      <c r="AB703" s="127" t="s">
        <v>2038</v>
      </c>
      <c r="AC703" s="213" t="s">
        <v>2063</v>
      </c>
      <c r="AD703" s="10" t="s">
        <v>1814</v>
      </c>
      <c r="AE703" s="10" t="str">
        <f>+Tabla12[[#This Row],[Costo estimado 
(millones de $)]]</f>
        <v>Sin proyecciòn de presupuesto</v>
      </c>
      <c r="AJ703" s="32"/>
      <c r="AK703" s="32" t="s">
        <v>73</v>
      </c>
      <c r="AM703" s="32" t="s">
        <v>2018</v>
      </c>
      <c r="AN703" s="7"/>
      <c r="AP703" s="32"/>
      <c r="AQ703" s="32"/>
      <c r="AR703" s="32"/>
      <c r="AS703" s="32"/>
      <c r="AT703" s="32"/>
      <c r="AU703" s="32"/>
      <c r="AV703" s="32"/>
      <c r="AW703" s="32"/>
      <c r="AX703" s="16"/>
      <c r="AY703" s="32"/>
      <c r="AZ703" s="40"/>
      <c r="BA703" s="40"/>
      <c r="BB703" s="40"/>
      <c r="BC703" s="32"/>
      <c r="BD703" s="32"/>
    </row>
    <row r="704" spans="1:56" ht="169" hidden="1" customHeight="1" x14ac:dyDescent="0.2">
      <c r="A704" s="7">
        <v>732</v>
      </c>
      <c r="B704" s="7">
        <v>717</v>
      </c>
      <c r="C704" s="32" t="s">
        <v>1758</v>
      </c>
      <c r="D704" s="32" t="s">
        <v>1759</v>
      </c>
      <c r="F704" s="1" t="s">
        <v>1781</v>
      </c>
      <c r="G704" s="32" t="s">
        <v>2</v>
      </c>
      <c r="H704" s="3" t="s">
        <v>1799</v>
      </c>
      <c r="I704" s="4" t="s">
        <v>1754</v>
      </c>
      <c r="J704" s="32" t="s">
        <v>729</v>
      </c>
      <c r="K704" s="32" t="s">
        <v>495</v>
      </c>
      <c r="L704" s="32" t="s">
        <v>615</v>
      </c>
      <c r="N704" s="58" t="s">
        <v>56</v>
      </c>
      <c r="Q704" s="32" t="s">
        <v>4</v>
      </c>
      <c r="R704" s="35" t="s">
        <v>391</v>
      </c>
      <c r="S704" s="32" t="str">
        <f>+VLOOKUP(Tabla12[[#This Row],[Programa]],Objetivos_Programas!$B$2:$C$16,2,FALSE)</f>
        <v>3. Programa Vitalidad y cuidado</v>
      </c>
      <c r="T704" s="35" t="s">
        <v>414</v>
      </c>
      <c r="U704" s="35" t="s">
        <v>1884</v>
      </c>
      <c r="V70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4" s="35" t="s">
        <v>2282</v>
      </c>
      <c r="X704" s="32" t="s">
        <v>126</v>
      </c>
      <c r="Y704" s="128" t="s">
        <v>192</v>
      </c>
      <c r="AA704" s="35"/>
      <c r="AB704" s="127" t="s">
        <v>2039</v>
      </c>
      <c r="AC704" s="214" t="s">
        <v>2062</v>
      </c>
      <c r="AD704" s="10">
        <v>2235</v>
      </c>
      <c r="AE704" s="10">
        <f>+Tabla12[[#This Row],[Costo estimado 
(millones de $)]]</f>
        <v>2235</v>
      </c>
      <c r="AJ704" s="32"/>
      <c r="AK704" s="32" t="s">
        <v>73</v>
      </c>
      <c r="AM704" s="32" t="s">
        <v>2018</v>
      </c>
      <c r="AN704" s="7"/>
      <c r="AP704" s="32"/>
      <c r="AQ704" s="32"/>
      <c r="AR704" s="32"/>
      <c r="AS704" s="32"/>
      <c r="AT704" s="32"/>
      <c r="AU704" s="32"/>
      <c r="AV704" s="32"/>
      <c r="AW704" s="32"/>
      <c r="AX704" s="16"/>
      <c r="AY704" s="32"/>
      <c r="AZ704" s="40"/>
      <c r="BA704" s="40"/>
      <c r="BB704" s="40"/>
      <c r="BC704" s="32"/>
      <c r="BD704" s="32"/>
    </row>
    <row r="705" spans="1:56" ht="169" hidden="1" customHeight="1" x14ac:dyDescent="0.2">
      <c r="A705" s="7">
        <v>733</v>
      </c>
      <c r="B705" s="7">
        <v>718</v>
      </c>
      <c r="C705" s="32" t="s">
        <v>1758</v>
      </c>
      <c r="D705" s="32" t="s">
        <v>1759</v>
      </c>
      <c r="F705" s="1" t="s">
        <v>1782</v>
      </c>
      <c r="G705" s="32" t="s">
        <v>2</v>
      </c>
      <c r="H705" s="3" t="s">
        <v>1799</v>
      </c>
      <c r="I705" s="4" t="s">
        <v>1754</v>
      </c>
      <c r="J705" s="32" t="s">
        <v>729</v>
      </c>
      <c r="K705" s="32" t="s">
        <v>495</v>
      </c>
      <c r="L705" s="32" t="s">
        <v>615</v>
      </c>
      <c r="N705" s="58" t="s">
        <v>56</v>
      </c>
      <c r="Q705" s="32" t="s">
        <v>4</v>
      </c>
      <c r="R705" s="35" t="s">
        <v>391</v>
      </c>
      <c r="S705" s="32" t="str">
        <f>+VLOOKUP(Tabla12[[#This Row],[Programa]],Objetivos_Programas!$B$2:$C$16,2,FALSE)</f>
        <v>3. Programa Vitalidad y cuidado</v>
      </c>
      <c r="T705" s="35" t="s">
        <v>414</v>
      </c>
      <c r="U705" s="35" t="s">
        <v>1884</v>
      </c>
      <c r="V70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5" s="35" t="s">
        <v>2282</v>
      </c>
      <c r="X705" s="32" t="s">
        <v>210</v>
      </c>
      <c r="Y705" s="128" t="s">
        <v>978</v>
      </c>
      <c r="AA705" s="35"/>
      <c r="AB705" s="127" t="s">
        <v>2040</v>
      </c>
      <c r="AC705" s="213" t="s">
        <v>2063</v>
      </c>
      <c r="AD705" s="10" t="s">
        <v>1814</v>
      </c>
      <c r="AE705" s="10" t="str">
        <f>+Tabla12[[#This Row],[Costo estimado 
(millones de $)]]</f>
        <v>Sin proyecciòn de presupuesto</v>
      </c>
      <c r="AJ705" s="32"/>
      <c r="AK705" s="32" t="s">
        <v>73</v>
      </c>
      <c r="AM705" s="32" t="s">
        <v>2018</v>
      </c>
      <c r="AN705" s="7"/>
      <c r="AP705" s="32"/>
      <c r="AQ705" s="32"/>
      <c r="AR705" s="32"/>
      <c r="AS705" s="32"/>
      <c r="AT705" s="32"/>
      <c r="AU705" s="32"/>
      <c r="AV705" s="32"/>
      <c r="AW705" s="32"/>
      <c r="AX705" s="16"/>
      <c r="AY705" s="32"/>
      <c r="AZ705" s="40"/>
      <c r="BA705" s="40"/>
      <c r="BB705" s="40"/>
      <c r="BC705" s="32"/>
      <c r="BD705" s="32"/>
    </row>
    <row r="706" spans="1:56" ht="169" hidden="1" customHeight="1" x14ac:dyDescent="0.2">
      <c r="A706" s="7">
        <v>734</v>
      </c>
      <c r="B706" s="7">
        <v>719</v>
      </c>
      <c r="C706" s="32" t="s">
        <v>1758</v>
      </c>
      <c r="D706" s="32" t="s">
        <v>1759</v>
      </c>
      <c r="F706" s="1" t="s">
        <v>1783</v>
      </c>
      <c r="G706" s="32" t="s">
        <v>2</v>
      </c>
      <c r="H706" s="3" t="s">
        <v>1799</v>
      </c>
      <c r="I706" s="4" t="s">
        <v>1754</v>
      </c>
      <c r="J706" s="32" t="s">
        <v>729</v>
      </c>
      <c r="K706" s="32" t="s">
        <v>495</v>
      </c>
      <c r="L706" s="32" t="s">
        <v>615</v>
      </c>
      <c r="N706" s="58" t="s">
        <v>56</v>
      </c>
      <c r="Q706" s="32" t="s">
        <v>4</v>
      </c>
      <c r="R706" s="35" t="s">
        <v>391</v>
      </c>
      <c r="S706" s="32" t="str">
        <f>+VLOOKUP(Tabla12[[#This Row],[Programa]],Objetivos_Programas!$B$2:$C$16,2,FALSE)</f>
        <v>3. Programa Vitalidad y cuidado</v>
      </c>
      <c r="T706" s="35" t="s">
        <v>414</v>
      </c>
      <c r="U706" s="35" t="s">
        <v>1884</v>
      </c>
      <c r="V70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6" s="35" t="s">
        <v>2282</v>
      </c>
      <c r="X706" s="32" t="s">
        <v>978</v>
      </c>
      <c r="Y706" s="128" t="s">
        <v>210</v>
      </c>
      <c r="AA706" s="35"/>
      <c r="AB706" s="127" t="s">
        <v>2041</v>
      </c>
      <c r="AC706" s="214" t="s">
        <v>2062</v>
      </c>
      <c r="AD706" s="10">
        <v>5563</v>
      </c>
      <c r="AE706" s="10">
        <f>+Tabla12[[#This Row],[Costo estimado 
(millones de $)]]</f>
        <v>5563</v>
      </c>
      <c r="AJ706" s="32"/>
      <c r="AK706" s="32" t="s">
        <v>73</v>
      </c>
      <c r="AM706" s="32" t="s">
        <v>2018</v>
      </c>
      <c r="AN706" s="7"/>
      <c r="AP706" s="32"/>
      <c r="AQ706" s="32"/>
      <c r="AR706" s="32"/>
      <c r="AS706" s="32"/>
      <c r="AT706" s="32"/>
      <c r="AU706" s="32"/>
      <c r="AV706" s="32"/>
      <c r="AW706" s="32"/>
      <c r="AX706" s="16"/>
      <c r="AY706" s="32"/>
      <c r="AZ706" s="40"/>
      <c r="BA706" s="40"/>
      <c r="BB706" s="40"/>
      <c r="BC706" s="32"/>
      <c r="BD706" s="32"/>
    </row>
    <row r="707" spans="1:56" ht="169" hidden="1" customHeight="1" x14ac:dyDescent="0.2">
      <c r="A707" s="7">
        <v>735</v>
      </c>
      <c r="B707" s="7">
        <v>720</v>
      </c>
      <c r="C707" s="32" t="s">
        <v>1758</v>
      </c>
      <c r="D707" s="32" t="s">
        <v>1759</v>
      </c>
      <c r="F707" s="1" t="s">
        <v>1784</v>
      </c>
      <c r="G707" s="32" t="s">
        <v>2</v>
      </c>
      <c r="H707" s="3" t="s">
        <v>1809</v>
      </c>
      <c r="I707" s="4" t="s">
        <v>1754</v>
      </c>
      <c r="J707" s="32" t="s">
        <v>729</v>
      </c>
      <c r="K707" s="32" t="s">
        <v>495</v>
      </c>
      <c r="L707" s="32" t="s">
        <v>615</v>
      </c>
      <c r="N707" s="58" t="s">
        <v>56</v>
      </c>
      <c r="Q707" s="32" t="s">
        <v>4</v>
      </c>
      <c r="R707" s="35" t="s">
        <v>391</v>
      </c>
      <c r="S707" s="32" t="str">
        <f>+VLOOKUP(Tabla12[[#This Row],[Programa]],Objetivos_Programas!$B$2:$C$16,2,FALSE)</f>
        <v>3. Programa Vitalidad y cuidado</v>
      </c>
      <c r="T707" s="35" t="s">
        <v>414</v>
      </c>
      <c r="U707" s="35" t="s">
        <v>1884</v>
      </c>
      <c r="V70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7" s="35" t="s">
        <v>2282</v>
      </c>
      <c r="X707" s="32" t="s">
        <v>192</v>
      </c>
      <c r="Y707" s="128" t="s">
        <v>197</v>
      </c>
      <c r="AA707" s="35"/>
      <c r="AB707" s="127" t="s">
        <v>2042</v>
      </c>
      <c r="AC707" s="214" t="s">
        <v>2062</v>
      </c>
      <c r="AD707" s="10">
        <v>11546.5</v>
      </c>
      <c r="AE707" s="10">
        <f>+Tabla12[[#This Row],[Costo estimado 
(millones de $)]]</f>
        <v>11546.5</v>
      </c>
      <c r="AJ707" s="32"/>
      <c r="AK707" s="32" t="s">
        <v>73</v>
      </c>
      <c r="AM707" s="32" t="s">
        <v>2018</v>
      </c>
      <c r="AN707" s="7"/>
      <c r="AP707" s="32"/>
      <c r="AQ707" s="32"/>
      <c r="AR707" s="32"/>
      <c r="AS707" s="32"/>
      <c r="AT707" s="32"/>
      <c r="AU707" s="32"/>
      <c r="AV707" s="32"/>
      <c r="AW707" s="32"/>
      <c r="AX707" s="16"/>
      <c r="AY707" s="32"/>
      <c r="AZ707" s="40"/>
      <c r="BA707" s="40"/>
      <c r="BB707" s="40"/>
      <c r="BC707" s="32"/>
      <c r="BD707" s="32"/>
    </row>
    <row r="708" spans="1:56" ht="169" hidden="1" customHeight="1" x14ac:dyDescent="0.2">
      <c r="A708" s="7">
        <v>736</v>
      </c>
      <c r="B708" s="7">
        <v>721</v>
      </c>
      <c r="C708" s="32" t="s">
        <v>1758</v>
      </c>
      <c r="D708" s="32" t="s">
        <v>1759</v>
      </c>
      <c r="F708" s="1" t="s">
        <v>1785</v>
      </c>
      <c r="G708" s="32" t="s">
        <v>2</v>
      </c>
      <c r="H708" s="3" t="s">
        <v>1799</v>
      </c>
      <c r="I708" s="4" t="s">
        <v>1754</v>
      </c>
      <c r="J708" s="32" t="s">
        <v>729</v>
      </c>
      <c r="K708" s="32" t="s">
        <v>495</v>
      </c>
      <c r="L708" s="32" t="s">
        <v>615</v>
      </c>
      <c r="N708" s="58" t="s">
        <v>56</v>
      </c>
      <c r="Q708" s="32" t="s">
        <v>4</v>
      </c>
      <c r="R708" s="35" t="s">
        <v>391</v>
      </c>
      <c r="S708" s="32" t="str">
        <f>+VLOOKUP(Tabla12[[#This Row],[Programa]],Objetivos_Programas!$B$2:$C$16,2,FALSE)</f>
        <v>3. Programa Vitalidad y cuidado</v>
      </c>
      <c r="T708" s="35" t="s">
        <v>414</v>
      </c>
      <c r="U708" s="35" t="s">
        <v>1884</v>
      </c>
      <c r="V70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8" s="35" t="s">
        <v>2282</v>
      </c>
      <c r="X708" s="32" t="s">
        <v>975</v>
      </c>
      <c r="Y708" s="128" t="s">
        <v>978</v>
      </c>
      <c r="AA708" s="35"/>
      <c r="AB708" s="127" t="s">
        <v>2043</v>
      </c>
      <c r="AC708" s="213" t="s">
        <v>2063</v>
      </c>
      <c r="AD708" s="10" t="s">
        <v>1814</v>
      </c>
      <c r="AE708" s="10" t="str">
        <f>+Tabla12[[#This Row],[Costo estimado 
(millones de $)]]</f>
        <v>Sin proyecciòn de presupuesto</v>
      </c>
      <c r="AJ708" s="32"/>
      <c r="AK708" s="32" t="s">
        <v>73</v>
      </c>
      <c r="AM708" s="32" t="s">
        <v>2018</v>
      </c>
      <c r="AN708" s="7"/>
      <c r="AP708" s="32"/>
      <c r="AQ708" s="32"/>
      <c r="AR708" s="32"/>
      <c r="AS708" s="32"/>
      <c r="AT708" s="32"/>
      <c r="AU708" s="32"/>
      <c r="AV708" s="32"/>
      <c r="AW708" s="32"/>
      <c r="AX708" s="16"/>
      <c r="AY708" s="32"/>
      <c r="AZ708" s="40"/>
      <c r="BA708" s="40"/>
      <c r="BB708" s="40"/>
      <c r="BC708" s="32"/>
      <c r="BD708" s="32"/>
    </row>
    <row r="709" spans="1:56" ht="169" hidden="1" customHeight="1" x14ac:dyDescent="0.2">
      <c r="A709" s="7">
        <v>737</v>
      </c>
      <c r="B709" s="7">
        <v>722</v>
      </c>
      <c r="C709" s="32" t="s">
        <v>1758</v>
      </c>
      <c r="D709" s="32" t="s">
        <v>1759</v>
      </c>
      <c r="F709" s="1" t="s">
        <v>1786</v>
      </c>
      <c r="G709" s="32" t="s">
        <v>2</v>
      </c>
      <c r="H709" s="3" t="s">
        <v>1799</v>
      </c>
      <c r="I709" s="4" t="s">
        <v>1754</v>
      </c>
      <c r="J709" s="32" t="s">
        <v>729</v>
      </c>
      <c r="K709" s="32" t="s">
        <v>495</v>
      </c>
      <c r="L709" s="32" t="s">
        <v>615</v>
      </c>
      <c r="N709" s="58" t="s">
        <v>56</v>
      </c>
      <c r="Q709" s="32" t="s">
        <v>4</v>
      </c>
      <c r="R709" s="35" t="s">
        <v>391</v>
      </c>
      <c r="S709" s="32" t="str">
        <f>+VLOOKUP(Tabla12[[#This Row],[Programa]],Objetivos_Programas!$B$2:$C$16,2,FALSE)</f>
        <v>3. Programa Vitalidad y cuidado</v>
      </c>
      <c r="T709" s="35" t="s">
        <v>414</v>
      </c>
      <c r="U709" s="35" t="s">
        <v>1884</v>
      </c>
      <c r="V70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09" s="35" t="s">
        <v>2282</v>
      </c>
      <c r="X709" s="32" t="s">
        <v>134</v>
      </c>
      <c r="Y709" s="32" t="s">
        <v>134</v>
      </c>
      <c r="AA709" s="35"/>
      <c r="AB709" s="127" t="s">
        <v>2044</v>
      </c>
      <c r="AC709" s="214" t="s">
        <v>2062</v>
      </c>
      <c r="AD709" s="10">
        <v>3666</v>
      </c>
      <c r="AE709" s="10">
        <f>+Tabla12[[#This Row],[Costo estimado 
(millones de $)]]</f>
        <v>3666</v>
      </c>
      <c r="AJ709" s="32"/>
      <c r="AK709" s="32" t="s">
        <v>73</v>
      </c>
      <c r="AM709" s="32" t="s">
        <v>2018</v>
      </c>
      <c r="AN709" s="7"/>
      <c r="AP709" s="32"/>
      <c r="AQ709" s="32"/>
      <c r="AR709" s="32"/>
      <c r="AS709" s="32"/>
      <c r="AT709" s="32"/>
      <c r="AU709" s="32"/>
      <c r="AV709" s="32"/>
      <c r="AW709" s="32"/>
      <c r="AX709" s="16"/>
      <c r="AY709" s="32"/>
      <c r="AZ709" s="40"/>
      <c r="BA709" s="40"/>
      <c r="BB709" s="40"/>
      <c r="BC709" s="32"/>
      <c r="BD709" s="32"/>
    </row>
    <row r="710" spans="1:56" ht="169" hidden="1" customHeight="1" x14ac:dyDescent="0.2">
      <c r="A710" s="7">
        <v>738</v>
      </c>
      <c r="B710" s="7">
        <v>723</v>
      </c>
      <c r="C710" s="32" t="s">
        <v>1758</v>
      </c>
      <c r="D710" s="32" t="s">
        <v>1759</v>
      </c>
      <c r="F710" s="1" t="s">
        <v>1787</v>
      </c>
      <c r="G710" s="32" t="s">
        <v>2</v>
      </c>
      <c r="H710" s="3" t="s">
        <v>1799</v>
      </c>
      <c r="I710" s="4" t="s">
        <v>1754</v>
      </c>
      <c r="J710" s="32" t="s">
        <v>729</v>
      </c>
      <c r="K710" s="32" t="s">
        <v>495</v>
      </c>
      <c r="L710" s="32" t="s">
        <v>615</v>
      </c>
      <c r="N710" s="58" t="s">
        <v>56</v>
      </c>
      <c r="Q710" s="32" t="s">
        <v>4</v>
      </c>
      <c r="R710" s="35" t="s">
        <v>391</v>
      </c>
      <c r="S710" s="32" t="str">
        <f>+VLOOKUP(Tabla12[[#This Row],[Programa]],Objetivos_Programas!$B$2:$C$16,2,FALSE)</f>
        <v>3. Programa Vitalidad y cuidado</v>
      </c>
      <c r="T710" s="35" t="s">
        <v>414</v>
      </c>
      <c r="U710" s="35" t="s">
        <v>1884</v>
      </c>
      <c r="V71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0" s="35" t="s">
        <v>2282</v>
      </c>
      <c r="X710" s="32" t="s">
        <v>145</v>
      </c>
      <c r="Y710" s="32" t="s">
        <v>145</v>
      </c>
      <c r="AA710" s="35"/>
      <c r="AB710" s="127" t="s">
        <v>2045</v>
      </c>
      <c r="AC710" s="213" t="s">
        <v>2063</v>
      </c>
      <c r="AD710" s="10" t="s">
        <v>1814</v>
      </c>
      <c r="AE710" s="10" t="str">
        <f>+Tabla12[[#This Row],[Costo estimado 
(millones de $)]]</f>
        <v>Sin proyecciòn de presupuesto</v>
      </c>
      <c r="AJ710" s="32"/>
      <c r="AK710" s="32" t="s">
        <v>73</v>
      </c>
      <c r="AM710" s="32" t="s">
        <v>2018</v>
      </c>
      <c r="AN710" s="7"/>
      <c r="AP710" s="32"/>
      <c r="AQ710" s="32"/>
      <c r="AR710" s="32"/>
      <c r="AS710" s="32"/>
      <c r="AT710" s="32"/>
      <c r="AU710" s="32"/>
      <c r="AV710" s="32"/>
      <c r="AW710" s="32"/>
      <c r="AX710" s="16"/>
      <c r="AY710" s="32"/>
      <c r="AZ710" s="40"/>
      <c r="BA710" s="40"/>
      <c r="BB710" s="40"/>
      <c r="BC710" s="32"/>
      <c r="BD710" s="32"/>
    </row>
    <row r="711" spans="1:56" ht="169" hidden="1" customHeight="1" x14ac:dyDescent="0.2">
      <c r="A711" s="7">
        <v>739</v>
      </c>
      <c r="B711" s="7">
        <v>724</v>
      </c>
      <c r="C711" s="32" t="s">
        <v>1758</v>
      </c>
      <c r="D711" s="32" t="s">
        <v>1759</v>
      </c>
      <c r="F711" s="1" t="s">
        <v>1788</v>
      </c>
      <c r="G711" s="32" t="s">
        <v>2</v>
      </c>
      <c r="H711" s="3" t="s">
        <v>1799</v>
      </c>
      <c r="I711" s="4" t="s">
        <v>1754</v>
      </c>
      <c r="J711" s="32" t="s">
        <v>729</v>
      </c>
      <c r="K711" s="32" t="s">
        <v>495</v>
      </c>
      <c r="L711" s="32" t="s">
        <v>615</v>
      </c>
      <c r="N711" s="58" t="s">
        <v>56</v>
      </c>
      <c r="Q711" s="32" t="s">
        <v>4</v>
      </c>
      <c r="R711" s="35" t="s">
        <v>391</v>
      </c>
      <c r="S711" s="32" t="str">
        <f>+VLOOKUP(Tabla12[[#This Row],[Programa]],Objetivos_Programas!$B$2:$C$16,2,FALSE)</f>
        <v>3. Programa Vitalidad y cuidado</v>
      </c>
      <c r="T711" s="35" t="s">
        <v>414</v>
      </c>
      <c r="U711" s="35" t="s">
        <v>1884</v>
      </c>
      <c r="V71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1" s="35" t="s">
        <v>2282</v>
      </c>
      <c r="X711" s="32" t="s">
        <v>939</v>
      </c>
      <c r="Y711" s="128" t="s">
        <v>122</v>
      </c>
      <c r="AA711" s="35"/>
      <c r="AB711" s="127" t="s">
        <v>2046</v>
      </c>
      <c r="AC711" s="214" t="s">
        <v>2062</v>
      </c>
      <c r="AD711" s="10">
        <v>394</v>
      </c>
      <c r="AE711" s="10">
        <f>+Tabla12[[#This Row],[Costo estimado 
(millones de $)]]</f>
        <v>394</v>
      </c>
      <c r="AJ711" s="32"/>
      <c r="AK711" s="32" t="s">
        <v>73</v>
      </c>
      <c r="AM711" s="32" t="s">
        <v>2018</v>
      </c>
      <c r="AN711" s="7"/>
      <c r="AP711" s="32"/>
      <c r="AQ711" s="32"/>
      <c r="AR711" s="32"/>
      <c r="AS711" s="32"/>
      <c r="AT711" s="32"/>
      <c r="AU711" s="32"/>
      <c r="AV711" s="32"/>
      <c r="AW711" s="32"/>
      <c r="AX711" s="16"/>
      <c r="AY711" s="32"/>
      <c r="AZ711" s="40"/>
      <c r="BA711" s="40"/>
      <c r="BB711" s="40"/>
      <c r="BC711" s="32"/>
      <c r="BD711" s="32"/>
    </row>
    <row r="712" spans="1:56" ht="169" hidden="1" customHeight="1" x14ac:dyDescent="0.2">
      <c r="A712" s="7">
        <v>740</v>
      </c>
      <c r="B712" s="7">
        <v>725</v>
      </c>
      <c r="C712" s="32" t="s">
        <v>1758</v>
      </c>
      <c r="D712" s="32" t="s">
        <v>1759</v>
      </c>
      <c r="F712" s="1" t="s">
        <v>1789</v>
      </c>
      <c r="G712" s="32" t="s">
        <v>2</v>
      </c>
      <c r="H712" s="3" t="s">
        <v>1799</v>
      </c>
      <c r="I712" s="4" t="s">
        <v>1754</v>
      </c>
      <c r="J712" s="32" t="s">
        <v>729</v>
      </c>
      <c r="K712" s="32" t="s">
        <v>495</v>
      </c>
      <c r="L712" s="32" t="s">
        <v>615</v>
      </c>
      <c r="N712" s="58" t="s">
        <v>56</v>
      </c>
      <c r="Q712" s="32" t="s">
        <v>4</v>
      </c>
      <c r="R712" s="35" t="s">
        <v>391</v>
      </c>
      <c r="S712" s="32" t="str">
        <f>+VLOOKUP(Tabla12[[#This Row],[Programa]],Objetivos_Programas!$B$2:$C$16,2,FALSE)</f>
        <v>3. Programa Vitalidad y cuidado</v>
      </c>
      <c r="T712" s="35" t="s">
        <v>414</v>
      </c>
      <c r="U712" s="35" t="s">
        <v>1884</v>
      </c>
      <c r="V71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2" s="35" t="s">
        <v>2282</v>
      </c>
      <c r="X712" s="32" t="s">
        <v>939</v>
      </c>
      <c r="Y712" s="128" t="s">
        <v>192</v>
      </c>
      <c r="AA712" s="35"/>
      <c r="AB712" s="127" t="s">
        <v>2047</v>
      </c>
      <c r="AC712" s="213" t="s">
        <v>2063</v>
      </c>
      <c r="AD712" s="10" t="s">
        <v>1814</v>
      </c>
      <c r="AE712" s="10" t="str">
        <f>+Tabla12[[#This Row],[Costo estimado 
(millones de $)]]</f>
        <v>Sin proyecciòn de presupuesto</v>
      </c>
      <c r="AJ712" s="32"/>
      <c r="AK712" s="32" t="s">
        <v>73</v>
      </c>
      <c r="AM712" s="32" t="s">
        <v>2018</v>
      </c>
      <c r="AN712" s="7"/>
      <c r="AP712" s="32"/>
      <c r="AQ712" s="32"/>
      <c r="AR712" s="32"/>
      <c r="AS712" s="32"/>
      <c r="AT712" s="32"/>
      <c r="AU712" s="32"/>
      <c r="AV712" s="32"/>
      <c r="AW712" s="32"/>
      <c r="AX712" s="16"/>
      <c r="AY712" s="32"/>
      <c r="AZ712" s="40"/>
      <c r="BA712" s="40"/>
      <c r="BB712" s="40"/>
      <c r="BC712" s="32"/>
      <c r="BD712" s="32"/>
    </row>
    <row r="713" spans="1:56" ht="169" hidden="1" customHeight="1" x14ac:dyDescent="0.2">
      <c r="A713" s="7">
        <v>741</v>
      </c>
      <c r="B713" s="7">
        <v>726</v>
      </c>
      <c r="C713" s="32" t="s">
        <v>1758</v>
      </c>
      <c r="D713" s="32" t="s">
        <v>1759</v>
      </c>
      <c r="F713" s="1" t="s">
        <v>1790</v>
      </c>
      <c r="G713" s="32" t="s">
        <v>2</v>
      </c>
      <c r="H713" s="3" t="s">
        <v>1799</v>
      </c>
      <c r="I713" s="4" t="s">
        <v>1754</v>
      </c>
      <c r="J713" s="32" t="s">
        <v>729</v>
      </c>
      <c r="K713" s="32" t="s">
        <v>495</v>
      </c>
      <c r="L713" s="32" t="s">
        <v>615</v>
      </c>
      <c r="N713" s="58" t="s">
        <v>56</v>
      </c>
      <c r="Q713" s="32" t="s">
        <v>4</v>
      </c>
      <c r="R713" s="35" t="s">
        <v>391</v>
      </c>
      <c r="S713" s="32" t="str">
        <f>+VLOOKUP(Tabla12[[#This Row],[Programa]],Objetivos_Programas!$B$2:$C$16,2,FALSE)</f>
        <v>3. Programa Vitalidad y cuidado</v>
      </c>
      <c r="T713" s="35" t="s">
        <v>414</v>
      </c>
      <c r="U713" s="35" t="s">
        <v>1884</v>
      </c>
      <c r="V71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3" s="35" t="s">
        <v>2282</v>
      </c>
      <c r="X713" s="32" t="s">
        <v>213</v>
      </c>
      <c r="Y713" s="32" t="s">
        <v>213</v>
      </c>
      <c r="AA713" s="35"/>
      <c r="AB713" s="127" t="s">
        <v>2048</v>
      </c>
      <c r="AC713" s="213" t="s">
        <v>2063</v>
      </c>
      <c r="AD713" s="10" t="s">
        <v>1814</v>
      </c>
      <c r="AE713" s="10" t="str">
        <f>+Tabla12[[#This Row],[Costo estimado 
(millones de $)]]</f>
        <v>Sin proyecciòn de presupuesto</v>
      </c>
      <c r="AJ713" s="32"/>
      <c r="AK713" s="32" t="s">
        <v>73</v>
      </c>
      <c r="AM713" s="32" t="s">
        <v>2018</v>
      </c>
      <c r="AN713" s="7"/>
      <c r="AP713" s="32"/>
      <c r="AQ713" s="32"/>
      <c r="AR713" s="32"/>
      <c r="AS713" s="32"/>
      <c r="AT713" s="32"/>
      <c r="AU713" s="32"/>
      <c r="AV713" s="32"/>
      <c r="AW713" s="32"/>
      <c r="AX713" s="16"/>
      <c r="AY713" s="32"/>
      <c r="AZ713" s="40"/>
      <c r="BA713" s="40"/>
      <c r="BB713" s="40"/>
      <c r="BC713" s="32"/>
      <c r="BD713" s="32"/>
    </row>
    <row r="714" spans="1:56" ht="169" hidden="1" customHeight="1" x14ac:dyDescent="0.2">
      <c r="A714" s="7">
        <v>742</v>
      </c>
      <c r="B714" s="7">
        <v>727</v>
      </c>
      <c r="C714" s="32" t="s">
        <v>1758</v>
      </c>
      <c r="D714" s="32" t="s">
        <v>1759</v>
      </c>
      <c r="F714" s="1" t="s">
        <v>1791</v>
      </c>
      <c r="G714" s="32" t="s">
        <v>2</v>
      </c>
      <c r="H714" s="3" t="s">
        <v>1799</v>
      </c>
      <c r="I714" s="4" t="s">
        <v>1754</v>
      </c>
      <c r="J714" s="32" t="s">
        <v>729</v>
      </c>
      <c r="K714" s="32" t="s">
        <v>495</v>
      </c>
      <c r="L714" s="32" t="s">
        <v>615</v>
      </c>
      <c r="N714" s="58" t="s">
        <v>56</v>
      </c>
      <c r="Q714" s="32" t="s">
        <v>4</v>
      </c>
      <c r="R714" s="35" t="s">
        <v>391</v>
      </c>
      <c r="S714" s="32" t="str">
        <f>+VLOOKUP(Tabla12[[#This Row],[Programa]],Objetivos_Programas!$B$2:$C$16,2,FALSE)</f>
        <v>3. Programa Vitalidad y cuidado</v>
      </c>
      <c r="T714" s="35" t="s">
        <v>414</v>
      </c>
      <c r="U714" s="35" t="s">
        <v>1884</v>
      </c>
      <c r="V71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4" s="35" t="s">
        <v>2282</v>
      </c>
      <c r="X714" s="32" t="s">
        <v>136</v>
      </c>
      <c r="Y714" s="128" t="s">
        <v>979</v>
      </c>
      <c r="AA714" s="35"/>
      <c r="AB714" s="127" t="s">
        <v>2049</v>
      </c>
      <c r="AC714" s="214" t="s">
        <v>2062</v>
      </c>
      <c r="AD714" s="10">
        <v>1699</v>
      </c>
      <c r="AE714" s="10">
        <f>+Tabla12[[#This Row],[Costo estimado 
(millones de $)]]</f>
        <v>1699</v>
      </c>
      <c r="AJ714" s="32"/>
      <c r="AK714" s="32" t="s">
        <v>73</v>
      </c>
      <c r="AM714" s="32" t="s">
        <v>2018</v>
      </c>
      <c r="AN714" s="7"/>
      <c r="AP714" s="32"/>
      <c r="AQ714" s="32"/>
      <c r="AR714" s="32"/>
      <c r="AS714" s="32"/>
      <c r="AT714" s="32"/>
      <c r="AU714" s="32"/>
      <c r="AV714" s="32"/>
      <c r="AW714" s="32"/>
      <c r="AX714" s="16"/>
      <c r="AY714" s="32"/>
      <c r="AZ714" s="40"/>
      <c r="BA714" s="40"/>
      <c r="BB714" s="40"/>
      <c r="BC714" s="32"/>
      <c r="BD714" s="32"/>
    </row>
    <row r="715" spans="1:56" ht="169" hidden="1" customHeight="1" x14ac:dyDescent="0.2">
      <c r="A715" s="7">
        <v>743</v>
      </c>
      <c r="B715" s="7">
        <v>728</v>
      </c>
      <c r="C715" s="32" t="s">
        <v>1758</v>
      </c>
      <c r="D715" s="32" t="s">
        <v>1759</v>
      </c>
      <c r="F715" s="1" t="s">
        <v>1792</v>
      </c>
      <c r="G715" s="32" t="s">
        <v>2</v>
      </c>
      <c r="H715" s="3" t="s">
        <v>1809</v>
      </c>
      <c r="I715" s="4" t="s">
        <v>1754</v>
      </c>
      <c r="J715" s="32" t="s">
        <v>729</v>
      </c>
      <c r="K715" s="32" t="s">
        <v>495</v>
      </c>
      <c r="L715" s="32" t="s">
        <v>615</v>
      </c>
      <c r="N715" s="58" t="s">
        <v>56</v>
      </c>
      <c r="Q715" s="32" t="s">
        <v>4</v>
      </c>
      <c r="R715" s="35" t="s">
        <v>391</v>
      </c>
      <c r="S715" s="32" t="str">
        <f>+VLOOKUP(Tabla12[[#This Row],[Programa]],Objetivos_Programas!$B$2:$C$16,2,FALSE)</f>
        <v>3. Programa Vitalidad y cuidado</v>
      </c>
      <c r="T715" s="35" t="s">
        <v>414</v>
      </c>
      <c r="U715" s="35" t="s">
        <v>1884</v>
      </c>
      <c r="V71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5" s="35" t="s">
        <v>2282</v>
      </c>
      <c r="X715" s="32" t="s">
        <v>213</v>
      </c>
      <c r="Y715" s="128" t="s">
        <v>126</v>
      </c>
      <c r="AA715" s="35"/>
      <c r="AB715" s="127" t="s">
        <v>2050</v>
      </c>
      <c r="AC715" s="212" t="s">
        <v>2063</v>
      </c>
      <c r="AD715" s="10">
        <v>27000</v>
      </c>
      <c r="AE715" s="10">
        <f>+Tabla12[[#This Row],[Costo estimado 
(millones de $)]]</f>
        <v>27000</v>
      </c>
      <c r="AJ715" s="32"/>
      <c r="AK715" s="32" t="s">
        <v>73</v>
      </c>
      <c r="AM715" s="32" t="s">
        <v>2018</v>
      </c>
      <c r="AN715" s="7"/>
      <c r="AP715" s="32"/>
      <c r="AQ715" s="32"/>
      <c r="AR715" s="32"/>
      <c r="AS715" s="32"/>
      <c r="AT715" s="32"/>
      <c r="AU715" s="32"/>
      <c r="AV715" s="32"/>
      <c r="AW715" s="32"/>
      <c r="AX715" s="16"/>
      <c r="AY715" s="32"/>
      <c r="AZ715" s="40"/>
      <c r="BA715" s="40"/>
      <c r="BB715" s="40"/>
      <c r="BC715" s="32"/>
      <c r="BD715" s="32"/>
    </row>
    <row r="716" spans="1:56" ht="169" hidden="1" customHeight="1" x14ac:dyDescent="0.2">
      <c r="A716" s="7">
        <v>744</v>
      </c>
      <c r="B716" s="7">
        <v>729</v>
      </c>
      <c r="C716" s="32" t="s">
        <v>1758</v>
      </c>
      <c r="D716" s="32" t="s">
        <v>1759</v>
      </c>
      <c r="F716" s="1" t="s">
        <v>1793</v>
      </c>
      <c r="G716" s="32" t="s">
        <v>2</v>
      </c>
      <c r="H716" s="3" t="s">
        <v>1799</v>
      </c>
      <c r="I716" s="4" t="s">
        <v>1754</v>
      </c>
      <c r="J716" s="32" t="s">
        <v>729</v>
      </c>
      <c r="K716" s="32" t="s">
        <v>495</v>
      </c>
      <c r="L716" s="32" t="s">
        <v>615</v>
      </c>
      <c r="N716" s="58" t="s">
        <v>56</v>
      </c>
      <c r="Q716" s="32" t="s">
        <v>4</v>
      </c>
      <c r="R716" s="35" t="s">
        <v>391</v>
      </c>
      <c r="S716" s="32" t="str">
        <f>+VLOOKUP(Tabla12[[#This Row],[Programa]],Objetivos_Programas!$B$2:$C$16,2,FALSE)</f>
        <v>3. Programa Vitalidad y cuidado</v>
      </c>
      <c r="T716" s="35" t="s">
        <v>414</v>
      </c>
      <c r="U716" s="35" t="s">
        <v>1884</v>
      </c>
      <c r="V71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6" s="35" t="s">
        <v>2282</v>
      </c>
      <c r="X716" s="32" t="s">
        <v>195</v>
      </c>
      <c r="Y716" s="128" t="s">
        <v>2067</v>
      </c>
      <c r="AA716" s="35"/>
      <c r="AB716" s="127" t="s">
        <v>2051</v>
      </c>
      <c r="AC716" s="213" t="s">
        <v>2063</v>
      </c>
      <c r="AD716" s="10">
        <v>2071</v>
      </c>
      <c r="AE716" s="10">
        <f>+Tabla12[[#This Row],[Costo estimado 
(millones de $)]]</f>
        <v>2071</v>
      </c>
      <c r="AJ716" s="32"/>
      <c r="AK716" s="32" t="s">
        <v>73</v>
      </c>
      <c r="AM716" s="32" t="s">
        <v>2018</v>
      </c>
      <c r="AN716" s="7"/>
      <c r="AP716" s="32"/>
      <c r="AQ716" s="32"/>
      <c r="AR716" s="32"/>
      <c r="AS716" s="32"/>
      <c r="AT716" s="32"/>
      <c r="AU716" s="32"/>
      <c r="AV716" s="32"/>
      <c r="AW716" s="32"/>
      <c r="AX716" s="16"/>
      <c r="AY716" s="32"/>
      <c r="AZ716" s="40"/>
      <c r="BA716" s="40"/>
      <c r="BB716" s="40"/>
      <c r="BC716" s="32"/>
      <c r="BD716" s="32"/>
    </row>
    <row r="717" spans="1:56" ht="169" hidden="1" customHeight="1" x14ac:dyDescent="0.2">
      <c r="A717" s="7">
        <v>745</v>
      </c>
      <c r="B717" s="7">
        <v>730</v>
      </c>
      <c r="C717" s="32" t="s">
        <v>1758</v>
      </c>
      <c r="D717" s="32" t="s">
        <v>1759</v>
      </c>
      <c r="F717" s="1" t="s">
        <v>1794</v>
      </c>
      <c r="G717" s="32" t="s">
        <v>2</v>
      </c>
      <c r="H717" s="3" t="s">
        <v>1811</v>
      </c>
      <c r="I717" s="4" t="s">
        <v>1754</v>
      </c>
      <c r="J717" s="32" t="s">
        <v>729</v>
      </c>
      <c r="K717" s="32" t="s">
        <v>495</v>
      </c>
      <c r="L717" s="32" t="s">
        <v>615</v>
      </c>
      <c r="N717" s="58" t="s">
        <v>56</v>
      </c>
      <c r="Q717" s="32" t="s">
        <v>4</v>
      </c>
      <c r="R717" s="35" t="s">
        <v>391</v>
      </c>
      <c r="S717" s="32" t="str">
        <f>+VLOOKUP(Tabla12[[#This Row],[Programa]],Objetivos_Programas!$B$2:$C$16,2,FALSE)</f>
        <v>3. Programa Vitalidad y cuidado</v>
      </c>
      <c r="T717" s="35" t="s">
        <v>414</v>
      </c>
      <c r="U717" s="35" t="s">
        <v>1884</v>
      </c>
      <c r="V71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7" s="35" t="s">
        <v>2282</v>
      </c>
      <c r="X717" s="32" t="s">
        <v>166</v>
      </c>
      <c r="Y717" s="128" t="s">
        <v>950</v>
      </c>
      <c r="AA717" s="35"/>
      <c r="AB717" s="127" t="s">
        <v>2052</v>
      </c>
      <c r="AC717" s="212" t="s">
        <v>2064</v>
      </c>
      <c r="AD717" s="10">
        <v>35994.027459999998</v>
      </c>
      <c r="AE717" s="10">
        <f>+Tabla12[[#This Row],[Costo estimado 
(millones de $)]]</f>
        <v>35994.027459999998</v>
      </c>
      <c r="AJ717" s="32"/>
      <c r="AK717" s="32" t="s">
        <v>73</v>
      </c>
      <c r="AM717" s="7"/>
      <c r="AN717" s="7"/>
      <c r="AP717" s="32"/>
      <c r="AQ717" s="32"/>
      <c r="AR717" s="32"/>
      <c r="AS717" s="32"/>
      <c r="AT717" s="32"/>
      <c r="AU717" s="32"/>
      <c r="AV717" s="32"/>
      <c r="AW717" s="32"/>
      <c r="AX717" s="16"/>
      <c r="AY717" s="32"/>
      <c r="AZ717" s="40"/>
      <c r="BA717" s="40"/>
      <c r="BB717" s="40"/>
      <c r="BC717" s="32"/>
      <c r="BD717" s="32"/>
    </row>
    <row r="718" spans="1:56" ht="169" hidden="1" customHeight="1" x14ac:dyDescent="0.2">
      <c r="A718" s="7">
        <v>746</v>
      </c>
      <c r="B718" s="7">
        <v>731</v>
      </c>
      <c r="C718" s="32" t="s">
        <v>1758</v>
      </c>
      <c r="D718" s="32" t="s">
        <v>1759</v>
      </c>
      <c r="F718" s="1" t="s">
        <v>1795</v>
      </c>
      <c r="G718" s="32" t="s">
        <v>2</v>
      </c>
      <c r="H718" s="3" t="s">
        <v>1812</v>
      </c>
      <c r="I718" s="4" t="s">
        <v>1754</v>
      </c>
      <c r="J718" s="32" t="s">
        <v>729</v>
      </c>
      <c r="K718" s="32" t="s">
        <v>495</v>
      </c>
      <c r="L718" s="32" t="s">
        <v>615</v>
      </c>
      <c r="N718" s="58" t="s">
        <v>56</v>
      </c>
      <c r="Q718" s="32" t="s">
        <v>4</v>
      </c>
      <c r="R718" s="35" t="s">
        <v>391</v>
      </c>
      <c r="S718" s="32" t="str">
        <f>+VLOOKUP(Tabla12[[#This Row],[Programa]],Objetivos_Programas!$B$2:$C$16,2,FALSE)</f>
        <v>3. Programa Vitalidad y cuidado</v>
      </c>
      <c r="T718" s="35" t="s">
        <v>414</v>
      </c>
      <c r="U718" s="35" t="s">
        <v>1884</v>
      </c>
      <c r="V71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8" s="35" t="s">
        <v>2282</v>
      </c>
      <c r="X718" s="49" t="s">
        <v>195</v>
      </c>
      <c r="Y718" s="49" t="s">
        <v>195</v>
      </c>
      <c r="AA718" s="35"/>
      <c r="AB718" s="127" t="s">
        <v>2053</v>
      </c>
      <c r="AC718" s="214" t="s">
        <v>2065</v>
      </c>
      <c r="AD718" s="10">
        <v>2330</v>
      </c>
      <c r="AE718" s="10">
        <f>+Tabla12[[#This Row],[Costo estimado 
(millones de $)]]</f>
        <v>2330</v>
      </c>
      <c r="AJ718" s="32"/>
      <c r="AK718" s="32" t="s">
        <v>57</v>
      </c>
      <c r="AM718" s="7"/>
      <c r="AN718" s="7"/>
      <c r="AP718" s="32"/>
      <c r="AQ718" s="32"/>
      <c r="AR718" s="32"/>
      <c r="AS718" s="32"/>
      <c r="AT718" s="32"/>
      <c r="AU718" s="32"/>
      <c r="AV718" s="32"/>
      <c r="AW718" s="32"/>
      <c r="AX718" s="16"/>
      <c r="AY718" s="32"/>
      <c r="AZ718" s="40"/>
      <c r="BA718" s="40"/>
      <c r="BB718" s="40"/>
      <c r="BC718" s="32"/>
      <c r="BD718" s="32"/>
    </row>
    <row r="719" spans="1:56" ht="169" hidden="1" customHeight="1" x14ac:dyDescent="0.2">
      <c r="A719" s="7">
        <v>747</v>
      </c>
      <c r="B719" s="7">
        <v>732</v>
      </c>
      <c r="C719" s="32" t="s">
        <v>714</v>
      </c>
      <c r="D719" s="32" t="s">
        <v>734</v>
      </c>
      <c r="E719" s="32" t="s">
        <v>72</v>
      </c>
      <c r="F719" s="1" t="s">
        <v>1825</v>
      </c>
      <c r="G719" s="32" t="s">
        <v>2</v>
      </c>
      <c r="H719" s="3" t="s">
        <v>1826</v>
      </c>
      <c r="I719" s="4" t="s">
        <v>363</v>
      </c>
      <c r="J719" s="32" t="s">
        <v>729</v>
      </c>
      <c r="K719" s="32" t="s">
        <v>93</v>
      </c>
      <c r="L719" s="32" t="s">
        <v>615</v>
      </c>
      <c r="N719" s="58" t="s">
        <v>56</v>
      </c>
      <c r="Q719" s="32" t="s">
        <v>5</v>
      </c>
      <c r="R719" s="35" t="s">
        <v>391</v>
      </c>
      <c r="S719" s="32" t="str">
        <f>+VLOOKUP(Tabla12[[#This Row],[Programa]],Objetivos_Programas!$B$2:$C$16,2,FALSE)</f>
        <v>3. Programa Vitalidad y cuidado</v>
      </c>
      <c r="T719" s="35" t="s">
        <v>414</v>
      </c>
      <c r="U719" s="35" t="s">
        <v>1884</v>
      </c>
      <c r="V71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19" s="35" t="s">
        <v>2282</v>
      </c>
      <c r="X719" s="71" t="s">
        <v>136</v>
      </c>
      <c r="AA719" s="35"/>
      <c r="AC719" s="58" t="s">
        <v>71</v>
      </c>
      <c r="AD719" s="10">
        <v>263250</v>
      </c>
      <c r="AE719" s="10">
        <v>263250</v>
      </c>
      <c r="AJ719" s="32"/>
      <c r="AK719" s="32" t="s">
        <v>57</v>
      </c>
      <c r="AM719" s="7"/>
      <c r="AN719" s="7"/>
      <c r="AP719" s="32"/>
      <c r="AQ719" s="32"/>
      <c r="AR719" s="32"/>
      <c r="AS719" s="32"/>
      <c r="AT719" s="32"/>
      <c r="AU719" s="32"/>
      <c r="AV719" s="32"/>
      <c r="AW719" s="32"/>
      <c r="AX719" s="16"/>
      <c r="AY719" s="32"/>
      <c r="AZ719" s="40"/>
      <c r="BA719" s="40"/>
      <c r="BB719" s="40"/>
      <c r="BC719" s="32"/>
      <c r="BD719" s="32"/>
    </row>
    <row r="720" spans="1:56" ht="169" hidden="1" customHeight="1" x14ac:dyDescent="0.2">
      <c r="A720" s="7">
        <v>748</v>
      </c>
      <c r="B720" s="7">
        <v>733</v>
      </c>
      <c r="C720" s="32" t="s">
        <v>714</v>
      </c>
      <c r="D720" s="32" t="s">
        <v>734</v>
      </c>
      <c r="E720" s="32" t="s">
        <v>72</v>
      </c>
      <c r="F720" s="1" t="s">
        <v>1827</v>
      </c>
      <c r="G720" s="32" t="s">
        <v>2</v>
      </c>
      <c r="H720" s="3" t="s">
        <v>1826</v>
      </c>
      <c r="I720" s="4" t="s">
        <v>363</v>
      </c>
      <c r="J720" s="32" t="s">
        <v>729</v>
      </c>
      <c r="K720" s="32" t="s">
        <v>93</v>
      </c>
      <c r="L720" s="32" t="s">
        <v>615</v>
      </c>
      <c r="N720" s="58" t="s">
        <v>56</v>
      </c>
      <c r="Q720" s="32" t="s">
        <v>5</v>
      </c>
      <c r="R720" s="35" t="s">
        <v>391</v>
      </c>
      <c r="S720" s="32" t="str">
        <f>+VLOOKUP(Tabla12[[#This Row],[Programa]],Objetivos_Programas!$B$2:$C$16,2,FALSE)</f>
        <v>3. Programa Vitalidad y cuidado</v>
      </c>
      <c r="T720" s="35" t="s">
        <v>414</v>
      </c>
      <c r="U720" s="35" t="s">
        <v>1884</v>
      </c>
      <c r="V72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0" s="35" t="s">
        <v>2282</v>
      </c>
      <c r="X720" s="71" t="s">
        <v>1828</v>
      </c>
      <c r="AA720" s="35"/>
      <c r="AC720" s="58" t="s">
        <v>71</v>
      </c>
      <c r="AD720" s="10">
        <v>263250</v>
      </c>
      <c r="AE720" s="10">
        <v>263250</v>
      </c>
      <c r="AJ720" s="32"/>
      <c r="AK720" s="32" t="s">
        <v>57</v>
      </c>
      <c r="AM720" s="7"/>
      <c r="AN720" s="7"/>
      <c r="AP720" s="32"/>
      <c r="AQ720" s="32"/>
      <c r="AR720" s="32"/>
      <c r="AS720" s="32"/>
      <c r="AT720" s="32"/>
      <c r="AU720" s="32"/>
      <c r="AV720" s="32"/>
      <c r="AW720" s="32"/>
      <c r="AX720" s="16"/>
      <c r="AY720" s="32"/>
      <c r="AZ720" s="40"/>
      <c r="BA720" s="40"/>
      <c r="BB720" s="40"/>
      <c r="BC720" s="32"/>
      <c r="BD720" s="32"/>
    </row>
    <row r="721" spans="1:56" ht="169" hidden="1" customHeight="1" x14ac:dyDescent="0.2">
      <c r="A721" s="7">
        <v>749</v>
      </c>
      <c r="B721" s="7">
        <v>734</v>
      </c>
      <c r="C721" s="32" t="s">
        <v>714</v>
      </c>
      <c r="D721" s="32" t="s">
        <v>734</v>
      </c>
      <c r="E721" s="32" t="s">
        <v>72</v>
      </c>
      <c r="F721" s="1" t="s">
        <v>1829</v>
      </c>
      <c r="G721" s="32" t="s">
        <v>2</v>
      </c>
      <c r="H721" s="3" t="s">
        <v>1826</v>
      </c>
      <c r="I721" s="4" t="s">
        <v>363</v>
      </c>
      <c r="J721" s="32" t="s">
        <v>729</v>
      </c>
      <c r="K721" s="32" t="s">
        <v>93</v>
      </c>
      <c r="L721" s="32" t="s">
        <v>615</v>
      </c>
      <c r="N721" s="58" t="s">
        <v>56</v>
      </c>
      <c r="Q721" s="32" t="s">
        <v>5</v>
      </c>
      <c r="R721" s="35" t="s">
        <v>391</v>
      </c>
      <c r="S721" s="32" t="str">
        <f>+VLOOKUP(Tabla12[[#This Row],[Programa]],Objetivos_Programas!$B$2:$C$16,2,FALSE)</f>
        <v>3. Programa Vitalidad y cuidado</v>
      </c>
      <c r="T721" s="35" t="s">
        <v>414</v>
      </c>
      <c r="U721" s="35" t="s">
        <v>1884</v>
      </c>
      <c r="V72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1" s="35" t="s">
        <v>2282</v>
      </c>
      <c r="X721" s="71" t="s">
        <v>1830</v>
      </c>
      <c r="AA721" s="35"/>
      <c r="AC721" s="58" t="s">
        <v>71</v>
      </c>
      <c r="AD721" s="10">
        <v>263250</v>
      </c>
      <c r="AE721" s="10">
        <v>263250</v>
      </c>
      <c r="AJ721" s="32"/>
      <c r="AK721" s="32" t="s">
        <v>57</v>
      </c>
      <c r="AM721" s="7"/>
      <c r="AN721" s="7"/>
      <c r="AP721" s="32"/>
      <c r="AQ721" s="32"/>
      <c r="AR721" s="32"/>
      <c r="AS721" s="32"/>
      <c r="AT721" s="32"/>
      <c r="AU721" s="32"/>
      <c r="AV721" s="32"/>
      <c r="AW721" s="32"/>
      <c r="AX721" s="16"/>
      <c r="AY721" s="32"/>
      <c r="AZ721" s="40"/>
      <c r="BA721" s="40"/>
      <c r="BB721" s="40"/>
      <c r="BC721" s="32"/>
      <c r="BD721" s="32"/>
    </row>
    <row r="722" spans="1:56" ht="169" hidden="1" customHeight="1" x14ac:dyDescent="0.2">
      <c r="A722" s="7">
        <v>750</v>
      </c>
      <c r="B722" s="7">
        <v>735</v>
      </c>
      <c r="C722" s="32" t="s">
        <v>714</v>
      </c>
      <c r="D722" s="32" t="s">
        <v>734</v>
      </c>
      <c r="E722" s="32" t="s">
        <v>72</v>
      </c>
      <c r="F722" s="1" t="s">
        <v>1831</v>
      </c>
      <c r="G722" s="32" t="s">
        <v>2</v>
      </c>
      <c r="H722" s="3" t="s">
        <v>1826</v>
      </c>
      <c r="I722" s="4" t="s">
        <v>363</v>
      </c>
      <c r="J722" s="32" t="s">
        <v>729</v>
      </c>
      <c r="K722" s="32" t="s">
        <v>93</v>
      </c>
      <c r="L722" s="32" t="s">
        <v>615</v>
      </c>
      <c r="N722" s="58" t="s">
        <v>56</v>
      </c>
      <c r="Q722" s="32" t="s">
        <v>5</v>
      </c>
      <c r="R722" s="35" t="s">
        <v>391</v>
      </c>
      <c r="S722" s="32" t="str">
        <f>+VLOOKUP(Tabla12[[#This Row],[Programa]],Objetivos_Programas!$B$2:$C$16,2,FALSE)</f>
        <v>3. Programa Vitalidad y cuidado</v>
      </c>
      <c r="T722" s="35" t="s">
        <v>414</v>
      </c>
      <c r="U722" s="35" t="s">
        <v>1884</v>
      </c>
      <c r="V72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2" s="35" t="s">
        <v>2282</v>
      </c>
      <c r="X722" s="71" t="s">
        <v>1832</v>
      </c>
      <c r="AA722" s="35"/>
      <c r="AC722" s="58" t="s">
        <v>71</v>
      </c>
      <c r="AD722" s="10">
        <v>263250</v>
      </c>
      <c r="AE722" s="10">
        <v>263250</v>
      </c>
      <c r="AJ722" s="32"/>
      <c r="AK722" s="32" t="s">
        <v>57</v>
      </c>
      <c r="AM722" s="7"/>
      <c r="AN722" s="7"/>
      <c r="AP722" s="32"/>
      <c r="AQ722" s="32"/>
      <c r="AR722" s="32"/>
      <c r="AS722" s="32"/>
      <c r="AT722" s="32"/>
      <c r="AU722" s="32"/>
      <c r="AV722" s="32"/>
      <c r="AW722" s="32"/>
      <c r="AX722" s="16"/>
      <c r="AY722" s="32"/>
      <c r="AZ722" s="40"/>
      <c r="BA722" s="40"/>
      <c r="BB722" s="40"/>
      <c r="BC722" s="32"/>
      <c r="BD722" s="32"/>
    </row>
    <row r="723" spans="1:56" ht="169" hidden="1" customHeight="1" x14ac:dyDescent="0.2">
      <c r="A723" s="7">
        <v>751</v>
      </c>
      <c r="B723" s="7">
        <v>736</v>
      </c>
      <c r="C723" s="32" t="s">
        <v>714</v>
      </c>
      <c r="D723" s="32" t="s">
        <v>734</v>
      </c>
      <c r="E723" s="32" t="s">
        <v>72</v>
      </c>
      <c r="F723" s="1" t="s">
        <v>2000</v>
      </c>
      <c r="G723" s="32" t="s">
        <v>2</v>
      </c>
      <c r="H723" s="3" t="s">
        <v>1826</v>
      </c>
      <c r="I723" s="4" t="s">
        <v>363</v>
      </c>
      <c r="J723" s="32" t="s">
        <v>729</v>
      </c>
      <c r="K723" s="32" t="s">
        <v>93</v>
      </c>
      <c r="L723" s="32" t="s">
        <v>615</v>
      </c>
      <c r="N723" s="58" t="s">
        <v>56</v>
      </c>
      <c r="Q723" s="32" t="s">
        <v>5</v>
      </c>
      <c r="R723" s="35" t="s">
        <v>391</v>
      </c>
      <c r="S723" s="32" t="str">
        <f>+VLOOKUP(Tabla12[[#This Row],[Programa]],Objetivos_Programas!$B$2:$C$16,2,FALSE)</f>
        <v>3. Programa Vitalidad y cuidado</v>
      </c>
      <c r="T723" s="35" t="s">
        <v>414</v>
      </c>
      <c r="U723" s="35" t="s">
        <v>1884</v>
      </c>
      <c r="V72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3" s="35" t="s">
        <v>2282</v>
      </c>
      <c r="X723" s="71" t="s">
        <v>1833</v>
      </c>
      <c r="AA723" s="35"/>
      <c r="AC723" s="58" t="s">
        <v>71</v>
      </c>
      <c r="AD723" s="10">
        <v>263250</v>
      </c>
      <c r="AE723" s="10">
        <v>263250</v>
      </c>
      <c r="AJ723" s="32"/>
      <c r="AK723" s="32" t="s">
        <v>57</v>
      </c>
      <c r="AM723" s="7"/>
      <c r="AN723" s="7"/>
      <c r="AP723" s="32"/>
      <c r="AQ723" s="32"/>
      <c r="AR723" s="32"/>
      <c r="AS723" s="32"/>
      <c r="AT723" s="32"/>
      <c r="AU723" s="32"/>
      <c r="AV723" s="32"/>
      <c r="AW723" s="32"/>
      <c r="AX723" s="16"/>
      <c r="AY723" s="32"/>
      <c r="AZ723" s="40"/>
      <c r="BA723" s="40"/>
      <c r="BB723" s="40"/>
      <c r="BC723" s="32"/>
      <c r="BD723" s="32"/>
    </row>
    <row r="724" spans="1:56" ht="169" hidden="1" customHeight="1" x14ac:dyDescent="0.2">
      <c r="A724" s="7">
        <v>752</v>
      </c>
      <c r="B724" s="7">
        <v>737</v>
      </c>
      <c r="C724" s="32" t="s">
        <v>714</v>
      </c>
      <c r="D724" s="32" t="s">
        <v>734</v>
      </c>
      <c r="E724" s="32" t="s">
        <v>72</v>
      </c>
      <c r="F724" s="1" t="s">
        <v>1834</v>
      </c>
      <c r="G724" s="32" t="s">
        <v>2</v>
      </c>
      <c r="H724" s="3" t="s">
        <v>1826</v>
      </c>
      <c r="I724" s="4" t="s">
        <v>363</v>
      </c>
      <c r="J724" s="32" t="s">
        <v>729</v>
      </c>
      <c r="K724" s="32" t="s">
        <v>93</v>
      </c>
      <c r="L724" s="32" t="s">
        <v>615</v>
      </c>
      <c r="N724" s="58" t="s">
        <v>56</v>
      </c>
      <c r="Q724" s="32" t="s">
        <v>5</v>
      </c>
      <c r="R724" s="35" t="s">
        <v>391</v>
      </c>
      <c r="S724" s="32" t="str">
        <f>+VLOOKUP(Tabla12[[#This Row],[Programa]],Objetivos_Programas!$B$2:$C$16,2,FALSE)</f>
        <v>3. Programa Vitalidad y cuidado</v>
      </c>
      <c r="T724" s="35" t="s">
        <v>414</v>
      </c>
      <c r="U724" s="35" t="s">
        <v>1884</v>
      </c>
      <c r="V72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4" s="35" t="s">
        <v>2282</v>
      </c>
      <c r="X724" s="71" t="s">
        <v>1835</v>
      </c>
      <c r="AA724" s="35"/>
      <c r="AC724" s="58" t="s">
        <v>71</v>
      </c>
      <c r="AD724" s="10">
        <v>263250</v>
      </c>
      <c r="AE724" s="10">
        <v>263250</v>
      </c>
      <c r="AJ724" s="32"/>
      <c r="AK724" s="32" t="s">
        <v>57</v>
      </c>
      <c r="AM724" s="7"/>
      <c r="AN724" s="7"/>
      <c r="AP724" s="32"/>
      <c r="AQ724" s="32"/>
      <c r="AR724" s="32"/>
      <c r="AS724" s="32"/>
      <c r="AT724" s="32"/>
      <c r="AU724" s="32"/>
      <c r="AV724" s="32"/>
      <c r="AW724" s="32"/>
      <c r="AX724" s="16"/>
      <c r="AY724" s="32"/>
      <c r="AZ724" s="40"/>
      <c r="BA724" s="40"/>
      <c r="BB724" s="40"/>
      <c r="BC724" s="32"/>
      <c r="BD724" s="32"/>
    </row>
    <row r="725" spans="1:56" ht="169" hidden="1" customHeight="1" x14ac:dyDescent="0.2">
      <c r="A725" s="7">
        <v>753</v>
      </c>
      <c r="B725" s="7">
        <v>738</v>
      </c>
      <c r="C725" s="32" t="s">
        <v>714</v>
      </c>
      <c r="D725" s="32" t="s">
        <v>734</v>
      </c>
      <c r="E725" s="32" t="s">
        <v>72</v>
      </c>
      <c r="F725" s="1" t="s">
        <v>1836</v>
      </c>
      <c r="G725" s="32" t="s">
        <v>2</v>
      </c>
      <c r="H725" s="3" t="s">
        <v>1826</v>
      </c>
      <c r="I725" s="4" t="s">
        <v>363</v>
      </c>
      <c r="J725" s="32" t="s">
        <v>729</v>
      </c>
      <c r="K725" s="32" t="s">
        <v>93</v>
      </c>
      <c r="L725" s="32" t="s">
        <v>615</v>
      </c>
      <c r="N725" s="58" t="s">
        <v>56</v>
      </c>
      <c r="Q725" s="32" t="s">
        <v>5</v>
      </c>
      <c r="R725" s="35" t="s">
        <v>391</v>
      </c>
      <c r="S725" s="32" t="str">
        <f>+VLOOKUP(Tabla12[[#This Row],[Programa]],Objetivos_Programas!$B$2:$C$16,2,FALSE)</f>
        <v>3. Programa Vitalidad y cuidado</v>
      </c>
      <c r="T725" s="35" t="s">
        <v>414</v>
      </c>
      <c r="U725" s="35" t="s">
        <v>1884</v>
      </c>
      <c r="V72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5" s="35" t="s">
        <v>2282</v>
      </c>
      <c r="X725" s="71" t="s">
        <v>1837</v>
      </c>
      <c r="AA725" s="35"/>
      <c r="AC725" s="58" t="s">
        <v>71</v>
      </c>
      <c r="AD725" s="10">
        <v>263250</v>
      </c>
      <c r="AE725" s="10">
        <v>263250</v>
      </c>
      <c r="AJ725" s="32"/>
      <c r="AK725" s="32" t="s">
        <v>57</v>
      </c>
      <c r="AM725" s="7"/>
      <c r="AN725" s="7"/>
      <c r="AP725" s="32"/>
      <c r="AQ725" s="32"/>
      <c r="AR725" s="32"/>
      <c r="AS725" s="32"/>
      <c r="AT725" s="32"/>
      <c r="AU725" s="32"/>
      <c r="AV725" s="32"/>
      <c r="AW725" s="32"/>
      <c r="AX725" s="16"/>
      <c r="AY725" s="32"/>
      <c r="AZ725" s="40"/>
      <c r="BA725" s="40"/>
      <c r="BB725" s="40"/>
      <c r="BC725" s="32"/>
      <c r="BD725" s="32"/>
    </row>
    <row r="726" spans="1:56" ht="169" hidden="1" customHeight="1" x14ac:dyDescent="0.2">
      <c r="A726" s="7">
        <v>754</v>
      </c>
      <c r="B726" s="7">
        <v>739</v>
      </c>
      <c r="C726" s="32" t="s">
        <v>714</v>
      </c>
      <c r="D726" s="32" t="s">
        <v>734</v>
      </c>
      <c r="E726" s="32" t="s">
        <v>72</v>
      </c>
      <c r="F726" s="1" t="s">
        <v>2001</v>
      </c>
      <c r="G726" s="32" t="s">
        <v>2</v>
      </c>
      <c r="H726" s="3" t="s">
        <v>1826</v>
      </c>
      <c r="I726" s="4" t="s">
        <v>363</v>
      </c>
      <c r="J726" s="32" t="s">
        <v>729</v>
      </c>
      <c r="K726" s="32" t="s">
        <v>93</v>
      </c>
      <c r="L726" s="32" t="s">
        <v>615</v>
      </c>
      <c r="N726" s="58" t="s">
        <v>56</v>
      </c>
      <c r="Q726" s="32" t="s">
        <v>5</v>
      </c>
      <c r="R726" s="35" t="s">
        <v>391</v>
      </c>
      <c r="S726" s="32" t="str">
        <f>+VLOOKUP(Tabla12[[#This Row],[Programa]],Objetivos_Programas!$B$2:$C$16,2,FALSE)</f>
        <v>3. Programa Vitalidad y cuidado</v>
      </c>
      <c r="T726" s="35" t="s">
        <v>414</v>
      </c>
      <c r="U726" s="35" t="s">
        <v>1884</v>
      </c>
      <c r="V72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6" s="35" t="s">
        <v>2282</v>
      </c>
      <c r="X726" s="71" t="s">
        <v>1838</v>
      </c>
      <c r="AA726" s="35"/>
      <c r="AC726" s="58" t="s">
        <v>71</v>
      </c>
      <c r="AD726" s="10">
        <v>263250</v>
      </c>
      <c r="AE726" s="10">
        <v>263250</v>
      </c>
      <c r="AJ726" s="32"/>
      <c r="AK726" s="32" t="s">
        <v>73</v>
      </c>
      <c r="AM726" s="7"/>
      <c r="AN726" s="7"/>
      <c r="AP726" s="32"/>
      <c r="AQ726" s="32"/>
      <c r="AR726" s="32"/>
      <c r="AS726" s="32"/>
      <c r="AT726" s="32"/>
      <c r="AU726" s="32"/>
      <c r="AV726" s="32"/>
      <c r="AW726" s="32"/>
      <c r="AX726" s="16"/>
      <c r="AY726" s="32"/>
      <c r="AZ726" s="40"/>
      <c r="BA726" s="40"/>
      <c r="BB726" s="40"/>
      <c r="BC726" s="32"/>
      <c r="BD726" s="32"/>
    </row>
    <row r="727" spans="1:56" ht="169" hidden="1" customHeight="1" x14ac:dyDescent="0.2">
      <c r="A727" s="7">
        <v>755</v>
      </c>
      <c r="B727" s="7">
        <v>740</v>
      </c>
      <c r="C727" s="32" t="s">
        <v>714</v>
      </c>
      <c r="D727" s="32" t="s">
        <v>734</v>
      </c>
      <c r="E727" s="32" t="s">
        <v>72</v>
      </c>
      <c r="F727" s="1" t="s">
        <v>2002</v>
      </c>
      <c r="G727" s="32" t="s">
        <v>2</v>
      </c>
      <c r="H727" s="3" t="s">
        <v>1826</v>
      </c>
      <c r="I727" s="4" t="s">
        <v>363</v>
      </c>
      <c r="J727" s="32" t="s">
        <v>729</v>
      </c>
      <c r="K727" s="32" t="s">
        <v>93</v>
      </c>
      <c r="L727" s="32" t="s">
        <v>615</v>
      </c>
      <c r="N727" s="58" t="s">
        <v>56</v>
      </c>
      <c r="Q727" s="32" t="s">
        <v>5</v>
      </c>
      <c r="R727" s="35" t="s">
        <v>391</v>
      </c>
      <c r="S727" s="32" t="str">
        <f>+VLOOKUP(Tabla12[[#This Row],[Programa]],Objetivos_Programas!$B$2:$C$16,2,FALSE)</f>
        <v>3. Programa Vitalidad y cuidado</v>
      </c>
      <c r="T727" s="35" t="s">
        <v>414</v>
      </c>
      <c r="U727" s="35" t="s">
        <v>1884</v>
      </c>
      <c r="V72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7" s="35" t="s">
        <v>2282</v>
      </c>
      <c r="X727" s="71" t="s">
        <v>1838</v>
      </c>
      <c r="AA727" s="35"/>
      <c r="AC727" s="58" t="s">
        <v>71</v>
      </c>
      <c r="AD727" s="10">
        <v>263250</v>
      </c>
      <c r="AE727" s="10">
        <v>263250</v>
      </c>
      <c r="AJ727" s="32"/>
      <c r="AK727" s="32" t="s">
        <v>73</v>
      </c>
      <c r="AM727" s="7"/>
      <c r="AN727" s="7"/>
      <c r="AP727" s="32"/>
      <c r="AQ727" s="32"/>
      <c r="AR727" s="32"/>
      <c r="AS727" s="32"/>
      <c r="AT727" s="32"/>
      <c r="AU727" s="32"/>
      <c r="AV727" s="32"/>
      <c r="AW727" s="32"/>
      <c r="AX727" s="16"/>
      <c r="AY727" s="32"/>
      <c r="AZ727" s="40"/>
      <c r="BA727" s="40"/>
      <c r="BB727" s="40"/>
      <c r="BC727" s="32"/>
      <c r="BD727" s="32"/>
    </row>
    <row r="728" spans="1:56" ht="169" hidden="1" customHeight="1" x14ac:dyDescent="0.2">
      <c r="A728" s="7">
        <v>756</v>
      </c>
      <c r="B728" s="7">
        <v>741</v>
      </c>
      <c r="C728" s="32" t="s">
        <v>714</v>
      </c>
      <c r="D728" s="32" t="s">
        <v>734</v>
      </c>
      <c r="E728" s="32" t="s">
        <v>72</v>
      </c>
      <c r="F728" s="1" t="s">
        <v>2003</v>
      </c>
      <c r="G728" s="32" t="s">
        <v>2</v>
      </c>
      <c r="H728" s="3" t="s">
        <v>1826</v>
      </c>
      <c r="I728" s="4" t="s">
        <v>363</v>
      </c>
      <c r="J728" s="32" t="s">
        <v>729</v>
      </c>
      <c r="K728" s="32" t="s">
        <v>93</v>
      </c>
      <c r="L728" s="32" t="s">
        <v>615</v>
      </c>
      <c r="N728" s="58" t="s">
        <v>56</v>
      </c>
      <c r="Q728" s="32" t="s">
        <v>5</v>
      </c>
      <c r="R728" s="35" t="s">
        <v>391</v>
      </c>
      <c r="S728" s="32" t="str">
        <f>+VLOOKUP(Tabla12[[#This Row],[Programa]],Objetivos_Programas!$B$2:$C$16,2,FALSE)</f>
        <v>3. Programa Vitalidad y cuidado</v>
      </c>
      <c r="T728" s="35" t="s">
        <v>414</v>
      </c>
      <c r="U728" s="35" t="s">
        <v>1884</v>
      </c>
      <c r="V72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8" s="35" t="s">
        <v>2282</v>
      </c>
      <c r="X728" s="71" t="s">
        <v>1839</v>
      </c>
      <c r="AA728" s="35"/>
      <c r="AC728" s="58" t="s">
        <v>71</v>
      </c>
      <c r="AD728" s="10">
        <v>263250</v>
      </c>
      <c r="AE728" s="10">
        <v>263250</v>
      </c>
      <c r="AJ728" s="32"/>
      <c r="AK728" s="32" t="s">
        <v>73</v>
      </c>
      <c r="AM728" s="7"/>
      <c r="AN728" s="7"/>
      <c r="AP728" s="32"/>
      <c r="AQ728" s="32"/>
      <c r="AR728" s="32"/>
      <c r="AS728" s="32"/>
      <c r="AT728" s="32"/>
      <c r="AU728" s="32"/>
      <c r="AV728" s="32"/>
      <c r="AW728" s="32"/>
      <c r="AX728" s="16"/>
      <c r="AY728" s="32"/>
      <c r="AZ728" s="40"/>
      <c r="BA728" s="40"/>
      <c r="BB728" s="40"/>
      <c r="BC728" s="32"/>
      <c r="BD728" s="32"/>
    </row>
    <row r="729" spans="1:56" ht="169" hidden="1" customHeight="1" x14ac:dyDescent="0.2">
      <c r="A729" s="7">
        <v>757</v>
      </c>
      <c r="B729" s="7">
        <v>742</v>
      </c>
      <c r="C729" s="32" t="s">
        <v>714</v>
      </c>
      <c r="D729" s="32" t="s">
        <v>734</v>
      </c>
      <c r="E729" s="32" t="s">
        <v>72</v>
      </c>
      <c r="F729" s="1" t="s">
        <v>2004</v>
      </c>
      <c r="G729" s="32" t="s">
        <v>2</v>
      </c>
      <c r="H729" s="3" t="s">
        <v>1826</v>
      </c>
      <c r="I729" s="4" t="s">
        <v>363</v>
      </c>
      <c r="J729" s="32" t="s">
        <v>729</v>
      </c>
      <c r="K729" s="32" t="s">
        <v>93</v>
      </c>
      <c r="L729" s="32" t="s">
        <v>615</v>
      </c>
      <c r="N729" s="58" t="s">
        <v>56</v>
      </c>
      <c r="Q729" s="32" t="s">
        <v>5</v>
      </c>
      <c r="R729" s="35" t="s">
        <v>391</v>
      </c>
      <c r="S729" s="32" t="str">
        <f>+VLOOKUP(Tabla12[[#This Row],[Programa]],Objetivos_Programas!$B$2:$C$16,2,FALSE)</f>
        <v>3. Programa Vitalidad y cuidado</v>
      </c>
      <c r="T729" s="35" t="s">
        <v>414</v>
      </c>
      <c r="U729" s="35" t="s">
        <v>1884</v>
      </c>
      <c r="V72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29" s="35" t="s">
        <v>2282</v>
      </c>
      <c r="X729" s="71" t="s">
        <v>1832</v>
      </c>
      <c r="AA729" s="35"/>
      <c r="AC729" s="58" t="s">
        <v>71</v>
      </c>
      <c r="AD729" s="10">
        <v>263250</v>
      </c>
      <c r="AE729" s="10">
        <v>263250</v>
      </c>
      <c r="AJ729" s="32"/>
      <c r="AK729" s="32" t="s">
        <v>73</v>
      </c>
      <c r="AM729" s="7"/>
      <c r="AN729" s="7"/>
      <c r="AP729" s="32"/>
      <c r="AQ729" s="32"/>
      <c r="AR729" s="32"/>
      <c r="AS729" s="32"/>
      <c r="AT729" s="32"/>
      <c r="AU729" s="32"/>
      <c r="AV729" s="32"/>
      <c r="AW729" s="32"/>
      <c r="AX729" s="16"/>
      <c r="AY729" s="32"/>
      <c r="AZ729" s="40"/>
      <c r="BA729" s="40"/>
      <c r="BB729" s="40"/>
      <c r="BC729" s="32"/>
      <c r="BD729" s="32"/>
    </row>
    <row r="730" spans="1:56" ht="169" hidden="1" customHeight="1" x14ac:dyDescent="0.2">
      <c r="A730" s="7">
        <v>758</v>
      </c>
      <c r="B730" s="7">
        <v>743</v>
      </c>
      <c r="C730" s="32" t="s">
        <v>714</v>
      </c>
      <c r="D730" s="32" t="s">
        <v>734</v>
      </c>
      <c r="E730" s="32" t="s">
        <v>72</v>
      </c>
      <c r="F730" s="1" t="s">
        <v>2005</v>
      </c>
      <c r="G730" s="32" t="s">
        <v>2</v>
      </c>
      <c r="H730" s="3" t="s">
        <v>1826</v>
      </c>
      <c r="I730" s="4" t="s">
        <v>363</v>
      </c>
      <c r="J730" s="32" t="s">
        <v>729</v>
      </c>
      <c r="K730" s="32" t="s">
        <v>93</v>
      </c>
      <c r="L730" s="32" t="s">
        <v>615</v>
      </c>
      <c r="N730" s="58" t="s">
        <v>56</v>
      </c>
      <c r="Q730" s="32" t="s">
        <v>5</v>
      </c>
      <c r="R730" s="35" t="s">
        <v>391</v>
      </c>
      <c r="S730" s="32" t="str">
        <f>+VLOOKUP(Tabla12[[#This Row],[Programa]],Objetivos_Programas!$B$2:$C$16,2,FALSE)</f>
        <v>3. Programa Vitalidad y cuidado</v>
      </c>
      <c r="T730" s="35" t="s">
        <v>414</v>
      </c>
      <c r="U730" s="35" t="s">
        <v>1884</v>
      </c>
      <c r="V73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0" s="35" t="s">
        <v>2282</v>
      </c>
      <c r="X730" s="71" t="s">
        <v>1833</v>
      </c>
      <c r="AA730" s="35"/>
      <c r="AC730" s="58" t="s">
        <v>71</v>
      </c>
      <c r="AD730" s="10">
        <v>263250</v>
      </c>
      <c r="AE730" s="10">
        <v>263250</v>
      </c>
      <c r="AJ730" s="32"/>
      <c r="AK730" s="32" t="s">
        <v>73</v>
      </c>
      <c r="AM730" s="7"/>
      <c r="AN730" s="7"/>
      <c r="AP730" s="32"/>
      <c r="AQ730" s="32"/>
      <c r="AR730" s="32"/>
      <c r="AS730" s="32"/>
      <c r="AT730" s="32"/>
      <c r="AU730" s="32"/>
      <c r="AV730" s="32"/>
      <c r="AW730" s="32"/>
      <c r="AX730" s="16"/>
      <c r="AY730" s="32"/>
      <c r="AZ730" s="40"/>
      <c r="BA730" s="40"/>
      <c r="BB730" s="40"/>
      <c r="BC730" s="32"/>
      <c r="BD730" s="32"/>
    </row>
    <row r="731" spans="1:56" ht="169" hidden="1" customHeight="1" x14ac:dyDescent="0.2">
      <c r="A731" s="7">
        <v>759</v>
      </c>
      <c r="B731" s="7">
        <v>744</v>
      </c>
      <c r="C731" s="32" t="s">
        <v>714</v>
      </c>
      <c r="D731" s="32" t="s">
        <v>734</v>
      </c>
      <c r="E731" s="32" t="s">
        <v>72</v>
      </c>
      <c r="F731" s="1" t="s">
        <v>2006</v>
      </c>
      <c r="G731" s="32" t="s">
        <v>2</v>
      </c>
      <c r="H731" s="3" t="s">
        <v>1826</v>
      </c>
      <c r="I731" s="4" t="s">
        <v>363</v>
      </c>
      <c r="J731" s="32" t="s">
        <v>729</v>
      </c>
      <c r="K731" s="32" t="s">
        <v>93</v>
      </c>
      <c r="L731" s="32" t="s">
        <v>615</v>
      </c>
      <c r="N731" s="58" t="s">
        <v>56</v>
      </c>
      <c r="Q731" s="32" t="s">
        <v>5</v>
      </c>
      <c r="R731" s="35" t="s">
        <v>391</v>
      </c>
      <c r="S731" s="32" t="str">
        <f>+VLOOKUP(Tabla12[[#This Row],[Programa]],Objetivos_Programas!$B$2:$C$16,2,FALSE)</f>
        <v>3. Programa Vitalidad y cuidado</v>
      </c>
      <c r="T731" s="35" t="s">
        <v>414</v>
      </c>
      <c r="U731" s="35" t="s">
        <v>1884</v>
      </c>
      <c r="V73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1" s="35" t="s">
        <v>2282</v>
      </c>
      <c r="X731" s="71" t="s">
        <v>1835</v>
      </c>
      <c r="AA731" s="35"/>
      <c r="AC731" s="58" t="s">
        <v>71</v>
      </c>
      <c r="AD731" s="10">
        <v>263250</v>
      </c>
      <c r="AE731" s="10">
        <v>263250</v>
      </c>
      <c r="AJ731" s="32"/>
      <c r="AK731" s="32" t="s">
        <v>73</v>
      </c>
      <c r="AM731" s="7"/>
      <c r="AN731" s="7"/>
      <c r="AP731" s="32"/>
      <c r="AQ731" s="32"/>
      <c r="AR731" s="32"/>
      <c r="AS731" s="32"/>
      <c r="AT731" s="32"/>
      <c r="AU731" s="32"/>
      <c r="AV731" s="32"/>
      <c r="AW731" s="32"/>
      <c r="AX731" s="16"/>
      <c r="AY731" s="32"/>
      <c r="AZ731" s="40"/>
      <c r="BA731" s="40"/>
      <c r="BB731" s="40"/>
      <c r="BC731" s="32"/>
      <c r="BD731" s="32"/>
    </row>
    <row r="732" spans="1:56" ht="169" hidden="1" customHeight="1" x14ac:dyDescent="0.2">
      <c r="A732" s="7">
        <v>760</v>
      </c>
      <c r="B732" s="7">
        <v>745</v>
      </c>
      <c r="C732" s="32" t="s">
        <v>714</v>
      </c>
      <c r="D732" s="32" t="s">
        <v>734</v>
      </c>
      <c r="E732" s="32" t="s">
        <v>72</v>
      </c>
      <c r="F732" s="1" t="s">
        <v>1840</v>
      </c>
      <c r="G732" s="32" t="s">
        <v>2</v>
      </c>
      <c r="H732" s="3" t="s">
        <v>1826</v>
      </c>
      <c r="I732" s="4" t="s">
        <v>363</v>
      </c>
      <c r="J732" s="32" t="s">
        <v>729</v>
      </c>
      <c r="K732" s="32" t="s">
        <v>93</v>
      </c>
      <c r="L732" s="32" t="s">
        <v>615</v>
      </c>
      <c r="N732" s="58" t="s">
        <v>56</v>
      </c>
      <c r="Q732" s="32" t="s">
        <v>5</v>
      </c>
      <c r="R732" s="35" t="s">
        <v>391</v>
      </c>
      <c r="S732" s="32" t="str">
        <f>+VLOOKUP(Tabla12[[#This Row],[Programa]],Objetivos_Programas!$B$2:$C$16,2,FALSE)</f>
        <v>3. Programa Vitalidad y cuidado</v>
      </c>
      <c r="T732" s="35" t="s">
        <v>414</v>
      </c>
      <c r="U732" s="35" t="s">
        <v>1884</v>
      </c>
      <c r="V73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2" s="35" t="s">
        <v>2282</v>
      </c>
      <c r="X732" s="71" t="s">
        <v>1841</v>
      </c>
      <c r="AA732" s="35"/>
      <c r="AC732" s="58" t="s">
        <v>71</v>
      </c>
      <c r="AD732" s="10">
        <v>263250</v>
      </c>
      <c r="AE732" s="10">
        <v>263250</v>
      </c>
      <c r="AJ732" s="32"/>
      <c r="AK732" s="32" t="s">
        <v>73</v>
      </c>
      <c r="AM732" s="7"/>
      <c r="AN732" s="7"/>
      <c r="AP732" s="32"/>
      <c r="AQ732" s="32"/>
      <c r="AR732" s="32"/>
      <c r="AS732" s="32"/>
      <c r="AT732" s="32"/>
      <c r="AU732" s="32"/>
      <c r="AV732" s="32"/>
      <c r="AW732" s="32"/>
      <c r="AX732" s="16"/>
      <c r="AY732" s="32"/>
      <c r="AZ732" s="40"/>
      <c r="BA732" s="40"/>
      <c r="BB732" s="40"/>
      <c r="BC732" s="32"/>
      <c r="BD732" s="32"/>
    </row>
    <row r="733" spans="1:56" ht="169" hidden="1" customHeight="1" x14ac:dyDescent="0.2">
      <c r="A733" s="7">
        <v>761</v>
      </c>
      <c r="B733" s="7">
        <v>746</v>
      </c>
      <c r="C733" s="32" t="s">
        <v>714</v>
      </c>
      <c r="D733" s="32" t="s">
        <v>734</v>
      </c>
      <c r="E733" s="32" t="s">
        <v>72</v>
      </c>
      <c r="F733" s="1" t="s">
        <v>1842</v>
      </c>
      <c r="G733" s="32" t="s">
        <v>2</v>
      </c>
      <c r="H733" s="3" t="s">
        <v>1826</v>
      </c>
      <c r="I733" s="4" t="s">
        <v>363</v>
      </c>
      <c r="J733" s="32" t="s">
        <v>729</v>
      </c>
      <c r="K733" s="32" t="s">
        <v>93</v>
      </c>
      <c r="L733" s="32" t="s">
        <v>615</v>
      </c>
      <c r="N733" s="58" t="s">
        <v>56</v>
      </c>
      <c r="Q733" s="32" t="s">
        <v>5</v>
      </c>
      <c r="R733" s="35" t="s">
        <v>391</v>
      </c>
      <c r="S733" s="32" t="str">
        <f>+VLOOKUP(Tabla12[[#This Row],[Programa]],Objetivos_Programas!$B$2:$C$16,2,FALSE)</f>
        <v>3. Programa Vitalidad y cuidado</v>
      </c>
      <c r="T733" s="35" t="s">
        <v>414</v>
      </c>
      <c r="U733" s="35" t="s">
        <v>1884</v>
      </c>
      <c r="V73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3" s="35" t="s">
        <v>2282</v>
      </c>
      <c r="X733" s="71" t="s">
        <v>1843</v>
      </c>
      <c r="AA733" s="35"/>
      <c r="AC733" s="58" t="s">
        <v>71</v>
      </c>
      <c r="AD733" s="10">
        <v>263250</v>
      </c>
      <c r="AE733" s="10">
        <v>263250</v>
      </c>
      <c r="AJ733" s="32"/>
      <c r="AK733" s="32" t="s">
        <v>73</v>
      </c>
      <c r="AM733" s="7"/>
      <c r="AN733" s="7"/>
      <c r="AP733" s="32"/>
      <c r="AQ733" s="32"/>
      <c r="AR733" s="32"/>
      <c r="AS733" s="32"/>
      <c r="AT733" s="32"/>
      <c r="AU733" s="32"/>
      <c r="AV733" s="32"/>
      <c r="AW733" s="32"/>
      <c r="AX733" s="16"/>
      <c r="AY733" s="32"/>
      <c r="AZ733" s="40"/>
      <c r="BA733" s="40"/>
      <c r="BB733" s="40"/>
      <c r="BC733" s="32"/>
      <c r="BD733" s="32"/>
    </row>
    <row r="734" spans="1:56" ht="169" hidden="1" customHeight="1" x14ac:dyDescent="0.2">
      <c r="A734" s="7">
        <v>762</v>
      </c>
      <c r="B734" s="7">
        <v>747</v>
      </c>
      <c r="C734" s="32" t="s">
        <v>714</v>
      </c>
      <c r="D734" s="32" t="s">
        <v>734</v>
      </c>
      <c r="E734" s="32" t="s">
        <v>72</v>
      </c>
      <c r="F734" s="1" t="s">
        <v>2007</v>
      </c>
      <c r="G734" s="32" t="s">
        <v>2</v>
      </c>
      <c r="H734" s="3" t="s">
        <v>1826</v>
      </c>
      <c r="I734" s="4" t="s">
        <v>363</v>
      </c>
      <c r="J734" s="32" t="s">
        <v>729</v>
      </c>
      <c r="K734" s="32" t="s">
        <v>93</v>
      </c>
      <c r="L734" s="32" t="s">
        <v>615</v>
      </c>
      <c r="N734" s="58" t="s">
        <v>56</v>
      </c>
      <c r="Q734" s="32" t="s">
        <v>5</v>
      </c>
      <c r="R734" s="35" t="s">
        <v>391</v>
      </c>
      <c r="S734" s="32" t="str">
        <f>+VLOOKUP(Tabla12[[#This Row],[Programa]],Objetivos_Programas!$B$2:$C$16,2,FALSE)</f>
        <v>3. Programa Vitalidad y cuidado</v>
      </c>
      <c r="T734" s="35" t="s">
        <v>414</v>
      </c>
      <c r="U734" s="35" t="s">
        <v>1884</v>
      </c>
      <c r="V73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4" s="35" t="s">
        <v>2282</v>
      </c>
      <c r="X734" s="71" t="s">
        <v>1838</v>
      </c>
      <c r="AA734" s="35"/>
      <c r="AC734" s="58" t="s">
        <v>71</v>
      </c>
      <c r="AD734" s="10">
        <v>263250</v>
      </c>
      <c r="AE734" s="10">
        <v>263250</v>
      </c>
      <c r="AJ734" s="32"/>
      <c r="AK734" s="32" t="s">
        <v>66</v>
      </c>
      <c r="AM734" s="7"/>
      <c r="AN734" s="7"/>
      <c r="AP734" s="32"/>
      <c r="AQ734" s="32"/>
      <c r="AR734" s="32"/>
      <c r="AS734" s="32"/>
      <c r="AT734" s="32"/>
      <c r="AU734" s="32"/>
      <c r="AV734" s="32"/>
      <c r="AW734" s="32"/>
      <c r="AX734" s="16"/>
      <c r="AY734" s="32"/>
      <c r="AZ734" s="40"/>
      <c r="BA734" s="40"/>
      <c r="BB734" s="40"/>
      <c r="BC734" s="32"/>
      <c r="BD734" s="32"/>
    </row>
    <row r="735" spans="1:56" ht="169" hidden="1" customHeight="1" x14ac:dyDescent="0.2">
      <c r="A735" s="7">
        <v>763</v>
      </c>
      <c r="B735" s="7">
        <v>748</v>
      </c>
      <c r="C735" s="32" t="s">
        <v>714</v>
      </c>
      <c r="D735" s="32" t="s">
        <v>734</v>
      </c>
      <c r="E735" s="32" t="s">
        <v>72</v>
      </c>
      <c r="F735" s="1" t="s">
        <v>2008</v>
      </c>
      <c r="G735" s="32" t="s">
        <v>2</v>
      </c>
      <c r="H735" s="3" t="s">
        <v>1826</v>
      </c>
      <c r="I735" s="4" t="s">
        <v>363</v>
      </c>
      <c r="J735" s="32" t="s">
        <v>729</v>
      </c>
      <c r="K735" s="32" t="s">
        <v>93</v>
      </c>
      <c r="L735" s="32" t="s">
        <v>615</v>
      </c>
      <c r="N735" s="58" t="s">
        <v>56</v>
      </c>
      <c r="Q735" s="32" t="s">
        <v>5</v>
      </c>
      <c r="R735" s="35" t="s">
        <v>391</v>
      </c>
      <c r="S735" s="32" t="str">
        <f>+VLOOKUP(Tabla12[[#This Row],[Programa]],Objetivos_Programas!$B$2:$C$16,2,FALSE)</f>
        <v>3. Programa Vitalidad y cuidado</v>
      </c>
      <c r="T735" s="35" t="s">
        <v>414</v>
      </c>
      <c r="U735" s="35" t="s">
        <v>1884</v>
      </c>
      <c r="V73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5" s="35" t="s">
        <v>2282</v>
      </c>
      <c r="X735" s="71" t="s">
        <v>1828</v>
      </c>
      <c r="AA735" s="35"/>
      <c r="AC735" s="58" t="s">
        <v>71</v>
      </c>
      <c r="AD735" s="10">
        <v>263250</v>
      </c>
      <c r="AE735" s="10">
        <v>263250</v>
      </c>
      <c r="AJ735" s="32"/>
      <c r="AK735" s="32" t="s">
        <v>66</v>
      </c>
      <c r="AM735" s="7"/>
      <c r="AN735" s="7"/>
      <c r="AP735" s="32"/>
      <c r="AQ735" s="32"/>
      <c r="AR735" s="32"/>
      <c r="AS735" s="32"/>
      <c r="AT735" s="32"/>
      <c r="AU735" s="32"/>
      <c r="AV735" s="32"/>
      <c r="AW735" s="32"/>
      <c r="AX735" s="16"/>
      <c r="AY735" s="32"/>
      <c r="AZ735" s="40"/>
      <c r="BA735" s="40"/>
      <c r="BB735" s="40"/>
      <c r="BC735" s="32"/>
      <c r="BD735" s="32"/>
    </row>
    <row r="736" spans="1:56" ht="169" hidden="1" customHeight="1" x14ac:dyDescent="0.2">
      <c r="A736" s="7">
        <v>764</v>
      </c>
      <c r="B736" s="7">
        <v>749</v>
      </c>
      <c r="C736" s="32" t="s">
        <v>714</v>
      </c>
      <c r="D736" s="32" t="s">
        <v>734</v>
      </c>
      <c r="E736" s="32" t="s">
        <v>72</v>
      </c>
      <c r="F736" s="1" t="s">
        <v>2009</v>
      </c>
      <c r="G736" s="32" t="s">
        <v>2</v>
      </c>
      <c r="H736" s="3" t="s">
        <v>1826</v>
      </c>
      <c r="I736" s="4" t="s">
        <v>363</v>
      </c>
      <c r="J736" s="32" t="s">
        <v>729</v>
      </c>
      <c r="K736" s="32" t="s">
        <v>93</v>
      </c>
      <c r="L736" s="32" t="s">
        <v>615</v>
      </c>
      <c r="N736" s="58" t="s">
        <v>56</v>
      </c>
      <c r="Q736" s="32" t="s">
        <v>5</v>
      </c>
      <c r="R736" s="35" t="s">
        <v>391</v>
      </c>
      <c r="S736" s="32" t="str">
        <f>+VLOOKUP(Tabla12[[#This Row],[Programa]],Objetivos_Programas!$B$2:$C$16,2,FALSE)</f>
        <v>3. Programa Vitalidad y cuidado</v>
      </c>
      <c r="T736" s="35" t="s">
        <v>414</v>
      </c>
      <c r="U736" s="35" t="s">
        <v>1884</v>
      </c>
      <c r="V73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6" s="35" t="s">
        <v>2282</v>
      </c>
      <c r="X736" s="71" t="s">
        <v>1830</v>
      </c>
      <c r="AA736" s="35"/>
      <c r="AC736" s="58" t="s">
        <v>71</v>
      </c>
      <c r="AD736" s="10">
        <v>263250</v>
      </c>
      <c r="AE736" s="10">
        <v>263250</v>
      </c>
      <c r="AJ736" s="32"/>
      <c r="AK736" s="32" t="s">
        <v>66</v>
      </c>
      <c r="AM736" s="7"/>
      <c r="AN736" s="7"/>
      <c r="AP736" s="32"/>
      <c r="AQ736" s="32"/>
      <c r="AR736" s="32"/>
      <c r="AS736" s="32"/>
      <c r="AT736" s="32"/>
      <c r="AU736" s="32"/>
      <c r="AV736" s="32"/>
      <c r="AW736" s="32"/>
      <c r="AX736" s="16"/>
      <c r="AY736" s="32"/>
      <c r="AZ736" s="40"/>
      <c r="BA736" s="40"/>
      <c r="BB736" s="40"/>
      <c r="BC736" s="32"/>
      <c r="BD736" s="32"/>
    </row>
    <row r="737" spans="1:56" ht="169" hidden="1" customHeight="1" x14ac:dyDescent="0.2">
      <c r="A737" s="7">
        <v>765</v>
      </c>
      <c r="B737" s="7">
        <v>750</v>
      </c>
      <c r="C737" s="32" t="s">
        <v>714</v>
      </c>
      <c r="D737" s="32" t="s">
        <v>734</v>
      </c>
      <c r="E737" s="32" t="s">
        <v>72</v>
      </c>
      <c r="F737" s="1" t="s">
        <v>1844</v>
      </c>
      <c r="G737" s="32" t="s">
        <v>2</v>
      </c>
      <c r="H737" s="3" t="s">
        <v>1826</v>
      </c>
      <c r="I737" s="4" t="s">
        <v>363</v>
      </c>
      <c r="J737" s="32" t="s">
        <v>729</v>
      </c>
      <c r="K737" s="32" t="s">
        <v>93</v>
      </c>
      <c r="L737" s="32" t="s">
        <v>615</v>
      </c>
      <c r="N737" s="58" t="s">
        <v>56</v>
      </c>
      <c r="Q737" s="32" t="s">
        <v>5</v>
      </c>
      <c r="R737" s="35" t="s">
        <v>391</v>
      </c>
      <c r="S737" s="32" t="str">
        <f>+VLOOKUP(Tabla12[[#This Row],[Programa]],Objetivos_Programas!$B$2:$C$16,2,FALSE)</f>
        <v>3. Programa Vitalidad y cuidado</v>
      </c>
      <c r="T737" s="35" t="s">
        <v>414</v>
      </c>
      <c r="U737" s="35" t="s">
        <v>1884</v>
      </c>
      <c r="V73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7" s="35" t="s">
        <v>2282</v>
      </c>
      <c r="X737" s="71" t="s">
        <v>1845</v>
      </c>
      <c r="AA737" s="35"/>
      <c r="AC737" s="58" t="s">
        <v>71</v>
      </c>
      <c r="AD737" s="10">
        <v>263250</v>
      </c>
      <c r="AE737" s="10">
        <v>263250</v>
      </c>
      <c r="AJ737" s="32"/>
      <c r="AK737" s="32" t="s">
        <v>66</v>
      </c>
      <c r="AM737" s="7"/>
      <c r="AN737" s="7"/>
      <c r="AP737" s="32"/>
      <c r="AQ737" s="32"/>
      <c r="AR737" s="32"/>
      <c r="AS737" s="32"/>
      <c r="AT737" s="32"/>
      <c r="AU737" s="32"/>
      <c r="AV737" s="32"/>
      <c r="AW737" s="32"/>
      <c r="AX737" s="16"/>
      <c r="AY737" s="32"/>
      <c r="AZ737" s="40"/>
      <c r="BA737" s="40"/>
      <c r="BB737" s="40"/>
      <c r="BC737" s="32"/>
      <c r="BD737" s="32"/>
    </row>
    <row r="738" spans="1:56" ht="169" hidden="1" customHeight="1" x14ac:dyDescent="0.2">
      <c r="A738" s="7">
        <v>766</v>
      </c>
      <c r="B738" s="7">
        <v>751</v>
      </c>
      <c r="C738" s="32" t="s">
        <v>714</v>
      </c>
      <c r="D738" s="32" t="s">
        <v>734</v>
      </c>
      <c r="E738" s="32" t="s">
        <v>72</v>
      </c>
      <c r="F738" s="1" t="s">
        <v>2010</v>
      </c>
      <c r="G738" s="32" t="s">
        <v>2</v>
      </c>
      <c r="H738" s="3" t="s">
        <v>1826</v>
      </c>
      <c r="I738" s="4" t="s">
        <v>363</v>
      </c>
      <c r="J738" s="32" t="s">
        <v>729</v>
      </c>
      <c r="K738" s="32" t="s">
        <v>93</v>
      </c>
      <c r="L738" s="32" t="s">
        <v>615</v>
      </c>
      <c r="N738" s="58" t="s">
        <v>56</v>
      </c>
      <c r="Q738" s="32" t="s">
        <v>5</v>
      </c>
      <c r="R738" s="35" t="s">
        <v>391</v>
      </c>
      <c r="S738" s="32" t="str">
        <f>+VLOOKUP(Tabla12[[#This Row],[Programa]],Objetivos_Programas!$B$2:$C$16,2,FALSE)</f>
        <v>3. Programa Vitalidad y cuidado</v>
      </c>
      <c r="T738" s="35" t="s">
        <v>414</v>
      </c>
      <c r="U738" s="35" t="s">
        <v>1884</v>
      </c>
      <c r="V73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8" s="35" t="s">
        <v>2282</v>
      </c>
      <c r="X738" s="71" t="s">
        <v>1832</v>
      </c>
      <c r="AA738" s="35"/>
      <c r="AC738" s="58" t="s">
        <v>71</v>
      </c>
      <c r="AD738" s="10">
        <v>263250</v>
      </c>
      <c r="AE738" s="10">
        <v>263250</v>
      </c>
      <c r="AJ738" s="32"/>
      <c r="AK738" s="32" t="s">
        <v>66</v>
      </c>
      <c r="AM738" s="7"/>
      <c r="AN738" s="7"/>
      <c r="AP738" s="32"/>
      <c r="AQ738" s="32"/>
      <c r="AR738" s="32"/>
      <c r="AS738" s="32"/>
      <c r="AT738" s="32"/>
      <c r="AU738" s="32"/>
      <c r="AV738" s="32"/>
      <c r="AW738" s="32"/>
      <c r="AX738" s="16"/>
      <c r="AY738" s="32"/>
      <c r="AZ738" s="40"/>
      <c r="BA738" s="40"/>
      <c r="BB738" s="40"/>
      <c r="BC738" s="32"/>
      <c r="BD738" s="32"/>
    </row>
    <row r="739" spans="1:56" ht="169" hidden="1" customHeight="1" x14ac:dyDescent="0.2">
      <c r="A739" s="7">
        <v>767</v>
      </c>
      <c r="B739" s="7">
        <v>752</v>
      </c>
      <c r="C739" s="32" t="s">
        <v>714</v>
      </c>
      <c r="D739" s="32" t="s">
        <v>734</v>
      </c>
      <c r="E739" s="32" t="s">
        <v>72</v>
      </c>
      <c r="F739" s="1" t="s">
        <v>2011</v>
      </c>
      <c r="G739" s="32" t="s">
        <v>2</v>
      </c>
      <c r="H739" s="3" t="s">
        <v>1826</v>
      </c>
      <c r="I739" s="4" t="s">
        <v>363</v>
      </c>
      <c r="J739" s="32" t="s">
        <v>729</v>
      </c>
      <c r="K739" s="32" t="s">
        <v>93</v>
      </c>
      <c r="L739" s="32" t="s">
        <v>615</v>
      </c>
      <c r="N739" s="58" t="s">
        <v>56</v>
      </c>
      <c r="Q739" s="32" t="s">
        <v>5</v>
      </c>
      <c r="R739" s="35" t="s">
        <v>391</v>
      </c>
      <c r="S739" s="32" t="str">
        <f>+VLOOKUP(Tabla12[[#This Row],[Programa]],Objetivos_Programas!$B$2:$C$16,2,FALSE)</f>
        <v>3. Programa Vitalidad y cuidado</v>
      </c>
      <c r="T739" s="35" t="s">
        <v>414</v>
      </c>
      <c r="U739" s="35" t="s">
        <v>1884</v>
      </c>
      <c r="V73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39" s="35" t="s">
        <v>2282</v>
      </c>
      <c r="X739" s="71" t="s">
        <v>1833</v>
      </c>
      <c r="AA739" s="35"/>
      <c r="AC739" s="58" t="s">
        <v>71</v>
      </c>
      <c r="AD739" s="10">
        <v>263250</v>
      </c>
      <c r="AE739" s="10">
        <v>263250</v>
      </c>
      <c r="AJ739" s="32"/>
      <c r="AK739" s="32" t="s">
        <v>66</v>
      </c>
      <c r="AM739" s="7"/>
      <c r="AN739" s="7"/>
      <c r="AP739" s="32"/>
      <c r="AQ739" s="32"/>
      <c r="AR739" s="32"/>
      <c r="AS739" s="32"/>
      <c r="AT739" s="32"/>
      <c r="AU739" s="32"/>
      <c r="AV739" s="32"/>
      <c r="AW739" s="32"/>
      <c r="AX739" s="16"/>
      <c r="AY739" s="32"/>
      <c r="AZ739" s="40"/>
      <c r="BA739" s="40"/>
      <c r="BB739" s="40"/>
      <c r="BC739" s="32"/>
      <c r="BD739" s="32"/>
    </row>
    <row r="740" spans="1:56" ht="169" hidden="1" customHeight="1" x14ac:dyDescent="0.2">
      <c r="A740" s="7">
        <v>768</v>
      </c>
      <c r="B740" s="7">
        <v>753</v>
      </c>
      <c r="C740" s="32" t="s">
        <v>714</v>
      </c>
      <c r="D740" s="32" t="s">
        <v>734</v>
      </c>
      <c r="E740" s="32" t="s">
        <v>72</v>
      </c>
      <c r="F740" s="1" t="s">
        <v>1836</v>
      </c>
      <c r="G740" s="32" t="s">
        <v>2</v>
      </c>
      <c r="H740" s="3" t="s">
        <v>1826</v>
      </c>
      <c r="I740" s="4" t="s">
        <v>363</v>
      </c>
      <c r="J740" s="32" t="s">
        <v>729</v>
      </c>
      <c r="K740" s="32" t="s">
        <v>93</v>
      </c>
      <c r="L740" s="32" t="s">
        <v>615</v>
      </c>
      <c r="N740" s="58" t="s">
        <v>56</v>
      </c>
      <c r="Q740" s="32" t="s">
        <v>5</v>
      </c>
      <c r="R740" s="35" t="s">
        <v>391</v>
      </c>
      <c r="S740" s="32" t="str">
        <f>+VLOOKUP(Tabla12[[#This Row],[Programa]],Objetivos_Programas!$B$2:$C$16,2,FALSE)</f>
        <v>3. Programa Vitalidad y cuidado</v>
      </c>
      <c r="T740" s="35" t="s">
        <v>414</v>
      </c>
      <c r="U740" s="35" t="s">
        <v>1884</v>
      </c>
      <c r="V74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0" s="35" t="s">
        <v>2282</v>
      </c>
      <c r="X740" s="71" t="s">
        <v>1837</v>
      </c>
      <c r="AA740" s="35"/>
      <c r="AC740" s="58" t="s">
        <v>71</v>
      </c>
      <c r="AD740" s="10">
        <v>263250</v>
      </c>
      <c r="AE740" s="10">
        <v>263250</v>
      </c>
      <c r="AJ740" s="32"/>
      <c r="AK740" s="32" t="s">
        <v>66</v>
      </c>
      <c r="AM740" s="7"/>
      <c r="AN740" s="7"/>
      <c r="AP740" s="32"/>
      <c r="AQ740" s="32"/>
      <c r="AR740" s="32"/>
      <c r="AS740" s="32"/>
      <c r="AT740" s="32"/>
      <c r="AU740" s="32"/>
      <c r="AV740" s="32"/>
      <c r="AW740" s="32"/>
      <c r="AX740" s="16"/>
      <c r="AY740" s="32"/>
      <c r="AZ740" s="40"/>
      <c r="BA740" s="40"/>
      <c r="BB740" s="40"/>
      <c r="BC740" s="32"/>
      <c r="BD740" s="32"/>
    </row>
    <row r="741" spans="1:56" ht="169" hidden="1" customHeight="1" x14ac:dyDescent="0.2">
      <c r="A741" s="7">
        <v>769</v>
      </c>
      <c r="B741" s="7">
        <v>754</v>
      </c>
      <c r="C741" s="32" t="s">
        <v>714</v>
      </c>
      <c r="D741" s="32" t="s">
        <v>734</v>
      </c>
      <c r="E741" s="32" t="s">
        <v>72</v>
      </c>
      <c r="F741" s="1" t="s">
        <v>2012</v>
      </c>
      <c r="G741" s="32" t="s">
        <v>2</v>
      </c>
      <c r="H741" s="3" t="s">
        <v>1826</v>
      </c>
      <c r="I741" s="4" t="s">
        <v>363</v>
      </c>
      <c r="J741" s="32" t="s">
        <v>729</v>
      </c>
      <c r="K741" s="32" t="s">
        <v>93</v>
      </c>
      <c r="L741" s="32" t="s">
        <v>615</v>
      </c>
      <c r="N741" s="58" t="s">
        <v>56</v>
      </c>
      <c r="Q741" s="32" t="s">
        <v>5</v>
      </c>
      <c r="R741" s="35" t="s">
        <v>391</v>
      </c>
      <c r="S741" s="32" t="str">
        <f>+VLOOKUP(Tabla12[[#This Row],[Programa]],Objetivos_Programas!$B$2:$C$16,2,FALSE)</f>
        <v>3. Programa Vitalidad y cuidado</v>
      </c>
      <c r="T741" s="35" t="s">
        <v>414</v>
      </c>
      <c r="U741" s="35" t="s">
        <v>1884</v>
      </c>
      <c r="V74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1" s="35" t="s">
        <v>2282</v>
      </c>
      <c r="X741" s="71" t="s">
        <v>1843</v>
      </c>
      <c r="AA741" s="35"/>
      <c r="AC741" s="58" t="s">
        <v>71</v>
      </c>
      <c r="AD741" s="10">
        <v>263250</v>
      </c>
      <c r="AE741" s="10">
        <v>263250</v>
      </c>
      <c r="AJ741" s="32"/>
      <c r="AK741" s="32" t="s">
        <v>66</v>
      </c>
      <c r="AM741" s="7"/>
      <c r="AN741" s="7"/>
      <c r="AP741" s="32"/>
      <c r="AQ741" s="32"/>
      <c r="AR741" s="32"/>
      <c r="AS741" s="32"/>
      <c r="AT741" s="32"/>
      <c r="AU741" s="32"/>
      <c r="AV741" s="32"/>
      <c r="AW741" s="32"/>
      <c r="AX741" s="16"/>
      <c r="AY741" s="32"/>
      <c r="AZ741" s="40"/>
      <c r="BA741" s="40"/>
      <c r="BB741" s="40"/>
      <c r="BC741" s="32"/>
      <c r="BD741" s="32"/>
    </row>
    <row r="742" spans="1:56" ht="169" hidden="1" customHeight="1" x14ac:dyDescent="0.2">
      <c r="A742" s="7">
        <v>770</v>
      </c>
      <c r="B742" s="7">
        <v>755</v>
      </c>
      <c r="C742" s="32" t="s">
        <v>714</v>
      </c>
      <c r="D742" s="32" t="s">
        <v>734</v>
      </c>
      <c r="E742" s="32" t="s">
        <v>72</v>
      </c>
      <c r="F742" s="1" t="s">
        <v>2013</v>
      </c>
      <c r="G742" s="32" t="s">
        <v>2</v>
      </c>
      <c r="H742" s="3" t="s">
        <v>1826</v>
      </c>
      <c r="I742" s="4" t="s">
        <v>363</v>
      </c>
      <c r="J742" s="32" t="s">
        <v>729</v>
      </c>
      <c r="K742" s="32" t="s">
        <v>93</v>
      </c>
      <c r="L742" s="32" t="s">
        <v>615</v>
      </c>
      <c r="N742" s="58" t="s">
        <v>56</v>
      </c>
      <c r="Q742" s="32" t="s">
        <v>5</v>
      </c>
      <c r="R742" s="35" t="s">
        <v>391</v>
      </c>
      <c r="S742" s="32" t="str">
        <f>+VLOOKUP(Tabla12[[#This Row],[Programa]],Objetivos_Programas!$B$2:$C$16,2,FALSE)</f>
        <v>3. Programa Vitalidad y cuidado</v>
      </c>
      <c r="T742" s="35" t="s">
        <v>414</v>
      </c>
      <c r="U742" s="35" t="s">
        <v>1884</v>
      </c>
      <c r="V74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2" s="35" t="s">
        <v>2282</v>
      </c>
      <c r="X742" s="71" t="s">
        <v>1846</v>
      </c>
      <c r="AA742" s="35"/>
      <c r="AC742" s="58" t="s">
        <v>71</v>
      </c>
      <c r="AD742" s="10">
        <v>263250</v>
      </c>
      <c r="AE742" s="10">
        <v>263250</v>
      </c>
      <c r="AJ742" s="32"/>
      <c r="AK742" s="32" t="s">
        <v>66</v>
      </c>
      <c r="AM742" s="32" t="s">
        <v>2015</v>
      </c>
      <c r="AN742" s="7"/>
      <c r="AP742" s="32"/>
      <c r="AQ742" s="32"/>
      <c r="AR742" s="32"/>
      <c r="AS742" s="32"/>
      <c r="AT742" s="32"/>
      <c r="AU742" s="32"/>
      <c r="AV742" s="32"/>
      <c r="AW742" s="32"/>
      <c r="AX742" s="16"/>
      <c r="AY742" s="32"/>
      <c r="AZ742" s="40"/>
      <c r="BA742" s="40"/>
      <c r="BB742" s="40"/>
      <c r="BC742" s="32"/>
      <c r="BD742" s="32"/>
    </row>
    <row r="743" spans="1:56" ht="169" hidden="1" customHeight="1" x14ac:dyDescent="0.2">
      <c r="A743" s="7">
        <v>771</v>
      </c>
      <c r="B743" s="7">
        <v>756</v>
      </c>
      <c r="C743" s="32" t="s">
        <v>714</v>
      </c>
      <c r="D743" s="32" t="s">
        <v>734</v>
      </c>
      <c r="E743" s="32" t="s">
        <v>72</v>
      </c>
      <c r="F743" s="1" t="s">
        <v>2014</v>
      </c>
      <c r="G743" s="32" t="s">
        <v>2</v>
      </c>
      <c r="H743" s="3" t="s">
        <v>1848</v>
      </c>
      <c r="I743" s="4" t="s">
        <v>363</v>
      </c>
      <c r="J743" s="32" t="s">
        <v>729</v>
      </c>
      <c r="K743" s="32" t="s">
        <v>93</v>
      </c>
      <c r="L743" s="32" t="s">
        <v>615</v>
      </c>
      <c r="N743" s="58" t="s">
        <v>56</v>
      </c>
      <c r="Q743" s="32" t="s">
        <v>5</v>
      </c>
      <c r="R743" s="35" t="s">
        <v>391</v>
      </c>
      <c r="S743" s="32" t="str">
        <f>+VLOOKUP(Tabla12[[#This Row],[Programa]],Objetivos_Programas!$B$2:$C$16,2,FALSE)</f>
        <v>3. Programa Vitalidad y cuidado</v>
      </c>
      <c r="T743" s="35" t="s">
        <v>414</v>
      </c>
      <c r="U743" s="35" t="s">
        <v>1884</v>
      </c>
      <c r="V74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3" s="35" t="s">
        <v>2282</v>
      </c>
      <c r="X743" s="71" t="s">
        <v>136</v>
      </c>
      <c r="AA743" s="35"/>
      <c r="AC743" s="58" t="s">
        <v>71</v>
      </c>
      <c r="AD743" s="10">
        <v>470509.902</v>
      </c>
      <c r="AE743" s="10">
        <f>26139.439*18</f>
        <v>470509.902</v>
      </c>
      <c r="AF743" s="10">
        <f>26139.439*18</f>
        <v>470509.902</v>
      </c>
      <c r="AJ743" s="32"/>
      <c r="AK743" s="220" t="s">
        <v>2297</v>
      </c>
      <c r="AL743" s="220" t="s">
        <v>112</v>
      </c>
      <c r="AM743" s="220" t="s">
        <v>2016</v>
      </c>
      <c r="AN743" s="7"/>
      <c r="AP743" s="32"/>
      <c r="AQ743" s="32"/>
      <c r="AR743" s="32"/>
      <c r="AS743" s="32"/>
      <c r="AT743" s="32"/>
      <c r="AU743" s="32"/>
      <c r="AV743" s="32"/>
      <c r="AW743" s="32"/>
      <c r="AX743" s="16"/>
      <c r="AY743" s="32"/>
      <c r="AZ743" s="40"/>
      <c r="BA743" s="40"/>
      <c r="BB743" s="40"/>
      <c r="BC743" s="32"/>
      <c r="BD743" s="32"/>
    </row>
    <row r="744" spans="1:56" ht="169" hidden="1" customHeight="1" x14ac:dyDescent="0.2">
      <c r="A744" s="7">
        <v>772</v>
      </c>
      <c r="B744" s="7">
        <v>757</v>
      </c>
      <c r="C744" s="32" t="s">
        <v>714</v>
      </c>
      <c r="D744" s="32" t="s">
        <v>734</v>
      </c>
      <c r="E744" s="32" t="s">
        <v>72</v>
      </c>
      <c r="F744" s="1" t="s">
        <v>1849</v>
      </c>
      <c r="G744" s="32" t="s">
        <v>2</v>
      </c>
      <c r="H744" s="3" t="s">
        <v>1848</v>
      </c>
      <c r="I744" s="4" t="s">
        <v>363</v>
      </c>
      <c r="J744" s="32" t="s">
        <v>729</v>
      </c>
      <c r="K744" s="32" t="s">
        <v>93</v>
      </c>
      <c r="L744" s="32" t="s">
        <v>615</v>
      </c>
      <c r="N744" s="58" t="s">
        <v>56</v>
      </c>
      <c r="Q744" s="32" t="s">
        <v>5</v>
      </c>
      <c r="R744" s="35" t="s">
        <v>391</v>
      </c>
      <c r="S744" s="32" t="str">
        <f>+VLOOKUP(Tabla12[[#This Row],[Programa]],Objetivos_Programas!$B$2:$C$16,2,FALSE)</f>
        <v>3. Programa Vitalidad y cuidado</v>
      </c>
      <c r="T744" s="35" t="s">
        <v>414</v>
      </c>
      <c r="U744" s="35" t="s">
        <v>1884</v>
      </c>
      <c r="V74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4" s="35" t="s">
        <v>2282</v>
      </c>
      <c r="X744" s="71" t="s">
        <v>519</v>
      </c>
      <c r="AA744" s="35"/>
      <c r="AC744" s="58" t="s">
        <v>71</v>
      </c>
      <c r="AD744" s="10" t="s">
        <v>1813</v>
      </c>
      <c r="AE744" s="10" t="str">
        <f>+Tabla12[[#This Row],[Costo estimado 
(millones de $)]]</f>
        <v>Presupuesto en estructuraciòn</v>
      </c>
      <c r="AJ744" s="32"/>
      <c r="AK744" s="32" t="s">
        <v>66</v>
      </c>
      <c r="AM744" s="32" t="s">
        <v>2017</v>
      </c>
      <c r="AN744" s="7"/>
      <c r="AP744" s="32"/>
      <c r="AQ744" s="32"/>
      <c r="AR744" s="32"/>
      <c r="AS744" s="32"/>
      <c r="AT744" s="32"/>
      <c r="AU744" s="32"/>
      <c r="AV744" s="32"/>
      <c r="AW744" s="32"/>
      <c r="AX744" s="16"/>
      <c r="AY744" s="32"/>
      <c r="AZ744" s="40"/>
      <c r="BA744" s="40"/>
      <c r="BB744" s="40"/>
      <c r="BC744" s="32"/>
      <c r="BD744" s="32"/>
    </row>
    <row r="745" spans="1:56" ht="169" hidden="1" customHeight="1" x14ac:dyDescent="0.2">
      <c r="A745" s="7">
        <v>773</v>
      </c>
      <c r="B745" s="7">
        <v>758</v>
      </c>
      <c r="C745" s="32" t="s">
        <v>714</v>
      </c>
      <c r="D745" s="32" t="s">
        <v>734</v>
      </c>
      <c r="E745" s="32" t="s">
        <v>72</v>
      </c>
      <c r="F745" s="1" t="s">
        <v>1850</v>
      </c>
      <c r="G745" s="32" t="s">
        <v>2</v>
      </c>
      <c r="H745" s="3" t="s">
        <v>1848</v>
      </c>
      <c r="I745" s="4" t="s">
        <v>363</v>
      </c>
      <c r="J745" s="32" t="s">
        <v>729</v>
      </c>
      <c r="K745" s="32" t="s">
        <v>93</v>
      </c>
      <c r="L745" s="32" t="s">
        <v>615</v>
      </c>
      <c r="N745" s="58" t="s">
        <v>56</v>
      </c>
      <c r="Q745" s="32" t="s">
        <v>5</v>
      </c>
      <c r="R745" s="35" t="s">
        <v>391</v>
      </c>
      <c r="S745" s="32" t="str">
        <f>+VLOOKUP(Tabla12[[#This Row],[Programa]],Objetivos_Programas!$B$2:$C$16,2,FALSE)</f>
        <v>3. Programa Vitalidad y cuidado</v>
      </c>
      <c r="T745" s="35" t="s">
        <v>414</v>
      </c>
      <c r="U745" s="35" t="s">
        <v>1884</v>
      </c>
      <c r="V74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5" s="35" t="s">
        <v>2282</v>
      </c>
      <c r="X745" s="71" t="s">
        <v>133</v>
      </c>
      <c r="AA745" s="35"/>
      <c r="AC745" s="58" t="s">
        <v>71</v>
      </c>
      <c r="AD745" s="10" t="s">
        <v>1813</v>
      </c>
      <c r="AE745" s="10" t="str">
        <f>+Tabla12[[#This Row],[Costo estimado 
(millones de $)]]</f>
        <v>Presupuesto en estructuraciòn</v>
      </c>
      <c r="AJ745" s="32"/>
      <c r="AK745" s="32" t="s">
        <v>66</v>
      </c>
      <c r="AM745" s="32" t="s">
        <v>2017</v>
      </c>
      <c r="AN745" s="7"/>
      <c r="AP745" s="32"/>
      <c r="AQ745" s="32"/>
      <c r="AR745" s="32"/>
      <c r="AS745" s="32"/>
      <c r="AT745" s="32"/>
      <c r="AU745" s="32"/>
      <c r="AV745" s="32"/>
      <c r="AW745" s="32"/>
      <c r="AX745" s="16"/>
      <c r="AY745" s="32"/>
      <c r="AZ745" s="40"/>
      <c r="BA745" s="40"/>
      <c r="BB745" s="40"/>
      <c r="BC745" s="32"/>
      <c r="BD745" s="32"/>
    </row>
    <row r="746" spans="1:56" ht="169" hidden="1" customHeight="1" x14ac:dyDescent="0.2">
      <c r="A746" s="7">
        <v>774</v>
      </c>
      <c r="B746" s="7">
        <v>759</v>
      </c>
      <c r="C746" s="32" t="s">
        <v>714</v>
      </c>
      <c r="D746" s="32" t="s">
        <v>734</v>
      </c>
      <c r="E746" s="32" t="s">
        <v>72</v>
      </c>
      <c r="F746" s="1" t="s">
        <v>1851</v>
      </c>
      <c r="G746" s="32" t="s">
        <v>2</v>
      </c>
      <c r="H746" s="3" t="s">
        <v>1848</v>
      </c>
      <c r="I746" s="4" t="s">
        <v>363</v>
      </c>
      <c r="J746" s="32" t="s">
        <v>729</v>
      </c>
      <c r="K746" s="32" t="s">
        <v>93</v>
      </c>
      <c r="L746" s="32" t="s">
        <v>615</v>
      </c>
      <c r="N746" s="58" t="s">
        <v>56</v>
      </c>
      <c r="Q746" s="32" t="s">
        <v>5</v>
      </c>
      <c r="R746" s="35" t="s">
        <v>391</v>
      </c>
      <c r="S746" s="32" t="str">
        <f>+VLOOKUP(Tabla12[[#This Row],[Programa]],Objetivos_Programas!$B$2:$C$16,2,FALSE)</f>
        <v>3. Programa Vitalidad y cuidado</v>
      </c>
      <c r="T746" s="35" t="s">
        <v>414</v>
      </c>
      <c r="U746" s="35" t="s">
        <v>1884</v>
      </c>
      <c r="V74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6" s="35" t="s">
        <v>2282</v>
      </c>
      <c r="X746" s="71" t="s">
        <v>195</v>
      </c>
      <c r="AA746" s="35"/>
      <c r="AC746" s="58" t="s">
        <v>71</v>
      </c>
      <c r="AD746" s="10" t="s">
        <v>1813</v>
      </c>
      <c r="AE746" s="10" t="str">
        <f>+Tabla12[[#This Row],[Costo estimado 
(millones de $)]]</f>
        <v>Presupuesto en estructuraciòn</v>
      </c>
      <c r="AJ746" s="32"/>
      <c r="AK746" s="32" t="s">
        <v>66</v>
      </c>
      <c r="AM746" s="32" t="s">
        <v>2017</v>
      </c>
      <c r="AN746" s="7"/>
      <c r="AP746" s="32"/>
      <c r="AQ746" s="32"/>
      <c r="AR746" s="32"/>
      <c r="AS746" s="32"/>
      <c r="AT746" s="32"/>
      <c r="AU746" s="32"/>
      <c r="AV746" s="32"/>
      <c r="AW746" s="32"/>
      <c r="AX746" s="16"/>
      <c r="AY746" s="32"/>
      <c r="AZ746" s="40"/>
      <c r="BA746" s="40"/>
      <c r="BB746" s="40"/>
      <c r="BC746" s="32"/>
      <c r="BD746" s="32"/>
    </row>
    <row r="747" spans="1:56" ht="169" hidden="1" customHeight="1" x14ac:dyDescent="0.2">
      <c r="A747" s="7">
        <v>775</v>
      </c>
      <c r="B747" s="7">
        <v>760</v>
      </c>
      <c r="C747" s="32" t="s">
        <v>714</v>
      </c>
      <c r="D747" s="32" t="s">
        <v>734</v>
      </c>
      <c r="E747" s="32" t="s">
        <v>72</v>
      </c>
      <c r="F747" s="1" t="s">
        <v>1852</v>
      </c>
      <c r="G747" s="32" t="s">
        <v>2</v>
      </c>
      <c r="H747" s="3" t="s">
        <v>1848</v>
      </c>
      <c r="I747" s="4" t="s">
        <v>363</v>
      </c>
      <c r="J747" s="32" t="s">
        <v>729</v>
      </c>
      <c r="K747" s="32" t="s">
        <v>93</v>
      </c>
      <c r="L747" s="32" t="s">
        <v>615</v>
      </c>
      <c r="N747" s="58" t="s">
        <v>56</v>
      </c>
      <c r="Q747" s="32" t="s">
        <v>5</v>
      </c>
      <c r="R747" s="35" t="s">
        <v>391</v>
      </c>
      <c r="S747" s="32" t="str">
        <f>+VLOOKUP(Tabla12[[#This Row],[Programa]],Objetivos_Programas!$B$2:$C$16,2,FALSE)</f>
        <v>3. Programa Vitalidad y cuidado</v>
      </c>
      <c r="T747" s="35" t="s">
        <v>414</v>
      </c>
      <c r="U747" s="35" t="s">
        <v>1884</v>
      </c>
      <c r="V74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7" s="35" t="s">
        <v>2282</v>
      </c>
      <c r="X747" s="71" t="s">
        <v>979</v>
      </c>
      <c r="AA747" s="35"/>
      <c r="AC747" s="58" t="s">
        <v>71</v>
      </c>
      <c r="AD747" s="10" t="s">
        <v>1813</v>
      </c>
      <c r="AE747" s="10" t="str">
        <f>+Tabla12[[#This Row],[Costo estimado 
(millones de $)]]</f>
        <v>Presupuesto en estructuraciòn</v>
      </c>
      <c r="AJ747" s="32"/>
      <c r="AK747" s="32" t="s">
        <v>66</v>
      </c>
      <c r="AM747" s="32" t="s">
        <v>2017</v>
      </c>
      <c r="AN747" s="7"/>
      <c r="AP747" s="32"/>
      <c r="AQ747" s="32"/>
      <c r="AR747" s="32"/>
      <c r="AS747" s="32"/>
      <c r="AT747" s="32"/>
      <c r="AU747" s="32"/>
      <c r="AV747" s="32"/>
      <c r="AW747" s="32"/>
      <c r="AX747" s="16"/>
      <c r="AY747" s="32"/>
      <c r="AZ747" s="40"/>
      <c r="BA747" s="40"/>
      <c r="BB747" s="40"/>
      <c r="BC747" s="32"/>
      <c r="BD747" s="32"/>
    </row>
    <row r="748" spans="1:56" ht="169" hidden="1" customHeight="1" x14ac:dyDescent="0.2">
      <c r="A748" s="7">
        <v>776</v>
      </c>
      <c r="B748" s="7">
        <v>761</v>
      </c>
      <c r="C748" s="32" t="s">
        <v>714</v>
      </c>
      <c r="D748" s="32" t="s">
        <v>734</v>
      </c>
      <c r="E748" s="32" t="s">
        <v>72</v>
      </c>
      <c r="F748" s="1" t="s">
        <v>1847</v>
      </c>
      <c r="G748" s="32" t="s">
        <v>2</v>
      </c>
      <c r="H748" s="3" t="s">
        <v>1848</v>
      </c>
      <c r="I748" s="4" t="s">
        <v>363</v>
      </c>
      <c r="J748" s="32" t="s">
        <v>729</v>
      </c>
      <c r="K748" s="32" t="s">
        <v>93</v>
      </c>
      <c r="L748" s="32" t="s">
        <v>615</v>
      </c>
      <c r="N748" s="58" t="s">
        <v>56</v>
      </c>
      <c r="Q748" s="32" t="s">
        <v>5</v>
      </c>
      <c r="R748" s="35" t="s">
        <v>391</v>
      </c>
      <c r="S748" s="32" t="str">
        <f>+VLOOKUP(Tabla12[[#This Row],[Programa]],Objetivos_Programas!$B$2:$C$16,2,FALSE)</f>
        <v>3. Programa Vitalidad y cuidado</v>
      </c>
      <c r="T748" s="35" t="s">
        <v>414</v>
      </c>
      <c r="U748" s="35" t="s">
        <v>1884</v>
      </c>
      <c r="V74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8" s="35" t="s">
        <v>2282</v>
      </c>
      <c r="X748" s="71" t="s">
        <v>136</v>
      </c>
      <c r="AA748" s="35"/>
      <c r="AC748" s="58" t="s">
        <v>71</v>
      </c>
      <c r="AD748" s="10" t="s">
        <v>1813</v>
      </c>
      <c r="AE748" s="10" t="str">
        <f>+Tabla12[[#This Row],[Costo estimado 
(millones de $)]]</f>
        <v>Presupuesto en estructuraciòn</v>
      </c>
      <c r="AJ748" s="32"/>
      <c r="AK748" s="32" t="s">
        <v>66</v>
      </c>
      <c r="AM748" s="32" t="s">
        <v>2017</v>
      </c>
      <c r="AN748" s="7"/>
      <c r="AP748" s="32"/>
      <c r="AQ748" s="32"/>
      <c r="AR748" s="32"/>
      <c r="AS748" s="32"/>
      <c r="AT748" s="32"/>
      <c r="AU748" s="32"/>
      <c r="AV748" s="32"/>
      <c r="AW748" s="32"/>
      <c r="AX748" s="16"/>
      <c r="AY748" s="32"/>
      <c r="AZ748" s="40"/>
      <c r="BA748" s="40"/>
      <c r="BB748" s="40"/>
      <c r="BC748" s="32"/>
      <c r="BD748" s="32"/>
    </row>
    <row r="749" spans="1:56" ht="169" hidden="1" customHeight="1" x14ac:dyDescent="0.2">
      <c r="A749" s="7">
        <v>777</v>
      </c>
      <c r="B749" s="7">
        <v>762</v>
      </c>
      <c r="C749" s="32" t="s">
        <v>714</v>
      </c>
      <c r="D749" s="32" t="s">
        <v>734</v>
      </c>
      <c r="E749" s="32" t="s">
        <v>72</v>
      </c>
      <c r="F749" s="1" t="s">
        <v>1847</v>
      </c>
      <c r="G749" s="32" t="s">
        <v>2</v>
      </c>
      <c r="H749" s="3" t="s">
        <v>1848</v>
      </c>
      <c r="I749" s="4" t="s">
        <v>363</v>
      </c>
      <c r="J749" s="32" t="s">
        <v>729</v>
      </c>
      <c r="K749" s="32" t="s">
        <v>93</v>
      </c>
      <c r="L749" s="32" t="s">
        <v>615</v>
      </c>
      <c r="N749" s="58" t="s">
        <v>56</v>
      </c>
      <c r="Q749" s="32" t="s">
        <v>5</v>
      </c>
      <c r="R749" s="35" t="s">
        <v>391</v>
      </c>
      <c r="S749" s="32" t="str">
        <f>+VLOOKUP(Tabla12[[#This Row],[Programa]],Objetivos_Programas!$B$2:$C$16,2,FALSE)</f>
        <v>3. Programa Vitalidad y cuidado</v>
      </c>
      <c r="T749" s="35" t="s">
        <v>414</v>
      </c>
      <c r="U749" s="35" t="s">
        <v>1884</v>
      </c>
      <c r="V74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49" s="35" t="s">
        <v>2282</v>
      </c>
      <c r="X749" s="71" t="s">
        <v>136</v>
      </c>
      <c r="AA749" s="35"/>
      <c r="AC749" s="58" t="s">
        <v>71</v>
      </c>
      <c r="AD749" s="10" t="s">
        <v>1813</v>
      </c>
      <c r="AE749" s="10" t="str">
        <f>+Tabla12[[#This Row],[Costo estimado 
(millones de $)]]</f>
        <v>Presupuesto en estructuraciòn</v>
      </c>
      <c r="AJ749" s="32"/>
      <c r="AK749" s="32" t="s">
        <v>66</v>
      </c>
      <c r="AM749" s="32" t="s">
        <v>2017</v>
      </c>
      <c r="AN749" s="7"/>
      <c r="AP749" s="32"/>
      <c r="AQ749" s="32"/>
      <c r="AR749" s="32"/>
      <c r="AS749" s="32"/>
      <c r="AT749" s="32"/>
      <c r="AU749" s="32"/>
      <c r="AV749" s="32"/>
      <c r="AW749" s="32"/>
      <c r="AX749" s="16"/>
      <c r="AY749" s="32"/>
      <c r="AZ749" s="40"/>
      <c r="BA749" s="40"/>
      <c r="BB749" s="40"/>
      <c r="BC749" s="32"/>
      <c r="BD749" s="32"/>
    </row>
    <row r="750" spans="1:56" ht="169" hidden="1" customHeight="1" x14ac:dyDescent="0.2">
      <c r="A750" s="7">
        <v>778</v>
      </c>
      <c r="B750" s="7">
        <v>763</v>
      </c>
      <c r="C750" s="32" t="s">
        <v>714</v>
      </c>
      <c r="D750" s="32" t="s">
        <v>734</v>
      </c>
      <c r="E750" s="32" t="s">
        <v>72</v>
      </c>
      <c r="F750" s="1" t="s">
        <v>1847</v>
      </c>
      <c r="G750" s="32" t="s">
        <v>2</v>
      </c>
      <c r="H750" s="3" t="s">
        <v>1848</v>
      </c>
      <c r="I750" s="4" t="s">
        <v>363</v>
      </c>
      <c r="J750" s="32" t="s">
        <v>729</v>
      </c>
      <c r="K750" s="32" t="s">
        <v>93</v>
      </c>
      <c r="L750" s="32" t="s">
        <v>615</v>
      </c>
      <c r="N750" s="58" t="s">
        <v>56</v>
      </c>
      <c r="Q750" s="32" t="s">
        <v>5</v>
      </c>
      <c r="R750" s="35" t="s">
        <v>391</v>
      </c>
      <c r="S750" s="32" t="str">
        <f>+VLOOKUP(Tabla12[[#This Row],[Programa]],Objetivos_Programas!$B$2:$C$16,2,FALSE)</f>
        <v>3. Programa Vitalidad y cuidado</v>
      </c>
      <c r="T750" s="35" t="s">
        <v>414</v>
      </c>
      <c r="U750" s="35" t="s">
        <v>1884</v>
      </c>
      <c r="V75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0" s="35" t="s">
        <v>2282</v>
      </c>
      <c r="X750" s="71" t="s">
        <v>136</v>
      </c>
      <c r="AA750" s="35"/>
      <c r="AC750" s="58" t="s">
        <v>71</v>
      </c>
      <c r="AD750" s="10" t="s">
        <v>1813</v>
      </c>
      <c r="AE750" s="10" t="str">
        <f>+Tabla12[[#This Row],[Costo estimado 
(millones de $)]]</f>
        <v>Presupuesto en estructuraciòn</v>
      </c>
      <c r="AJ750" s="32"/>
      <c r="AK750" s="32" t="s">
        <v>66</v>
      </c>
      <c r="AM750" s="32" t="s">
        <v>2017</v>
      </c>
      <c r="AN750" s="7"/>
      <c r="AP750" s="32"/>
      <c r="AQ750" s="32"/>
      <c r="AR750" s="32"/>
      <c r="AS750" s="32"/>
      <c r="AT750" s="32"/>
      <c r="AU750" s="32"/>
      <c r="AV750" s="32"/>
      <c r="AW750" s="32"/>
      <c r="AX750" s="16"/>
      <c r="AY750" s="32"/>
      <c r="AZ750" s="40"/>
      <c r="BA750" s="40"/>
      <c r="BB750" s="40"/>
      <c r="BC750" s="32"/>
      <c r="BD750" s="32"/>
    </row>
    <row r="751" spans="1:56" ht="169" hidden="1" customHeight="1" x14ac:dyDescent="0.2">
      <c r="A751" s="7">
        <v>779</v>
      </c>
      <c r="B751" s="7">
        <v>764</v>
      </c>
      <c r="C751" s="32" t="s">
        <v>714</v>
      </c>
      <c r="D751" s="32" t="s">
        <v>734</v>
      </c>
      <c r="E751" s="32" t="s">
        <v>72</v>
      </c>
      <c r="F751" s="1" t="s">
        <v>1847</v>
      </c>
      <c r="G751" s="32" t="s">
        <v>2</v>
      </c>
      <c r="H751" s="3" t="s">
        <v>1848</v>
      </c>
      <c r="I751" s="4" t="s">
        <v>363</v>
      </c>
      <c r="J751" s="32" t="s">
        <v>729</v>
      </c>
      <c r="K751" s="32" t="s">
        <v>93</v>
      </c>
      <c r="L751" s="32" t="s">
        <v>615</v>
      </c>
      <c r="N751" s="58" t="s">
        <v>56</v>
      </c>
      <c r="Q751" s="32" t="s">
        <v>5</v>
      </c>
      <c r="R751" s="35" t="s">
        <v>391</v>
      </c>
      <c r="S751" s="32" t="str">
        <f>+VLOOKUP(Tabla12[[#This Row],[Programa]],Objetivos_Programas!$B$2:$C$16,2,FALSE)</f>
        <v>3. Programa Vitalidad y cuidado</v>
      </c>
      <c r="T751" s="35" t="s">
        <v>414</v>
      </c>
      <c r="U751" s="35" t="s">
        <v>1884</v>
      </c>
      <c r="V75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1" s="35" t="s">
        <v>2282</v>
      </c>
      <c r="X751" s="71" t="s">
        <v>136</v>
      </c>
      <c r="AA751" s="35"/>
      <c r="AC751" s="58" t="s">
        <v>71</v>
      </c>
      <c r="AD751" s="10" t="s">
        <v>1813</v>
      </c>
      <c r="AE751" s="10" t="str">
        <f>+Tabla12[[#This Row],[Costo estimado 
(millones de $)]]</f>
        <v>Presupuesto en estructuraciòn</v>
      </c>
      <c r="AJ751" s="32"/>
      <c r="AK751" s="32" t="s">
        <v>66</v>
      </c>
      <c r="AM751" s="32" t="s">
        <v>2017</v>
      </c>
      <c r="AN751" s="7"/>
      <c r="AP751" s="32"/>
      <c r="AQ751" s="32"/>
      <c r="AR751" s="32"/>
      <c r="AS751" s="32"/>
      <c r="AT751" s="32"/>
      <c r="AU751" s="32"/>
      <c r="AV751" s="32"/>
      <c r="AW751" s="32"/>
      <c r="AX751" s="16"/>
      <c r="AY751" s="32"/>
      <c r="AZ751" s="40"/>
      <c r="BA751" s="40"/>
      <c r="BB751" s="40"/>
      <c r="BC751" s="32"/>
      <c r="BD751" s="32"/>
    </row>
    <row r="752" spans="1:56" ht="169" hidden="1" customHeight="1" x14ac:dyDescent="0.2">
      <c r="A752" s="7">
        <v>780</v>
      </c>
      <c r="B752" s="7">
        <v>765</v>
      </c>
      <c r="C752" s="32" t="s">
        <v>714</v>
      </c>
      <c r="D752" s="32" t="s">
        <v>734</v>
      </c>
      <c r="E752" s="32" t="s">
        <v>72</v>
      </c>
      <c r="F752" s="1" t="s">
        <v>1847</v>
      </c>
      <c r="G752" s="32" t="s">
        <v>2</v>
      </c>
      <c r="H752" s="3" t="s">
        <v>1848</v>
      </c>
      <c r="I752" s="4" t="s">
        <v>363</v>
      </c>
      <c r="J752" s="32" t="s">
        <v>729</v>
      </c>
      <c r="K752" s="32" t="s">
        <v>93</v>
      </c>
      <c r="L752" s="32" t="s">
        <v>615</v>
      </c>
      <c r="N752" s="58" t="s">
        <v>56</v>
      </c>
      <c r="Q752" s="32" t="s">
        <v>5</v>
      </c>
      <c r="R752" s="35" t="s">
        <v>391</v>
      </c>
      <c r="S752" s="32" t="str">
        <f>+VLOOKUP(Tabla12[[#This Row],[Programa]],Objetivos_Programas!$B$2:$C$16,2,FALSE)</f>
        <v>3. Programa Vitalidad y cuidado</v>
      </c>
      <c r="T752" s="35" t="s">
        <v>414</v>
      </c>
      <c r="U752" s="35" t="s">
        <v>1884</v>
      </c>
      <c r="V75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2" s="35" t="s">
        <v>2282</v>
      </c>
      <c r="X752" s="71" t="s">
        <v>136</v>
      </c>
      <c r="AA752" s="35"/>
      <c r="AC752" s="58" t="s">
        <v>71</v>
      </c>
      <c r="AD752" s="10" t="s">
        <v>1813</v>
      </c>
      <c r="AE752" s="10" t="str">
        <f>+Tabla12[[#This Row],[Costo estimado 
(millones de $)]]</f>
        <v>Presupuesto en estructuraciòn</v>
      </c>
      <c r="AJ752" s="32"/>
      <c r="AK752" s="32" t="s">
        <v>66</v>
      </c>
      <c r="AM752" s="32" t="s">
        <v>2017</v>
      </c>
      <c r="AN752" s="7"/>
      <c r="AP752" s="32"/>
      <c r="AQ752" s="32"/>
      <c r="AR752" s="32"/>
      <c r="AS752" s="32"/>
      <c r="AT752" s="32"/>
      <c r="AU752" s="32"/>
      <c r="AV752" s="32"/>
      <c r="AW752" s="32"/>
      <c r="AX752" s="16"/>
      <c r="AY752" s="32"/>
      <c r="AZ752" s="40"/>
      <c r="BA752" s="40"/>
      <c r="BB752" s="40"/>
      <c r="BC752" s="32"/>
      <c r="BD752" s="32"/>
    </row>
    <row r="753" spans="1:56" ht="169" hidden="1" customHeight="1" x14ac:dyDescent="0.2">
      <c r="A753" s="7">
        <v>781</v>
      </c>
      <c r="B753" s="7">
        <v>766</v>
      </c>
      <c r="C753" s="32" t="s">
        <v>714</v>
      </c>
      <c r="D753" s="32" t="s">
        <v>734</v>
      </c>
      <c r="E753" s="32" t="s">
        <v>72</v>
      </c>
      <c r="F753" s="1" t="s">
        <v>1847</v>
      </c>
      <c r="G753" s="32" t="s">
        <v>2</v>
      </c>
      <c r="H753" s="3" t="s">
        <v>1848</v>
      </c>
      <c r="I753" s="4" t="s">
        <v>363</v>
      </c>
      <c r="J753" s="32" t="s">
        <v>729</v>
      </c>
      <c r="K753" s="32" t="s">
        <v>93</v>
      </c>
      <c r="L753" s="32" t="s">
        <v>615</v>
      </c>
      <c r="N753" s="58" t="s">
        <v>56</v>
      </c>
      <c r="Q753" s="32" t="s">
        <v>5</v>
      </c>
      <c r="R753" s="35" t="s">
        <v>391</v>
      </c>
      <c r="S753" s="32" t="str">
        <f>+VLOOKUP(Tabla12[[#This Row],[Programa]],Objetivos_Programas!$B$2:$C$16,2,FALSE)</f>
        <v>3. Programa Vitalidad y cuidado</v>
      </c>
      <c r="T753" s="35" t="s">
        <v>414</v>
      </c>
      <c r="U753" s="35" t="s">
        <v>1884</v>
      </c>
      <c r="V75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3" s="35" t="s">
        <v>2282</v>
      </c>
      <c r="X753" s="71" t="s">
        <v>136</v>
      </c>
      <c r="AA753" s="35"/>
      <c r="AC753" s="58" t="s">
        <v>71</v>
      </c>
      <c r="AD753" s="10" t="s">
        <v>1813</v>
      </c>
      <c r="AE753" s="10" t="str">
        <f>+Tabla12[[#This Row],[Costo estimado 
(millones de $)]]</f>
        <v>Presupuesto en estructuraciòn</v>
      </c>
      <c r="AJ753" s="32"/>
      <c r="AK753" s="32" t="s">
        <v>66</v>
      </c>
      <c r="AM753" s="32" t="s">
        <v>2017</v>
      </c>
      <c r="AN753" s="7"/>
      <c r="AP753" s="32"/>
      <c r="AQ753" s="32"/>
      <c r="AR753" s="32"/>
      <c r="AS753" s="32"/>
      <c r="AT753" s="32"/>
      <c r="AU753" s="32"/>
      <c r="AV753" s="32"/>
      <c r="AW753" s="32"/>
      <c r="AX753" s="16"/>
      <c r="AY753" s="32"/>
      <c r="AZ753" s="40"/>
      <c r="BA753" s="40"/>
      <c r="BB753" s="40"/>
      <c r="BC753" s="32"/>
      <c r="BD753" s="32"/>
    </row>
    <row r="754" spans="1:56" ht="169" hidden="1" customHeight="1" x14ac:dyDescent="0.2">
      <c r="A754" s="7">
        <v>782</v>
      </c>
      <c r="B754" s="7">
        <v>767</v>
      </c>
      <c r="C754" s="32" t="s">
        <v>714</v>
      </c>
      <c r="D754" s="32" t="s">
        <v>734</v>
      </c>
      <c r="E754" s="32" t="s">
        <v>72</v>
      </c>
      <c r="F754" s="1" t="s">
        <v>1849</v>
      </c>
      <c r="G754" s="32" t="s">
        <v>2</v>
      </c>
      <c r="H754" s="3" t="s">
        <v>1848</v>
      </c>
      <c r="I754" s="4" t="s">
        <v>363</v>
      </c>
      <c r="J754" s="32" t="s">
        <v>729</v>
      </c>
      <c r="K754" s="32" t="s">
        <v>93</v>
      </c>
      <c r="L754" s="32" t="s">
        <v>615</v>
      </c>
      <c r="N754" s="58" t="s">
        <v>56</v>
      </c>
      <c r="Q754" s="32" t="s">
        <v>5</v>
      </c>
      <c r="R754" s="35" t="s">
        <v>391</v>
      </c>
      <c r="S754" s="32" t="str">
        <f>+VLOOKUP(Tabla12[[#This Row],[Programa]],Objetivos_Programas!$B$2:$C$16,2,FALSE)</f>
        <v>3. Programa Vitalidad y cuidado</v>
      </c>
      <c r="T754" s="35" t="s">
        <v>414</v>
      </c>
      <c r="U754" s="35" t="s">
        <v>1884</v>
      </c>
      <c r="V75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4" s="35" t="s">
        <v>2282</v>
      </c>
      <c r="X754" s="71" t="s">
        <v>519</v>
      </c>
      <c r="AA754" s="35"/>
      <c r="AC754" s="58" t="s">
        <v>71</v>
      </c>
      <c r="AD754" s="10" t="s">
        <v>1813</v>
      </c>
      <c r="AE754" s="10" t="str">
        <f>+Tabla12[[#This Row],[Costo estimado 
(millones de $)]]</f>
        <v>Presupuesto en estructuraciòn</v>
      </c>
      <c r="AJ754" s="32"/>
      <c r="AK754" s="32" t="s">
        <v>66</v>
      </c>
      <c r="AM754" s="32" t="s">
        <v>2017</v>
      </c>
      <c r="AN754" s="7"/>
      <c r="AP754" s="32"/>
      <c r="AQ754" s="32"/>
      <c r="AR754" s="32"/>
      <c r="AS754" s="32"/>
      <c r="AT754" s="32"/>
      <c r="AU754" s="32"/>
      <c r="AV754" s="32"/>
      <c r="AW754" s="32"/>
      <c r="AX754" s="16"/>
      <c r="AY754" s="32"/>
      <c r="AZ754" s="40"/>
      <c r="BA754" s="40"/>
      <c r="BB754" s="40"/>
      <c r="BC754" s="32"/>
      <c r="BD754" s="32"/>
    </row>
    <row r="755" spans="1:56" ht="169" hidden="1" customHeight="1" x14ac:dyDescent="0.2">
      <c r="A755" s="7">
        <v>783</v>
      </c>
      <c r="B755" s="7">
        <v>768</v>
      </c>
      <c r="C755" s="32" t="s">
        <v>714</v>
      </c>
      <c r="D755" s="32" t="s">
        <v>734</v>
      </c>
      <c r="E755" s="32" t="s">
        <v>72</v>
      </c>
      <c r="F755" s="1" t="s">
        <v>1849</v>
      </c>
      <c r="G755" s="32" t="s">
        <v>2</v>
      </c>
      <c r="H755" s="3" t="s">
        <v>1848</v>
      </c>
      <c r="I755" s="4" t="s">
        <v>363</v>
      </c>
      <c r="J755" s="32" t="s">
        <v>729</v>
      </c>
      <c r="K755" s="32" t="s">
        <v>93</v>
      </c>
      <c r="L755" s="32" t="s">
        <v>615</v>
      </c>
      <c r="N755" s="58" t="s">
        <v>56</v>
      </c>
      <c r="Q755" s="32" t="s">
        <v>5</v>
      </c>
      <c r="R755" s="35" t="s">
        <v>391</v>
      </c>
      <c r="S755" s="32" t="str">
        <f>+VLOOKUP(Tabla12[[#This Row],[Programa]],Objetivos_Programas!$B$2:$C$16,2,FALSE)</f>
        <v>3. Programa Vitalidad y cuidado</v>
      </c>
      <c r="T755" s="35" t="s">
        <v>414</v>
      </c>
      <c r="U755" s="35" t="s">
        <v>1884</v>
      </c>
      <c r="V75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5" s="35" t="s">
        <v>2282</v>
      </c>
      <c r="X755" s="71" t="s">
        <v>519</v>
      </c>
      <c r="AA755" s="35"/>
      <c r="AC755" s="58" t="s">
        <v>71</v>
      </c>
      <c r="AD755" s="10" t="s">
        <v>1813</v>
      </c>
      <c r="AE755" s="10" t="str">
        <f>+Tabla12[[#This Row],[Costo estimado 
(millones de $)]]</f>
        <v>Presupuesto en estructuraciòn</v>
      </c>
      <c r="AJ755" s="32"/>
      <c r="AK755" s="32" t="s">
        <v>66</v>
      </c>
      <c r="AM755" s="32" t="s">
        <v>2017</v>
      </c>
      <c r="AN755" s="7"/>
      <c r="AP755" s="32"/>
      <c r="AQ755" s="32"/>
      <c r="AR755" s="32"/>
      <c r="AS755" s="32"/>
      <c r="AT755" s="32"/>
      <c r="AU755" s="32"/>
      <c r="AV755" s="32"/>
      <c r="AW755" s="32"/>
      <c r="AX755" s="16"/>
      <c r="AY755" s="32"/>
      <c r="AZ755" s="40"/>
      <c r="BA755" s="40"/>
      <c r="BB755" s="40"/>
      <c r="BC755" s="32"/>
      <c r="BD755" s="32"/>
    </row>
    <row r="756" spans="1:56" ht="169" hidden="1" customHeight="1" x14ac:dyDescent="0.2">
      <c r="A756" s="7">
        <v>784</v>
      </c>
      <c r="B756" s="7">
        <v>769</v>
      </c>
      <c r="C756" s="32" t="s">
        <v>714</v>
      </c>
      <c r="D756" s="32" t="s">
        <v>734</v>
      </c>
      <c r="E756" s="32" t="s">
        <v>72</v>
      </c>
      <c r="F756" s="1" t="s">
        <v>1850</v>
      </c>
      <c r="G756" s="32" t="s">
        <v>2</v>
      </c>
      <c r="H756" s="3" t="s">
        <v>1848</v>
      </c>
      <c r="I756" s="4" t="s">
        <v>363</v>
      </c>
      <c r="J756" s="32" t="s">
        <v>729</v>
      </c>
      <c r="K756" s="32" t="s">
        <v>93</v>
      </c>
      <c r="L756" s="32" t="s">
        <v>615</v>
      </c>
      <c r="N756" s="58" t="s">
        <v>56</v>
      </c>
      <c r="Q756" s="32" t="s">
        <v>5</v>
      </c>
      <c r="R756" s="35" t="s">
        <v>391</v>
      </c>
      <c r="S756" s="32" t="str">
        <f>+VLOOKUP(Tabla12[[#This Row],[Programa]],Objetivos_Programas!$B$2:$C$16,2,FALSE)</f>
        <v>3. Programa Vitalidad y cuidado</v>
      </c>
      <c r="T756" s="35" t="s">
        <v>414</v>
      </c>
      <c r="U756" s="35" t="s">
        <v>1884</v>
      </c>
      <c r="V75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6" s="35" t="s">
        <v>2282</v>
      </c>
      <c r="X756" s="71" t="s">
        <v>133</v>
      </c>
      <c r="AA756" s="35"/>
      <c r="AC756" s="58" t="s">
        <v>71</v>
      </c>
      <c r="AD756" s="10" t="s">
        <v>1813</v>
      </c>
      <c r="AE756" s="10" t="str">
        <f>+Tabla12[[#This Row],[Costo estimado 
(millones de $)]]</f>
        <v>Presupuesto en estructuraciòn</v>
      </c>
      <c r="AJ756" s="32"/>
      <c r="AK756" s="32" t="s">
        <v>66</v>
      </c>
      <c r="AM756" s="32" t="s">
        <v>2017</v>
      </c>
      <c r="AN756" s="7"/>
      <c r="AP756" s="32"/>
      <c r="AQ756" s="32"/>
      <c r="AR756" s="32"/>
      <c r="AS756" s="32"/>
      <c r="AT756" s="32"/>
      <c r="AU756" s="32"/>
      <c r="AV756" s="32"/>
      <c r="AW756" s="32"/>
      <c r="AX756" s="16"/>
      <c r="AY756" s="32"/>
      <c r="AZ756" s="40"/>
      <c r="BA756" s="40"/>
      <c r="BB756" s="40"/>
      <c r="BC756" s="32"/>
      <c r="BD756" s="32"/>
    </row>
    <row r="757" spans="1:56" ht="169" hidden="1" customHeight="1" x14ac:dyDescent="0.2">
      <c r="A757" s="7">
        <v>785</v>
      </c>
      <c r="B757" s="7">
        <v>770</v>
      </c>
      <c r="C757" s="32" t="s">
        <v>714</v>
      </c>
      <c r="D757" s="32" t="s">
        <v>734</v>
      </c>
      <c r="E757" s="32" t="s">
        <v>72</v>
      </c>
      <c r="F757" s="1" t="s">
        <v>1850</v>
      </c>
      <c r="G757" s="32" t="s">
        <v>2</v>
      </c>
      <c r="H757" s="3" t="s">
        <v>1848</v>
      </c>
      <c r="I757" s="4" t="s">
        <v>363</v>
      </c>
      <c r="J757" s="32" t="s">
        <v>729</v>
      </c>
      <c r="K757" s="32" t="s">
        <v>93</v>
      </c>
      <c r="L757" s="32" t="s">
        <v>615</v>
      </c>
      <c r="N757" s="58" t="s">
        <v>56</v>
      </c>
      <c r="Q757" s="32" t="s">
        <v>5</v>
      </c>
      <c r="R757" s="35" t="s">
        <v>391</v>
      </c>
      <c r="S757" s="32" t="str">
        <f>+VLOOKUP(Tabla12[[#This Row],[Programa]],Objetivos_Programas!$B$2:$C$16,2,FALSE)</f>
        <v>3. Programa Vitalidad y cuidado</v>
      </c>
      <c r="T757" s="35" t="s">
        <v>414</v>
      </c>
      <c r="U757" s="35" t="s">
        <v>1884</v>
      </c>
      <c r="V75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7" s="35" t="s">
        <v>2282</v>
      </c>
      <c r="X757" s="71" t="s">
        <v>133</v>
      </c>
      <c r="AA757" s="35"/>
      <c r="AC757" s="58" t="s">
        <v>71</v>
      </c>
      <c r="AD757" s="10" t="s">
        <v>1813</v>
      </c>
      <c r="AE757" s="10" t="str">
        <f>+Tabla12[[#This Row],[Costo estimado 
(millones de $)]]</f>
        <v>Presupuesto en estructuraciòn</v>
      </c>
      <c r="AJ757" s="32"/>
      <c r="AK757" s="32" t="s">
        <v>66</v>
      </c>
      <c r="AM757" s="32" t="s">
        <v>2017</v>
      </c>
      <c r="AN757" s="7"/>
      <c r="AP757" s="32"/>
      <c r="AQ757" s="32"/>
      <c r="AR757" s="32"/>
      <c r="AS757" s="32"/>
      <c r="AT757" s="32"/>
      <c r="AU757" s="32"/>
      <c r="AV757" s="32"/>
      <c r="AW757" s="32"/>
      <c r="AX757" s="16"/>
      <c r="AY757" s="32"/>
      <c r="AZ757" s="40"/>
      <c r="BA757" s="40"/>
      <c r="BB757" s="40"/>
      <c r="BC757" s="32"/>
      <c r="BD757" s="32"/>
    </row>
    <row r="758" spans="1:56" ht="169" hidden="1" customHeight="1" x14ac:dyDescent="0.2">
      <c r="A758" s="7">
        <v>786</v>
      </c>
      <c r="B758" s="7">
        <v>771</v>
      </c>
      <c r="C758" s="32" t="s">
        <v>714</v>
      </c>
      <c r="D758" s="32" t="s">
        <v>734</v>
      </c>
      <c r="E758" s="32" t="s">
        <v>72</v>
      </c>
      <c r="F758" s="1" t="s">
        <v>1851</v>
      </c>
      <c r="G758" s="32" t="s">
        <v>2</v>
      </c>
      <c r="H758" s="3" t="s">
        <v>1848</v>
      </c>
      <c r="I758" s="4" t="s">
        <v>363</v>
      </c>
      <c r="J758" s="32" t="s">
        <v>729</v>
      </c>
      <c r="K758" s="32" t="s">
        <v>93</v>
      </c>
      <c r="L758" s="32" t="s">
        <v>615</v>
      </c>
      <c r="N758" s="58" t="s">
        <v>56</v>
      </c>
      <c r="Q758" s="32" t="s">
        <v>5</v>
      </c>
      <c r="R758" s="35" t="s">
        <v>391</v>
      </c>
      <c r="S758" s="32" t="str">
        <f>+VLOOKUP(Tabla12[[#This Row],[Programa]],Objetivos_Programas!$B$2:$C$16,2,FALSE)</f>
        <v>3. Programa Vitalidad y cuidado</v>
      </c>
      <c r="T758" s="35" t="s">
        <v>414</v>
      </c>
      <c r="U758" s="35" t="s">
        <v>1884</v>
      </c>
      <c r="V75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8" s="35" t="s">
        <v>2282</v>
      </c>
      <c r="X758" s="71" t="s">
        <v>195</v>
      </c>
      <c r="AA758" s="35"/>
      <c r="AC758" s="58" t="s">
        <v>71</v>
      </c>
      <c r="AD758" s="10" t="s">
        <v>1813</v>
      </c>
      <c r="AE758" s="10" t="str">
        <f>+Tabla12[[#This Row],[Costo estimado 
(millones de $)]]</f>
        <v>Presupuesto en estructuraciòn</v>
      </c>
      <c r="AJ758" s="32"/>
      <c r="AK758" s="32" t="s">
        <v>66</v>
      </c>
      <c r="AM758" s="32" t="s">
        <v>2017</v>
      </c>
      <c r="AN758" s="7"/>
      <c r="AP758" s="32"/>
      <c r="AQ758" s="32"/>
      <c r="AR758" s="32"/>
      <c r="AS758" s="32"/>
      <c r="AT758" s="32"/>
      <c r="AU758" s="32"/>
      <c r="AV758" s="32"/>
      <c r="AW758" s="32"/>
      <c r="AX758" s="16"/>
      <c r="AY758" s="32"/>
      <c r="AZ758" s="40"/>
      <c r="BA758" s="40"/>
      <c r="BB758" s="40"/>
      <c r="BC758" s="32"/>
      <c r="BD758" s="32"/>
    </row>
    <row r="759" spans="1:56" ht="169" hidden="1" customHeight="1" x14ac:dyDescent="0.2">
      <c r="A759" s="7">
        <v>787</v>
      </c>
      <c r="B759" s="7">
        <v>772</v>
      </c>
      <c r="C759" s="32" t="s">
        <v>714</v>
      </c>
      <c r="D759" s="32" t="s">
        <v>734</v>
      </c>
      <c r="E759" s="32" t="s">
        <v>72</v>
      </c>
      <c r="F759" s="1" t="s">
        <v>1851</v>
      </c>
      <c r="G759" s="32" t="s">
        <v>2</v>
      </c>
      <c r="H759" s="3" t="s">
        <v>1848</v>
      </c>
      <c r="I759" s="4" t="s">
        <v>363</v>
      </c>
      <c r="J759" s="32" t="s">
        <v>729</v>
      </c>
      <c r="K759" s="32" t="s">
        <v>93</v>
      </c>
      <c r="L759" s="32" t="s">
        <v>615</v>
      </c>
      <c r="N759" s="58" t="s">
        <v>56</v>
      </c>
      <c r="Q759" s="32" t="s">
        <v>5</v>
      </c>
      <c r="R759" s="35" t="s">
        <v>391</v>
      </c>
      <c r="S759" s="32" t="str">
        <f>+VLOOKUP(Tabla12[[#This Row],[Programa]],Objetivos_Programas!$B$2:$C$16,2,FALSE)</f>
        <v>3. Programa Vitalidad y cuidado</v>
      </c>
      <c r="T759" s="35" t="s">
        <v>414</v>
      </c>
      <c r="U759" s="35" t="s">
        <v>1884</v>
      </c>
      <c r="V75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59" s="35" t="s">
        <v>2282</v>
      </c>
      <c r="X759" s="71" t="s">
        <v>195</v>
      </c>
      <c r="AA759" s="35"/>
      <c r="AC759" s="58" t="s">
        <v>71</v>
      </c>
      <c r="AD759" s="10" t="s">
        <v>1813</v>
      </c>
      <c r="AE759" s="10" t="str">
        <f>+Tabla12[[#This Row],[Costo estimado 
(millones de $)]]</f>
        <v>Presupuesto en estructuraciòn</v>
      </c>
      <c r="AJ759" s="32"/>
      <c r="AK759" s="32" t="s">
        <v>66</v>
      </c>
      <c r="AM759" s="32" t="s">
        <v>2017</v>
      </c>
      <c r="AN759" s="7"/>
      <c r="AP759" s="32"/>
      <c r="AQ759" s="32"/>
      <c r="AR759" s="32"/>
      <c r="AS759" s="32"/>
      <c r="AT759" s="32"/>
      <c r="AU759" s="32"/>
      <c r="AV759" s="32"/>
      <c r="AW759" s="32"/>
      <c r="AX759" s="16"/>
      <c r="AY759" s="32"/>
      <c r="AZ759" s="40"/>
      <c r="BA759" s="40"/>
      <c r="BB759" s="40"/>
      <c r="BC759" s="32"/>
      <c r="BD759" s="32"/>
    </row>
    <row r="760" spans="1:56" ht="169" hidden="1" customHeight="1" x14ac:dyDescent="0.2">
      <c r="A760" s="7">
        <v>788</v>
      </c>
      <c r="B760" s="7">
        <v>773</v>
      </c>
      <c r="C760" s="32" t="s">
        <v>714</v>
      </c>
      <c r="D760" s="32" t="s">
        <v>734</v>
      </c>
      <c r="E760" s="32" t="s">
        <v>72</v>
      </c>
      <c r="F760" s="1" t="s">
        <v>1852</v>
      </c>
      <c r="G760" s="32" t="s">
        <v>2</v>
      </c>
      <c r="H760" s="3" t="s">
        <v>1848</v>
      </c>
      <c r="I760" s="4" t="s">
        <v>363</v>
      </c>
      <c r="J760" s="32" t="s">
        <v>729</v>
      </c>
      <c r="K760" s="32" t="s">
        <v>93</v>
      </c>
      <c r="L760" s="32" t="s">
        <v>615</v>
      </c>
      <c r="N760" s="58" t="s">
        <v>56</v>
      </c>
      <c r="Q760" s="32" t="s">
        <v>5</v>
      </c>
      <c r="R760" s="35" t="s">
        <v>391</v>
      </c>
      <c r="S760" s="32" t="str">
        <f>+VLOOKUP(Tabla12[[#This Row],[Programa]],Objetivos_Programas!$B$2:$C$16,2,FALSE)</f>
        <v>3. Programa Vitalidad y cuidado</v>
      </c>
      <c r="T760" s="35" t="s">
        <v>414</v>
      </c>
      <c r="U760" s="35" t="s">
        <v>1884</v>
      </c>
      <c r="V76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0" s="35" t="s">
        <v>2282</v>
      </c>
      <c r="X760" s="71" t="s">
        <v>979</v>
      </c>
      <c r="AA760" s="35"/>
      <c r="AC760" s="58" t="s">
        <v>71</v>
      </c>
      <c r="AD760" s="10" t="s">
        <v>1813</v>
      </c>
      <c r="AE760" s="10" t="str">
        <f>+Tabla12[[#This Row],[Costo estimado 
(millones de $)]]</f>
        <v>Presupuesto en estructuraciòn</v>
      </c>
      <c r="AJ760" s="32"/>
      <c r="AK760" s="32" t="s">
        <v>66</v>
      </c>
      <c r="AM760" s="32" t="s">
        <v>2017</v>
      </c>
      <c r="AN760" s="7"/>
      <c r="AP760" s="32"/>
      <c r="AQ760" s="32"/>
      <c r="AR760" s="32"/>
      <c r="AS760" s="32"/>
      <c r="AT760" s="32"/>
      <c r="AU760" s="32"/>
      <c r="AV760" s="32"/>
      <c r="AW760" s="32"/>
      <c r="AX760" s="16"/>
      <c r="AY760" s="32"/>
      <c r="AZ760" s="40"/>
      <c r="BA760" s="40"/>
      <c r="BB760" s="40"/>
      <c r="BC760" s="32"/>
      <c r="BD760" s="32"/>
    </row>
    <row r="761" spans="1:56" ht="169" hidden="1" customHeight="1" x14ac:dyDescent="0.2">
      <c r="A761" s="7">
        <v>789</v>
      </c>
      <c r="B761" s="7">
        <v>774</v>
      </c>
      <c r="C761" s="32" t="s">
        <v>714</v>
      </c>
      <c r="D761" s="32" t="s">
        <v>734</v>
      </c>
      <c r="E761" s="32" t="s">
        <v>72</v>
      </c>
      <c r="F761" s="1" t="s">
        <v>1853</v>
      </c>
      <c r="G761" s="32" t="s">
        <v>2</v>
      </c>
      <c r="H761" s="3" t="s">
        <v>1848</v>
      </c>
      <c r="I761" s="4" t="s">
        <v>363</v>
      </c>
      <c r="J761" s="32" t="s">
        <v>729</v>
      </c>
      <c r="K761" s="32" t="s">
        <v>93</v>
      </c>
      <c r="L761" s="32" t="s">
        <v>615</v>
      </c>
      <c r="N761" s="58" t="s">
        <v>56</v>
      </c>
      <c r="Q761" s="32" t="s">
        <v>5</v>
      </c>
      <c r="R761" s="35" t="s">
        <v>391</v>
      </c>
      <c r="S761" s="32" t="str">
        <f>+VLOOKUP(Tabla12[[#This Row],[Programa]],Objetivos_Programas!$B$2:$C$16,2,FALSE)</f>
        <v>3. Programa Vitalidad y cuidado</v>
      </c>
      <c r="T761" s="35" t="s">
        <v>414</v>
      </c>
      <c r="U761" s="35" t="s">
        <v>1884</v>
      </c>
      <c r="V76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1" s="35" t="s">
        <v>2282</v>
      </c>
      <c r="X761" s="71" t="s">
        <v>210</v>
      </c>
      <c r="AA761" s="35"/>
      <c r="AC761" s="58" t="s">
        <v>71</v>
      </c>
      <c r="AD761" s="10" t="s">
        <v>1813</v>
      </c>
      <c r="AE761" s="10" t="str">
        <f>+Tabla12[[#This Row],[Costo estimado 
(millones de $)]]</f>
        <v>Presupuesto en estructuraciòn</v>
      </c>
      <c r="AJ761" s="32"/>
      <c r="AK761" s="32" t="s">
        <v>66</v>
      </c>
      <c r="AM761" s="32" t="s">
        <v>2017</v>
      </c>
      <c r="AN761" s="7"/>
      <c r="AP761" s="32"/>
      <c r="AQ761" s="32"/>
      <c r="AR761" s="32"/>
      <c r="AS761" s="32"/>
      <c r="AT761" s="32"/>
      <c r="AU761" s="32"/>
      <c r="AV761" s="32"/>
      <c r="AW761" s="32"/>
      <c r="AX761" s="16"/>
      <c r="AY761" s="32"/>
      <c r="AZ761" s="40"/>
      <c r="BA761" s="40"/>
      <c r="BB761" s="40"/>
      <c r="BC761" s="32"/>
      <c r="BD761" s="32"/>
    </row>
    <row r="762" spans="1:56" ht="169" hidden="1" customHeight="1" x14ac:dyDescent="0.2">
      <c r="A762" s="7">
        <v>790</v>
      </c>
      <c r="B762" s="7">
        <v>775</v>
      </c>
      <c r="C762" s="32" t="s">
        <v>714</v>
      </c>
      <c r="D762" s="32" t="s">
        <v>734</v>
      </c>
      <c r="E762" s="32" t="s">
        <v>72</v>
      </c>
      <c r="F762" s="1" t="s">
        <v>1854</v>
      </c>
      <c r="G762" s="32" t="s">
        <v>2</v>
      </c>
      <c r="H762" s="3" t="s">
        <v>1848</v>
      </c>
      <c r="I762" s="4" t="s">
        <v>363</v>
      </c>
      <c r="J762" s="32" t="s">
        <v>729</v>
      </c>
      <c r="K762" s="32" t="s">
        <v>93</v>
      </c>
      <c r="L762" s="32" t="s">
        <v>615</v>
      </c>
      <c r="N762" s="58" t="s">
        <v>56</v>
      </c>
      <c r="Q762" s="32" t="s">
        <v>5</v>
      </c>
      <c r="R762" s="35" t="s">
        <v>391</v>
      </c>
      <c r="S762" s="32" t="str">
        <f>+VLOOKUP(Tabla12[[#This Row],[Programa]],Objetivos_Programas!$B$2:$C$16,2,FALSE)</f>
        <v>3. Programa Vitalidad y cuidado</v>
      </c>
      <c r="T762" s="35" t="s">
        <v>414</v>
      </c>
      <c r="U762" s="35" t="s">
        <v>1884</v>
      </c>
      <c r="V76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2" s="35" t="s">
        <v>2282</v>
      </c>
      <c r="X762" s="71" t="s">
        <v>197</v>
      </c>
      <c r="AA762" s="35"/>
      <c r="AC762" s="58" t="s">
        <v>71</v>
      </c>
      <c r="AD762" s="10" t="s">
        <v>1813</v>
      </c>
      <c r="AE762" s="10" t="str">
        <f>+Tabla12[[#This Row],[Costo estimado 
(millones de $)]]</f>
        <v>Presupuesto en estructuraciòn</v>
      </c>
      <c r="AJ762" s="32"/>
      <c r="AK762" s="32" t="s">
        <v>66</v>
      </c>
      <c r="AM762" s="32" t="s">
        <v>2017</v>
      </c>
      <c r="AN762" s="7"/>
      <c r="AP762" s="32"/>
      <c r="AQ762" s="32"/>
      <c r="AR762" s="32"/>
      <c r="AS762" s="32"/>
      <c r="AT762" s="32"/>
      <c r="AU762" s="32"/>
      <c r="AV762" s="32"/>
      <c r="AW762" s="32"/>
      <c r="AX762" s="16"/>
      <c r="AY762" s="32"/>
      <c r="AZ762" s="40"/>
      <c r="BA762" s="40"/>
      <c r="BB762" s="40"/>
      <c r="BC762" s="32"/>
      <c r="BD762" s="32"/>
    </row>
    <row r="763" spans="1:56" ht="169" hidden="1" customHeight="1" x14ac:dyDescent="0.2">
      <c r="A763" s="7">
        <v>791</v>
      </c>
      <c r="B763" s="7">
        <v>776</v>
      </c>
      <c r="C763" s="32" t="s">
        <v>714</v>
      </c>
      <c r="D763" s="32" t="s">
        <v>734</v>
      </c>
      <c r="E763" s="32" t="s">
        <v>72</v>
      </c>
      <c r="F763" s="1" t="s">
        <v>1847</v>
      </c>
      <c r="G763" s="32" t="s">
        <v>2</v>
      </c>
      <c r="H763" s="3" t="s">
        <v>1848</v>
      </c>
      <c r="I763" s="4" t="s">
        <v>363</v>
      </c>
      <c r="J763" s="32" t="s">
        <v>729</v>
      </c>
      <c r="K763" s="32" t="s">
        <v>93</v>
      </c>
      <c r="L763" s="32" t="s">
        <v>615</v>
      </c>
      <c r="N763" s="58" t="s">
        <v>56</v>
      </c>
      <c r="Q763" s="32" t="s">
        <v>5</v>
      </c>
      <c r="R763" s="35" t="s">
        <v>391</v>
      </c>
      <c r="S763" s="32" t="str">
        <f>+VLOOKUP(Tabla12[[#This Row],[Programa]],Objetivos_Programas!$B$2:$C$16,2,FALSE)</f>
        <v>3. Programa Vitalidad y cuidado</v>
      </c>
      <c r="T763" s="35" t="s">
        <v>414</v>
      </c>
      <c r="U763" s="35" t="s">
        <v>1884</v>
      </c>
      <c r="V76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3" s="35" t="s">
        <v>2282</v>
      </c>
      <c r="X763" s="71" t="s">
        <v>136</v>
      </c>
      <c r="AA763" s="35"/>
      <c r="AC763" s="58" t="s">
        <v>71</v>
      </c>
      <c r="AD763" s="10" t="s">
        <v>1813</v>
      </c>
      <c r="AE763" s="10" t="str">
        <f>+Tabla12[[#This Row],[Costo estimado 
(millones de $)]]</f>
        <v>Presupuesto en estructuraciòn</v>
      </c>
      <c r="AJ763" s="32"/>
      <c r="AK763" s="32" t="s">
        <v>66</v>
      </c>
      <c r="AM763" s="32" t="s">
        <v>2017</v>
      </c>
      <c r="AN763" s="7"/>
      <c r="AP763" s="32"/>
      <c r="AQ763" s="32"/>
      <c r="AR763" s="32"/>
      <c r="AS763" s="32"/>
      <c r="AT763" s="32"/>
      <c r="AU763" s="32"/>
      <c r="AV763" s="32"/>
      <c r="AW763" s="32"/>
      <c r="AX763" s="16"/>
      <c r="AY763" s="32"/>
      <c r="AZ763" s="40"/>
      <c r="BA763" s="40"/>
      <c r="BB763" s="40"/>
      <c r="BC763" s="32"/>
      <c r="BD763" s="32"/>
    </row>
    <row r="764" spans="1:56" ht="169" hidden="1" customHeight="1" x14ac:dyDescent="0.2">
      <c r="A764" s="7">
        <v>792</v>
      </c>
      <c r="B764" s="7">
        <v>777</v>
      </c>
      <c r="C764" s="32" t="s">
        <v>714</v>
      </c>
      <c r="D764" s="32" t="s">
        <v>734</v>
      </c>
      <c r="E764" s="32" t="s">
        <v>72</v>
      </c>
      <c r="F764" s="1" t="s">
        <v>1847</v>
      </c>
      <c r="G764" s="32" t="s">
        <v>2</v>
      </c>
      <c r="H764" s="3" t="s">
        <v>1848</v>
      </c>
      <c r="I764" s="4" t="s">
        <v>363</v>
      </c>
      <c r="J764" s="32" t="s">
        <v>729</v>
      </c>
      <c r="K764" s="32" t="s">
        <v>93</v>
      </c>
      <c r="L764" s="32" t="s">
        <v>615</v>
      </c>
      <c r="N764" s="58" t="s">
        <v>56</v>
      </c>
      <c r="Q764" s="32" t="s">
        <v>5</v>
      </c>
      <c r="R764" s="35" t="s">
        <v>391</v>
      </c>
      <c r="S764" s="32" t="str">
        <f>+VLOOKUP(Tabla12[[#This Row],[Programa]],Objetivos_Programas!$B$2:$C$16,2,FALSE)</f>
        <v>3. Programa Vitalidad y cuidado</v>
      </c>
      <c r="T764" s="35" t="s">
        <v>414</v>
      </c>
      <c r="U764" s="35" t="s">
        <v>1884</v>
      </c>
      <c r="V76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4" s="35" t="s">
        <v>2282</v>
      </c>
      <c r="X764" s="71" t="s">
        <v>136</v>
      </c>
      <c r="AA764" s="35"/>
      <c r="AC764" s="58" t="s">
        <v>71</v>
      </c>
      <c r="AD764" s="10" t="s">
        <v>1813</v>
      </c>
      <c r="AE764" s="10" t="str">
        <f>+Tabla12[[#This Row],[Costo estimado 
(millones de $)]]</f>
        <v>Presupuesto en estructuraciòn</v>
      </c>
      <c r="AJ764" s="32"/>
      <c r="AK764" s="32" t="s">
        <v>66</v>
      </c>
      <c r="AM764" s="32" t="s">
        <v>2017</v>
      </c>
      <c r="AN764" s="7"/>
      <c r="AP764" s="32"/>
      <c r="AQ764" s="32"/>
      <c r="AR764" s="32"/>
      <c r="AS764" s="32"/>
      <c r="AT764" s="32"/>
      <c r="AU764" s="32"/>
      <c r="AV764" s="32"/>
      <c r="AW764" s="32"/>
      <c r="AX764" s="16"/>
      <c r="AY764" s="32"/>
      <c r="AZ764" s="40"/>
      <c r="BA764" s="40"/>
      <c r="BB764" s="40"/>
      <c r="BC764" s="32"/>
      <c r="BD764" s="32"/>
    </row>
    <row r="765" spans="1:56" ht="169" hidden="1" customHeight="1" x14ac:dyDescent="0.2">
      <c r="A765" s="7">
        <v>793</v>
      </c>
      <c r="B765" s="7">
        <v>778</v>
      </c>
      <c r="C765" s="32" t="s">
        <v>714</v>
      </c>
      <c r="D765" s="32" t="s">
        <v>734</v>
      </c>
      <c r="E765" s="32" t="s">
        <v>72</v>
      </c>
      <c r="F765" s="1" t="s">
        <v>1847</v>
      </c>
      <c r="G765" s="32" t="s">
        <v>2</v>
      </c>
      <c r="H765" s="3" t="s">
        <v>1848</v>
      </c>
      <c r="I765" s="4" t="s">
        <v>363</v>
      </c>
      <c r="J765" s="32" t="s">
        <v>729</v>
      </c>
      <c r="K765" s="32" t="s">
        <v>93</v>
      </c>
      <c r="L765" s="32" t="s">
        <v>615</v>
      </c>
      <c r="N765" s="58" t="s">
        <v>56</v>
      </c>
      <c r="Q765" s="32" t="s">
        <v>5</v>
      </c>
      <c r="R765" s="35" t="s">
        <v>391</v>
      </c>
      <c r="S765" s="32" t="str">
        <f>+VLOOKUP(Tabla12[[#This Row],[Programa]],Objetivos_Programas!$B$2:$C$16,2,FALSE)</f>
        <v>3. Programa Vitalidad y cuidado</v>
      </c>
      <c r="T765" s="35" t="s">
        <v>414</v>
      </c>
      <c r="U765" s="35" t="s">
        <v>1884</v>
      </c>
      <c r="V76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5" s="35" t="s">
        <v>2282</v>
      </c>
      <c r="X765" s="71" t="s">
        <v>136</v>
      </c>
      <c r="AA765" s="35"/>
      <c r="AC765" s="58" t="s">
        <v>71</v>
      </c>
      <c r="AD765" s="10" t="s">
        <v>1813</v>
      </c>
      <c r="AE765" s="10" t="str">
        <f>+Tabla12[[#This Row],[Costo estimado 
(millones de $)]]</f>
        <v>Presupuesto en estructuraciòn</v>
      </c>
      <c r="AJ765" s="32"/>
      <c r="AK765" s="32" t="s">
        <v>66</v>
      </c>
      <c r="AM765" s="32" t="s">
        <v>2017</v>
      </c>
      <c r="AN765" s="7"/>
      <c r="AP765" s="32"/>
      <c r="AQ765" s="32"/>
      <c r="AR765" s="32"/>
      <c r="AS765" s="32"/>
      <c r="AT765" s="32"/>
      <c r="AU765" s="32"/>
      <c r="AV765" s="32"/>
      <c r="AW765" s="32"/>
      <c r="AX765" s="16"/>
      <c r="AY765" s="32"/>
      <c r="AZ765" s="40"/>
      <c r="BA765" s="40"/>
      <c r="BB765" s="40"/>
      <c r="BC765" s="32"/>
      <c r="BD765" s="32"/>
    </row>
    <row r="766" spans="1:56" ht="169" hidden="1" customHeight="1" x14ac:dyDescent="0.2">
      <c r="A766" s="7">
        <v>794</v>
      </c>
      <c r="B766" s="7">
        <v>779</v>
      </c>
      <c r="C766" s="32" t="s">
        <v>714</v>
      </c>
      <c r="D766" s="32" t="s">
        <v>734</v>
      </c>
      <c r="E766" s="32" t="s">
        <v>72</v>
      </c>
      <c r="F766" s="1" t="s">
        <v>1847</v>
      </c>
      <c r="G766" s="32" t="s">
        <v>2</v>
      </c>
      <c r="H766" s="3" t="s">
        <v>1848</v>
      </c>
      <c r="I766" s="4" t="s">
        <v>363</v>
      </c>
      <c r="J766" s="32" t="s">
        <v>729</v>
      </c>
      <c r="K766" s="32" t="s">
        <v>93</v>
      </c>
      <c r="L766" s="32" t="s">
        <v>615</v>
      </c>
      <c r="N766" s="58" t="s">
        <v>56</v>
      </c>
      <c r="Q766" s="32" t="s">
        <v>5</v>
      </c>
      <c r="R766" s="35" t="s">
        <v>391</v>
      </c>
      <c r="S766" s="32" t="str">
        <f>+VLOOKUP(Tabla12[[#This Row],[Programa]],Objetivos_Programas!$B$2:$C$16,2,FALSE)</f>
        <v>3. Programa Vitalidad y cuidado</v>
      </c>
      <c r="T766" s="35" t="s">
        <v>414</v>
      </c>
      <c r="U766" s="35" t="s">
        <v>1884</v>
      </c>
      <c r="V76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6" s="35" t="s">
        <v>2282</v>
      </c>
      <c r="X766" s="71" t="s">
        <v>136</v>
      </c>
      <c r="AA766" s="35"/>
      <c r="AC766" s="58" t="s">
        <v>71</v>
      </c>
      <c r="AD766" s="10" t="s">
        <v>1813</v>
      </c>
      <c r="AE766" s="10" t="str">
        <f>+Tabla12[[#This Row],[Costo estimado 
(millones de $)]]</f>
        <v>Presupuesto en estructuraciòn</v>
      </c>
      <c r="AJ766" s="32"/>
      <c r="AK766" s="32" t="s">
        <v>66</v>
      </c>
      <c r="AM766" s="32" t="s">
        <v>2017</v>
      </c>
      <c r="AN766" s="7"/>
      <c r="AP766" s="32"/>
      <c r="AQ766" s="32"/>
      <c r="AR766" s="32"/>
      <c r="AS766" s="32"/>
      <c r="AT766" s="32"/>
      <c r="AU766" s="32"/>
      <c r="AV766" s="32"/>
      <c r="AW766" s="32"/>
      <c r="AX766" s="16"/>
      <c r="AY766" s="32"/>
      <c r="AZ766" s="40"/>
      <c r="BA766" s="40"/>
      <c r="BB766" s="40"/>
      <c r="BC766" s="32"/>
      <c r="BD766" s="32"/>
    </row>
    <row r="767" spans="1:56" ht="169" hidden="1" customHeight="1" x14ac:dyDescent="0.2">
      <c r="A767" s="7">
        <v>795</v>
      </c>
      <c r="B767" s="7">
        <v>780</v>
      </c>
      <c r="C767" s="32" t="s">
        <v>714</v>
      </c>
      <c r="D767" s="32" t="s">
        <v>734</v>
      </c>
      <c r="E767" s="32" t="s">
        <v>72</v>
      </c>
      <c r="F767" s="1" t="s">
        <v>1849</v>
      </c>
      <c r="G767" s="32" t="s">
        <v>2</v>
      </c>
      <c r="H767" s="3" t="s">
        <v>1848</v>
      </c>
      <c r="I767" s="4" t="s">
        <v>363</v>
      </c>
      <c r="J767" s="32" t="s">
        <v>729</v>
      </c>
      <c r="K767" s="32" t="s">
        <v>93</v>
      </c>
      <c r="L767" s="32" t="s">
        <v>615</v>
      </c>
      <c r="N767" s="58" t="s">
        <v>56</v>
      </c>
      <c r="Q767" s="32" t="s">
        <v>5</v>
      </c>
      <c r="R767" s="35" t="s">
        <v>391</v>
      </c>
      <c r="S767" s="32" t="str">
        <f>+VLOOKUP(Tabla12[[#This Row],[Programa]],Objetivos_Programas!$B$2:$C$16,2,FALSE)</f>
        <v>3. Programa Vitalidad y cuidado</v>
      </c>
      <c r="T767" s="35" t="s">
        <v>414</v>
      </c>
      <c r="U767" s="35" t="s">
        <v>1884</v>
      </c>
      <c r="V76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7" s="35" t="s">
        <v>2282</v>
      </c>
      <c r="X767" s="71" t="s">
        <v>519</v>
      </c>
      <c r="AA767" s="35"/>
      <c r="AC767" s="58" t="s">
        <v>71</v>
      </c>
      <c r="AD767" s="10" t="s">
        <v>1813</v>
      </c>
      <c r="AE767" s="10" t="str">
        <f>+Tabla12[[#This Row],[Costo estimado 
(millones de $)]]</f>
        <v>Presupuesto en estructuraciòn</v>
      </c>
      <c r="AJ767" s="32"/>
      <c r="AK767" s="32" t="s">
        <v>66</v>
      </c>
      <c r="AM767" s="32" t="s">
        <v>2017</v>
      </c>
      <c r="AN767" s="7"/>
      <c r="AP767" s="32"/>
      <c r="AQ767" s="32"/>
      <c r="AR767" s="32"/>
      <c r="AS767" s="32"/>
      <c r="AT767" s="32"/>
      <c r="AU767" s="32"/>
      <c r="AV767" s="32"/>
      <c r="AW767" s="32"/>
      <c r="AX767" s="16"/>
      <c r="AY767" s="32"/>
      <c r="AZ767" s="40"/>
      <c r="BA767" s="40"/>
      <c r="BB767" s="40"/>
      <c r="BC767" s="32"/>
      <c r="BD767" s="32"/>
    </row>
    <row r="768" spans="1:56" ht="169" hidden="1" customHeight="1" x14ac:dyDescent="0.2">
      <c r="A768" s="7">
        <v>796</v>
      </c>
      <c r="B768" s="7">
        <v>781</v>
      </c>
      <c r="C768" s="32" t="s">
        <v>714</v>
      </c>
      <c r="D768" s="32" t="s">
        <v>734</v>
      </c>
      <c r="E768" s="32" t="s">
        <v>72</v>
      </c>
      <c r="F768" s="1" t="s">
        <v>1849</v>
      </c>
      <c r="G768" s="32" t="s">
        <v>2</v>
      </c>
      <c r="H768" s="3" t="s">
        <v>1848</v>
      </c>
      <c r="I768" s="4" t="s">
        <v>363</v>
      </c>
      <c r="J768" s="32" t="s">
        <v>729</v>
      </c>
      <c r="K768" s="32" t="s">
        <v>93</v>
      </c>
      <c r="L768" s="32" t="s">
        <v>615</v>
      </c>
      <c r="N768" s="58" t="s">
        <v>56</v>
      </c>
      <c r="Q768" s="32" t="s">
        <v>5</v>
      </c>
      <c r="R768" s="35" t="s">
        <v>391</v>
      </c>
      <c r="S768" s="32" t="str">
        <f>+VLOOKUP(Tabla12[[#This Row],[Programa]],Objetivos_Programas!$B$2:$C$16,2,FALSE)</f>
        <v>3. Programa Vitalidad y cuidado</v>
      </c>
      <c r="T768" s="35" t="s">
        <v>414</v>
      </c>
      <c r="U768" s="35" t="s">
        <v>1884</v>
      </c>
      <c r="V76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8" s="35" t="s">
        <v>2282</v>
      </c>
      <c r="X768" s="71" t="s">
        <v>519</v>
      </c>
      <c r="AA768" s="35"/>
      <c r="AC768" s="58" t="s">
        <v>71</v>
      </c>
      <c r="AD768" s="10" t="s">
        <v>1813</v>
      </c>
      <c r="AE768" s="10" t="str">
        <f>+Tabla12[[#This Row],[Costo estimado 
(millones de $)]]</f>
        <v>Presupuesto en estructuraciòn</v>
      </c>
      <c r="AJ768" s="32"/>
      <c r="AK768" s="32" t="s">
        <v>66</v>
      </c>
      <c r="AM768" s="32" t="s">
        <v>2017</v>
      </c>
      <c r="AN768" s="7"/>
      <c r="AP768" s="32"/>
      <c r="AQ768" s="32"/>
      <c r="AR768" s="32"/>
      <c r="AS768" s="32"/>
      <c r="AT768" s="32"/>
      <c r="AU768" s="32"/>
      <c r="AV768" s="32"/>
      <c r="AW768" s="32"/>
      <c r="AX768" s="16"/>
      <c r="AY768" s="32"/>
      <c r="AZ768" s="40"/>
      <c r="BA768" s="40"/>
      <c r="BB768" s="40"/>
      <c r="BC768" s="32"/>
      <c r="BD768" s="32"/>
    </row>
    <row r="769" spans="1:56" ht="169" hidden="1" customHeight="1" x14ac:dyDescent="0.2">
      <c r="A769" s="7">
        <v>797</v>
      </c>
      <c r="B769" s="7">
        <v>782</v>
      </c>
      <c r="C769" s="32" t="s">
        <v>714</v>
      </c>
      <c r="D769" s="32" t="s">
        <v>734</v>
      </c>
      <c r="E769" s="32" t="s">
        <v>72</v>
      </c>
      <c r="F769" s="1" t="s">
        <v>1849</v>
      </c>
      <c r="G769" s="32" t="s">
        <v>2</v>
      </c>
      <c r="H769" s="3" t="s">
        <v>1848</v>
      </c>
      <c r="I769" s="4" t="s">
        <v>363</v>
      </c>
      <c r="J769" s="32" t="s">
        <v>729</v>
      </c>
      <c r="K769" s="32" t="s">
        <v>93</v>
      </c>
      <c r="L769" s="32" t="s">
        <v>615</v>
      </c>
      <c r="N769" s="58" t="s">
        <v>56</v>
      </c>
      <c r="Q769" s="32" t="s">
        <v>5</v>
      </c>
      <c r="R769" s="35" t="s">
        <v>391</v>
      </c>
      <c r="S769" s="32" t="str">
        <f>+VLOOKUP(Tabla12[[#This Row],[Programa]],Objetivos_Programas!$B$2:$C$16,2,FALSE)</f>
        <v>3. Programa Vitalidad y cuidado</v>
      </c>
      <c r="T769" s="35" t="s">
        <v>414</v>
      </c>
      <c r="U769" s="35" t="s">
        <v>1884</v>
      </c>
      <c r="V76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69" s="35" t="s">
        <v>2282</v>
      </c>
      <c r="X769" s="71" t="s">
        <v>519</v>
      </c>
      <c r="AA769" s="35"/>
      <c r="AC769" s="58" t="s">
        <v>71</v>
      </c>
      <c r="AD769" s="10" t="s">
        <v>1813</v>
      </c>
      <c r="AE769" s="10" t="str">
        <f>+Tabla12[[#This Row],[Costo estimado 
(millones de $)]]</f>
        <v>Presupuesto en estructuraciòn</v>
      </c>
      <c r="AJ769" s="32"/>
      <c r="AK769" s="32" t="s">
        <v>66</v>
      </c>
      <c r="AM769" s="32" t="s">
        <v>2017</v>
      </c>
      <c r="AN769" s="7"/>
      <c r="AP769" s="32"/>
      <c r="AQ769" s="32"/>
      <c r="AR769" s="32"/>
      <c r="AS769" s="32"/>
      <c r="AT769" s="32"/>
      <c r="AU769" s="32"/>
      <c r="AV769" s="32"/>
      <c r="AW769" s="32"/>
      <c r="AX769" s="16"/>
      <c r="AY769" s="32"/>
      <c r="AZ769" s="40"/>
      <c r="BA769" s="40"/>
      <c r="BB769" s="40"/>
      <c r="BC769" s="32"/>
      <c r="BD769" s="32"/>
    </row>
    <row r="770" spans="1:56" ht="169" hidden="1" customHeight="1" x14ac:dyDescent="0.2">
      <c r="A770" s="7">
        <v>798</v>
      </c>
      <c r="B770" s="7">
        <v>783</v>
      </c>
      <c r="C770" s="32" t="s">
        <v>714</v>
      </c>
      <c r="D770" s="32" t="s">
        <v>734</v>
      </c>
      <c r="E770" s="32" t="s">
        <v>72</v>
      </c>
      <c r="F770" s="1" t="s">
        <v>1850</v>
      </c>
      <c r="G770" s="32" t="s">
        <v>2</v>
      </c>
      <c r="H770" s="3" t="s">
        <v>1848</v>
      </c>
      <c r="I770" s="4" t="s">
        <v>363</v>
      </c>
      <c r="J770" s="32" t="s">
        <v>729</v>
      </c>
      <c r="K770" s="32" t="s">
        <v>93</v>
      </c>
      <c r="L770" s="32" t="s">
        <v>615</v>
      </c>
      <c r="N770" s="58" t="s">
        <v>56</v>
      </c>
      <c r="Q770" s="32" t="s">
        <v>5</v>
      </c>
      <c r="R770" s="35" t="s">
        <v>391</v>
      </c>
      <c r="S770" s="32" t="str">
        <f>+VLOOKUP(Tabla12[[#This Row],[Programa]],Objetivos_Programas!$B$2:$C$16,2,FALSE)</f>
        <v>3. Programa Vitalidad y cuidado</v>
      </c>
      <c r="T770" s="35" t="s">
        <v>414</v>
      </c>
      <c r="U770" s="35" t="s">
        <v>1884</v>
      </c>
      <c r="V77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0" s="35" t="s">
        <v>2282</v>
      </c>
      <c r="X770" s="71" t="s">
        <v>133</v>
      </c>
      <c r="AA770" s="35"/>
      <c r="AC770" s="58" t="s">
        <v>71</v>
      </c>
      <c r="AD770" s="10" t="s">
        <v>1813</v>
      </c>
      <c r="AE770" s="10" t="str">
        <f>+Tabla12[[#This Row],[Costo estimado 
(millones de $)]]</f>
        <v>Presupuesto en estructuraciòn</v>
      </c>
      <c r="AJ770" s="32"/>
      <c r="AK770" s="32" t="s">
        <v>66</v>
      </c>
      <c r="AM770" s="32" t="s">
        <v>2017</v>
      </c>
      <c r="AN770" s="7"/>
      <c r="AP770" s="32"/>
      <c r="AQ770" s="32"/>
      <c r="AR770" s="32"/>
      <c r="AS770" s="32"/>
      <c r="AT770" s="32"/>
      <c r="AU770" s="32"/>
      <c r="AV770" s="32"/>
      <c r="AW770" s="32"/>
      <c r="AX770" s="16"/>
      <c r="AY770" s="32"/>
      <c r="AZ770" s="40"/>
      <c r="BA770" s="40"/>
      <c r="BB770" s="40"/>
      <c r="BC770" s="32"/>
      <c r="BD770" s="32"/>
    </row>
    <row r="771" spans="1:56" ht="169" hidden="1" customHeight="1" x14ac:dyDescent="0.2">
      <c r="A771" s="7">
        <v>799</v>
      </c>
      <c r="B771" s="7">
        <v>784</v>
      </c>
      <c r="C771" s="32" t="s">
        <v>714</v>
      </c>
      <c r="D771" s="32" t="s">
        <v>734</v>
      </c>
      <c r="E771" s="32" t="s">
        <v>72</v>
      </c>
      <c r="F771" s="1" t="s">
        <v>1850</v>
      </c>
      <c r="G771" s="32" t="s">
        <v>2</v>
      </c>
      <c r="H771" s="3" t="s">
        <v>1848</v>
      </c>
      <c r="I771" s="4" t="s">
        <v>363</v>
      </c>
      <c r="J771" s="32" t="s">
        <v>729</v>
      </c>
      <c r="K771" s="32" t="s">
        <v>93</v>
      </c>
      <c r="L771" s="32" t="s">
        <v>615</v>
      </c>
      <c r="N771" s="58" t="s">
        <v>56</v>
      </c>
      <c r="Q771" s="32" t="s">
        <v>5</v>
      </c>
      <c r="R771" s="35" t="s">
        <v>391</v>
      </c>
      <c r="S771" s="32" t="str">
        <f>+VLOOKUP(Tabla12[[#This Row],[Programa]],Objetivos_Programas!$B$2:$C$16,2,FALSE)</f>
        <v>3. Programa Vitalidad y cuidado</v>
      </c>
      <c r="T771" s="35" t="s">
        <v>414</v>
      </c>
      <c r="U771" s="35" t="s">
        <v>1884</v>
      </c>
      <c r="V77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1" s="35" t="s">
        <v>2282</v>
      </c>
      <c r="X771" s="71" t="s">
        <v>133</v>
      </c>
      <c r="AA771" s="35"/>
      <c r="AC771" s="58" t="s">
        <v>71</v>
      </c>
      <c r="AD771" s="10" t="s">
        <v>1813</v>
      </c>
      <c r="AE771" s="10" t="str">
        <f>+Tabla12[[#This Row],[Costo estimado 
(millones de $)]]</f>
        <v>Presupuesto en estructuraciòn</v>
      </c>
      <c r="AJ771" s="32"/>
      <c r="AK771" s="32" t="s">
        <v>66</v>
      </c>
      <c r="AM771" s="32" t="s">
        <v>2017</v>
      </c>
      <c r="AN771" s="7"/>
      <c r="AP771" s="32"/>
      <c r="AQ771" s="32"/>
      <c r="AR771" s="32"/>
      <c r="AS771" s="32"/>
      <c r="AT771" s="32"/>
      <c r="AU771" s="32"/>
      <c r="AV771" s="32"/>
      <c r="AW771" s="32"/>
      <c r="AX771" s="16"/>
      <c r="AY771" s="32"/>
      <c r="AZ771" s="40"/>
      <c r="BA771" s="40"/>
      <c r="BB771" s="40"/>
      <c r="BC771" s="32"/>
      <c r="BD771" s="32"/>
    </row>
    <row r="772" spans="1:56" ht="169" hidden="1" customHeight="1" x14ac:dyDescent="0.2">
      <c r="A772" s="7">
        <v>800</v>
      </c>
      <c r="B772" s="7">
        <v>785</v>
      </c>
      <c r="C772" s="32" t="s">
        <v>714</v>
      </c>
      <c r="D772" s="32" t="s">
        <v>734</v>
      </c>
      <c r="E772" s="32" t="s">
        <v>72</v>
      </c>
      <c r="F772" s="1" t="s">
        <v>1850</v>
      </c>
      <c r="G772" s="32" t="s">
        <v>2</v>
      </c>
      <c r="H772" s="3" t="s">
        <v>1848</v>
      </c>
      <c r="I772" s="4" t="s">
        <v>363</v>
      </c>
      <c r="J772" s="32" t="s">
        <v>729</v>
      </c>
      <c r="K772" s="32" t="s">
        <v>93</v>
      </c>
      <c r="L772" s="32" t="s">
        <v>615</v>
      </c>
      <c r="N772" s="58" t="s">
        <v>56</v>
      </c>
      <c r="Q772" s="32" t="s">
        <v>5</v>
      </c>
      <c r="R772" s="35" t="s">
        <v>391</v>
      </c>
      <c r="S772" s="32" t="str">
        <f>+VLOOKUP(Tabla12[[#This Row],[Programa]],Objetivos_Programas!$B$2:$C$16,2,FALSE)</f>
        <v>3. Programa Vitalidad y cuidado</v>
      </c>
      <c r="T772" s="35" t="s">
        <v>414</v>
      </c>
      <c r="U772" s="35" t="s">
        <v>1884</v>
      </c>
      <c r="V77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2" s="35" t="s">
        <v>2282</v>
      </c>
      <c r="X772" s="71" t="s">
        <v>133</v>
      </c>
      <c r="AA772" s="35"/>
      <c r="AC772" s="58" t="s">
        <v>71</v>
      </c>
      <c r="AD772" s="10" t="s">
        <v>1813</v>
      </c>
      <c r="AE772" s="10" t="str">
        <f>+Tabla12[[#This Row],[Costo estimado 
(millones de $)]]</f>
        <v>Presupuesto en estructuraciòn</v>
      </c>
      <c r="AJ772" s="32"/>
      <c r="AK772" s="32" t="s">
        <v>66</v>
      </c>
      <c r="AM772" s="32" t="s">
        <v>2017</v>
      </c>
      <c r="AN772" s="7"/>
      <c r="AP772" s="32"/>
      <c r="AQ772" s="32"/>
      <c r="AR772" s="32"/>
      <c r="AS772" s="32"/>
      <c r="AT772" s="32"/>
      <c r="AU772" s="32"/>
      <c r="AV772" s="32"/>
      <c r="AW772" s="32"/>
      <c r="AX772" s="16"/>
      <c r="AY772" s="32"/>
      <c r="AZ772" s="40"/>
      <c r="BA772" s="40"/>
      <c r="BB772" s="40"/>
      <c r="BC772" s="32"/>
      <c r="BD772" s="32"/>
    </row>
    <row r="773" spans="1:56" ht="169" hidden="1" customHeight="1" x14ac:dyDescent="0.2">
      <c r="A773" s="7">
        <v>801</v>
      </c>
      <c r="B773" s="7">
        <v>786</v>
      </c>
      <c r="C773" s="32" t="s">
        <v>714</v>
      </c>
      <c r="D773" s="32" t="s">
        <v>734</v>
      </c>
      <c r="E773" s="32" t="s">
        <v>72</v>
      </c>
      <c r="F773" s="1" t="s">
        <v>1851</v>
      </c>
      <c r="G773" s="32" t="s">
        <v>2</v>
      </c>
      <c r="H773" s="3" t="s">
        <v>1848</v>
      </c>
      <c r="I773" s="4" t="s">
        <v>363</v>
      </c>
      <c r="J773" s="32" t="s">
        <v>729</v>
      </c>
      <c r="K773" s="32" t="s">
        <v>93</v>
      </c>
      <c r="L773" s="32" t="s">
        <v>615</v>
      </c>
      <c r="N773" s="58" t="s">
        <v>56</v>
      </c>
      <c r="Q773" s="32" t="s">
        <v>5</v>
      </c>
      <c r="R773" s="35" t="s">
        <v>391</v>
      </c>
      <c r="S773" s="32" t="str">
        <f>+VLOOKUP(Tabla12[[#This Row],[Programa]],Objetivos_Programas!$B$2:$C$16,2,FALSE)</f>
        <v>3. Programa Vitalidad y cuidado</v>
      </c>
      <c r="T773" s="35" t="s">
        <v>414</v>
      </c>
      <c r="U773" s="35" t="s">
        <v>1884</v>
      </c>
      <c r="V77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3" s="35" t="s">
        <v>2282</v>
      </c>
      <c r="X773" s="71" t="s">
        <v>195</v>
      </c>
      <c r="AA773" s="35"/>
      <c r="AC773" s="58" t="s">
        <v>71</v>
      </c>
      <c r="AD773" s="10" t="s">
        <v>1813</v>
      </c>
      <c r="AE773" s="10" t="str">
        <f>+Tabla12[[#This Row],[Costo estimado 
(millones de $)]]</f>
        <v>Presupuesto en estructuraciòn</v>
      </c>
      <c r="AJ773" s="32"/>
      <c r="AK773" s="32" t="s">
        <v>66</v>
      </c>
      <c r="AM773" s="32" t="s">
        <v>2017</v>
      </c>
      <c r="AN773" s="7"/>
      <c r="AP773" s="32"/>
      <c r="AQ773" s="32"/>
      <c r="AR773" s="32"/>
      <c r="AS773" s="32"/>
      <c r="AT773" s="32"/>
      <c r="AU773" s="32"/>
      <c r="AV773" s="32"/>
      <c r="AW773" s="32"/>
      <c r="AX773" s="16"/>
      <c r="AY773" s="32"/>
      <c r="AZ773" s="40"/>
      <c r="BA773" s="40"/>
      <c r="BB773" s="40"/>
      <c r="BC773" s="32"/>
      <c r="BD773" s="32"/>
    </row>
    <row r="774" spans="1:56" ht="169" hidden="1" customHeight="1" x14ac:dyDescent="0.2">
      <c r="A774" s="7">
        <v>802</v>
      </c>
      <c r="B774" s="7">
        <v>787</v>
      </c>
      <c r="C774" s="32" t="s">
        <v>714</v>
      </c>
      <c r="D774" s="32" t="s">
        <v>734</v>
      </c>
      <c r="E774" s="32" t="s">
        <v>72</v>
      </c>
      <c r="F774" s="1" t="s">
        <v>1851</v>
      </c>
      <c r="G774" s="32" t="s">
        <v>2</v>
      </c>
      <c r="H774" s="3" t="s">
        <v>1848</v>
      </c>
      <c r="I774" s="4" t="s">
        <v>363</v>
      </c>
      <c r="J774" s="32" t="s">
        <v>729</v>
      </c>
      <c r="K774" s="32" t="s">
        <v>93</v>
      </c>
      <c r="L774" s="32" t="s">
        <v>615</v>
      </c>
      <c r="N774" s="58" t="s">
        <v>56</v>
      </c>
      <c r="Q774" s="32" t="s">
        <v>5</v>
      </c>
      <c r="R774" s="35" t="s">
        <v>391</v>
      </c>
      <c r="S774" s="32" t="str">
        <f>+VLOOKUP(Tabla12[[#This Row],[Programa]],Objetivos_Programas!$B$2:$C$16,2,FALSE)</f>
        <v>3. Programa Vitalidad y cuidado</v>
      </c>
      <c r="T774" s="35" t="s">
        <v>414</v>
      </c>
      <c r="U774" s="35" t="s">
        <v>1884</v>
      </c>
      <c r="V77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4" s="35" t="s">
        <v>2282</v>
      </c>
      <c r="X774" s="71" t="s">
        <v>195</v>
      </c>
      <c r="AA774" s="35"/>
      <c r="AC774" s="58" t="s">
        <v>71</v>
      </c>
      <c r="AD774" s="10" t="s">
        <v>1813</v>
      </c>
      <c r="AE774" s="10" t="str">
        <f>+Tabla12[[#This Row],[Costo estimado 
(millones de $)]]</f>
        <v>Presupuesto en estructuraciòn</v>
      </c>
      <c r="AJ774" s="32"/>
      <c r="AK774" s="32" t="s">
        <v>66</v>
      </c>
      <c r="AM774" s="32" t="s">
        <v>2017</v>
      </c>
      <c r="AN774" s="7"/>
      <c r="AP774" s="32"/>
      <c r="AQ774" s="32"/>
      <c r="AR774" s="32"/>
      <c r="AS774" s="32"/>
      <c r="AT774" s="32"/>
      <c r="AU774" s="32"/>
      <c r="AV774" s="32"/>
      <c r="AW774" s="32"/>
      <c r="AX774" s="16"/>
      <c r="AY774" s="32"/>
      <c r="AZ774" s="40"/>
      <c r="BA774" s="40"/>
      <c r="BB774" s="40"/>
      <c r="BC774" s="32"/>
      <c r="BD774" s="32"/>
    </row>
    <row r="775" spans="1:56" ht="169" hidden="1" customHeight="1" x14ac:dyDescent="0.2">
      <c r="A775" s="7">
        <v>803</v>
      </c>
      <c r="B775" s="7">
        <v>788</v>
      </c>
      <c r="C775" s="32" t="s">
        <v>714</v>
      </c>
      <c r="D775" s="32" t="s">
        <v>734</v>
      </c>
      <c r="E775" s="32" t="s">
        <v>72</v>
      </c>
      <c r="F775" s="1" t="s">
        <v>1852</v>
      </c>
      <c r="G775" s="32" t="s">
        <v>2</v>
      </c>
      <c r="H775" s="3" t="s">
        <v>1848</v>
      </c>
      <c r="I775" s="4" t="s">
        <v>363</v>
      </c>
      <c r="J775" s="32" t="s">
        <v>729</v>
      </c>
      <c r="K775" s="32" t="s">
        <v>93</v>
      </c>
      <c r="L775" s="32" t="s">
        <v>615</v>
      </c>
      <c r="N775" s="58" t="s">
        <v>56</v>
      </c>
      <c r="Q775" s="32" t="s">
        <v>5</v>
      </c>
      <c r="R775" s="35" t="s">
        <v>391</v>
      </c>
      <c r="S775" s="32" t="str">
        <f>+VLOOKUP(Tabla12[[#This Row],[Programa]],Objetivos_Programas!$B$2:$C$16,2,FALSE)</f>
        <v>3. Programa Vitalidad y cuidado</v>
      </c>
      <c r="T775" s="35" t="s">
        <v>414</v>
      </c>
      <c r="U775" s="35" t="s">
        <v>1884</v>
      </c>
      <c r="V77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5" s="35" t="s">
        <v>2282</v>
      </c>
      <c r="X775" s="71" t="s">
        <v>979</v>
      </c>
      <c r="AA775" s="35"/>
      <c r="AC775" s="58" t="s">
        <v>71</v>
      </c>
      <c r="AD775" s="10" t="s">
        <v>1813</v>
      </c>
      <c r="AE775" s="10" t="str">
        <f>+Tabla12[[#This Row],[Costo estimado 
(millones de $)]]</f>
        <v>Presupuesto en estructuraciòn</v>
      </c>
      <c r="AJ775" s="32"/>
      <c r="AK775" s="32" t="s">
        <v>66</v>
      </c>
      <c r="AM775" s="32" t="s">
        <v>2017</v>
      </c>
      <c r="AN775" s="7"/>
      <c r="AP775" s="32"/>
      <c r="AQ775" s="32"/>
      <c r="AR775" s="32"/>
      <c r="AS775" s="32"/>
      <c r="AT775" s="32"/>
      <c r="AU775" s="32"/>
      <c r="AV775" s="32"/>
      <c r="AW775" s="32"/>
      <c r="AX775" s="16"/>
      <c r="AY775" s="32"/>
      <c r="AZ775" s="40"/>
      <c r="BA775" s="40"/>
      <c r="BB775" s="40"/>
      <c r="BC775" s="32"/>
      <c r="BD775" s="32"/>
    </row>
    <row r="776" spans="1:56" ht="169" hidden="1" customHeight="1" x14ac:dyDescent="0.2">
      <c r="A776" s="7">
        <v>804</v>
      </c>
      <c r="B776" s="7">
        <v>789</v>
      </c>
      <c r="C776" s="32" t="s">
        <v>714</v>
      </c>
      <c r="D776" s="32" t="s">
        <v>734</v>
      </c>
      <c r="E776" s="32" t="s">
        <v>72</v>
      </c>
      <c r="F776" s="1" t="s">
        <v>1852</v>
      </c>
      <c r="G776" s="32" t="s">
        <v>2</v>
      </c>
      <c r="H776" s="3" t="s">
        <v>1848</v>
      </c>
      <c r="I776" s="4" t="s">
        <v>363</v>
      </c>
      <c r="J776" s="32" t="s">
        <v>729</v>
      </c>
      <c r="K776" s="32" t="s">
        <v>93</v>
      </c>
      <c r="L776" s="32" t="s">
        <v>615</v>
      </c>
      <c r="N776" s="58" t="s">
        <v>56</v>
      </c>
      <c r="Q776" s="32" t="s">
        <v>5</v>
      </c>
      <c r="R776" s="35" t="s">
        <v>391</v>
      </c>
      <c r="S776" s="32" t="str">
        <f>+VLOOKUP(Tabla12[[#This Row],[Programa]],Objetivos_Programas!$B$2:$C$16,2,FALSE)</f>
        <v>3. Programa Vitalidad y cuidado</v>
      </c>
      <c r="T776" s="35" t="s">
        <v>414</v>
      </c>
      <c r="U776" s="35" t="s">
        <v>1884</v>
      </c>
      <c r="V77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6" s="35" t="s">
        <v>2282</v>
      </c>
      <c r="X776" s="71" t="s">
        <v>979</v>
      </c>
      <c r="AA776" s="35"/>
      <c r="AC776" s="58" t="s">
        <v>71</v>
      </c>
      <c r="AD776" s="10" t="s">
        <v>1813</v>
      </c>
      <c r="AE776" s="10" t="str">
        <f>+Tabla12[[#This Row],[Costo estimado 
(millones de $)]]</f>
        <v>Presupuesto en estructuraciòn</v>
      </c>
      <c r="AJ776" s="32"/>
      <c r="AK776" s="32" t="s">
        <v>66</v>
      </c>
      <c r="AM776" s="32" t="s">
        <v>2017</v>
      </c>
      <c r="AN776" s="7"/>
      <c r="AP776" s="32"/>
      <c r="AQ776" s="32"/>
      <c r="AR776" s="32"/>
      <c r="AS776" s="32"/>
      <c r="AT776" s="32"/>
      <c r="AU776" s="32"/>
      <c r="AV776" s="32"/>
      <c r="AW776" s="32"/>
      <c r="AX776" s="16"/>
      <c r="AY776" s="32"/>
      <c r="AZ776" s="40"/>
      <c r="BA776" s="40"/>
      <c r="BB776" s="40"/>
      <c r="BC776" s="32"/>
      <c r="BD776" s="32"/>
    </row>
    <row r="777" spans="1:56" ht="169" hidden="1" customHeight="1" x14ac:dyDescent="0.2">
      <c r="A777" s="7">
        <v>805</v>
      </c>
      <c r="B777" s="7">
        <v>790</v>
      </c>
      <c r="C777" s="32" t="s">
        <v>714</v>
      </c>
      <c r="D777" s="32" t="s">
        <v>734</v>
      </c>
      <c r="E777" s="32" t="s">
        <v>72</v>
      </c>
      <c r="F777" s="1" t="s">
        <v>1853</v>
      </c>
      <c r="G777" s="32" t="s">
        <v>2</v>
      </c>
      <c r="H777" s="3" t="s">
        <v>1848</v>
      </c>
      <c r="I777" s="4" t="s">
        <v>363</v>
      </c>
      <c r="J777" s="32" t="s">
        <v>729</v>
      </c>
      <c r="K777" s="32" t="s">
        <v>93</v>
      </c>
      <c r="L777" s="32" t="s">
        <v>615</v>
      </c>
      <c r="N777" s="58" t="s">
        <v>56</v>
      </c>
      <c r="Q777" s="32" t="s">
        <v>5</v>
      </c>
      <c r="R777" s="35" t="s">
        <v>391</v>
      </c>
      <c r="S777" s="32" t="str">
        <f>+VLOOKUP(Tabla12[[#This Row],[Programa]],Objetivos_Programas!$B$2:$C$16,2,FALSE)</f>
        <v>3. Programa Vitalidad y cuidado</v>
      </c>
      <c r="T777" s="35" t="s">
        <v>414</v>
      </c>
      <c r="U777" s="35" t="s">
        <v>1884</v>
      </c>
      <c r="V77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7" s="35" t="s">
        <v>2282</v>
      </c>
      <c r="X777" s="71" t="s">
        <v>210</v>
      </c>
      <c r="AA777" s="35"/>
      <c r="AC777" s="58" t="s">
        <v>71</v>
      </c>
      <c r="AD777" s="10" t="s">
        <v>1813</v>
      </c>
      <c r="AE777" s="10" t="str">
        <f>+Tabla12[[#This Row],[Costo estimado 
(millones de $)]]</f>
        <v>Presupuesto en estructuraciòn</v>
      </c>
      <c r="AJ777" s="32"/>
      <c r="AK777" s="32" t="s">
        <v>66</v>
      </c>
      <c r="AM777" s="32" t="s">
        <v>2017</v>
      </c>
      <c r="AN777" s="7"/>
      <c r="AP777" s="32"/>
      <c r="AQ777" s="32"/>
      <c r="AR777" s="32"/>
      <c r="AS777" s="32"/>
      <c r="AT777" s="32"/>
      <c r="AU777" s="32"/>
      <c r="AV777" s="32"/>
      <c r="AW777" s="32"/>
      <c r="AX777" s="16"/>
      <c r="AY777" s="32"/>
      <c r="AZ777" s="40"/>
      <c r="BA777" s="40"/>
      <c r="BB777" s="40"/>
      <c r="BC777" s="32"/>
      <c r="BD777" s="32"/>
    </row>
    <row r="778" spans="1:56" ht="169" hidden="1" customHeight="1" x14ac:dyDescent="0.2">
      <c r="A778" s="7">
        <v>806</v>
      </c>
      <c r="B778" s="7">
        <v>791</v>
      </c>
      <c r="C778" s="32" t="s">
        <v>714</v>
      </c>
      <c r="D778" s="32" t="s">
        <v>734</v>
      </c>
      <c r="E778" s="32" t="s">
        <v>72</v>
      </c>
      <c r="F778" s="1" t="s">
        <v>1854</v>
      </c>
      <c r="G778" s="32" t="s">
        <v>2</v>
      </c>
      <c r="H778" s="3" t="s">
        <v>1848</v>
      </c>
      <c r="I778" s="4" t="s">
        <v>363</v>
      </c>
      <c r="J778" s="32" t="s">
        <v>729</v>
      </c>
      <c r="K778" s="32" t="s">
        <v>93</v>
      </c>
      <c r="L778" s="32" t="s">
        <v>615</v>
      </c>
      <c r="N778" s="58" t="s">
        <v>56</v>
      </c>
      <c r="Q778" s="32" t="s">
        <v>5</v>
      </c>
      <c r="R778" s="35" t="s">
        <v>391</v>
      </c>
      <c r="S778" s="32" t="str">
        <f>+VLOOKUP(Tabla12[[#This Row],[Programa]],Objetivos_Programas!$B$2:$C$16,2,FALSE)</f>
        <v>3. Programa Vitalidad y cuidado</v>
      </c>
      <c r="T778" s="35" t="s">
        <v>414</v>
      </c>
      <c r="U778" s="35" t="s">
        <v>1884</v>
      </c>
      <c r="V77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8" s="35" t="s">
        <v>2282</v>
      </c>
      <c r="X778" s="71" t="s">
        <v>197</v>
      </c>
      <c r="AA778" s="35"/>
      <c r="AC778" s="58" t="s">
        <v>71</v>
      </c>
      <c r="AD778" s="10" t="s">
        <v>1813</v>
      </c>
      <c r="AE778" s="10" t="str">
        <f>+Tabla12[[#This Row],[Costo estimado 
(millones de $)]]</f>
        <v>Presupuesto en estructuraciòn</v>
      </c>
      <c r="AJ778" s="32"/>
      <c r="AK778" s="32" t="s">
        <v>66</v>
      </c>
      <c r="AM778" s="32" t="s">
        <v>2017</v>
      </c>
      <c r="AN778" s="7"/>
      <c r="AP778" s="32"/>
      <c r="AQ778" s="32"/>
      <c r="AR778" s="32"/>
      <c r="AS778" s="32"/>
      <c r="AT778" s="32"/>
      <c r="AU778" s="32"/>
      <c r="AV778" s="32"/>
      <c r="AW778" s="32"/>
      <c r="AX778" s="16"/>
      <c r="AY778" s="32"/>
      <c r="AZ778" s="40"/>
      <c r="BA778" s="40"/>
      <c r="BB778" s="40"/>
      <c r="BC778" s="32"/>
      <c r="BD778" s="32"/>
    </row>
    <row r="779" spans="1:56" ht="169" hidden="1" customHeight="1" x14ac:dyDescent="0.2">
      <c r="A779" s="7">
        <v>807</v>
      </c>
      <c r="B779" s="7">
        <v>792</v>
      </c>
      <c r="C779" s="32" t="s">
        <v>714</v>
      </c>
      <c r="D779" s="32" t="s">
        <v>734</v>
      </c>
      <c r="E779" s="32" t="s">
        <v>72</v>
      </c>
      <c r="F779" s="1" t="s">
        <v>1855</v>
      </c>
      <c r="G779" s="32" t="s">
        <v>2</v>
      </c>
      <c r="H779" s="3" t="s">
        <v>1848</v>
      </c>
      <c r="I779" s="4" t="s">
        <v>363</v>
      </c>
      <c r="J779" s="32" t="s">
        <v>729</v>
      </c>
      <c r="K779" s="32" t="s">
        <v>93</v>
      </c>
      <c r="L779" s="32" t="s">
        <v>615</v>
      </c>
      <c r="N779" s="58" t="s">
        <v>56</v>
      </c>
      <c r="Q779" s="32" t="s">
        <v>5</v>
      </c>
      <c r="R779" s="35" t="s">
        <v>391</v>
      </c>
      <c r="S779" s="32" t="str">
        <f>+VLOOKUP(Tabla12[[#This Row],[Programa]],Objetivos_Programas!$B$2:$C$16,2,FALSE)</f>
        <v>3. Programa Vitalidad y cuidado</v>
      </c>
      <c r="T779" s="35" t="s">
        <v>414</v>
      </c>
      <c r="U779" s="35" t="s">
        <v>1884</v>
      </c>
      <c r="V77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79" s="35" t="s">
        <v>2282</v>
      </c>
      <c r="X779" s="71" t="s">
        <v>975</v>
      </c>
      <c r="AA779" s="35"/>
      <c r="AC779" s="58" t="s">
        <v>71</v>
      </c>
      <c r="AD779" s="10" t="s">
        <v>1813</v>
      </c>
      <c r="AE779" s="10" t="str">
        <f>+Tabla12[[#This Row],[Costo estimado 
(millones de $)]]</f>
        <v>Presupuesto en estructuraciòn</v>
      </c>
      <c r="AJ779" s="32"/>
      <c r="AK779" s="32" t="s">
        <v>66</v>
      </c>
      <c r="AM779" s="32" t="s">
        <v>2017</v>
      </c>
      <c r="AN779" s="7"/>
      <c r="AP779" s="32"/>
      <c r="AQ779" s="32"/>
      <c r="AR779" s="32"/>
      <c r="AS779" s="32"/>
      <c r="AT779" s="32"/>
      <c r="AU779" s="32"/>
      <c r="AV779" s="32"/>
      <c r="AW779" s="32"/>
      <c r="AX779" s="16"/>
      <c r="AY779" s="32"/>
      <c r="AZ779" s="40"/>
      <c r="BA779" s="40"/>
      <c r="BB779" s="40"/>
      <c r="BC779" s="32"/>
      <c r="BD779" s="32"/>
    </row>
    <row r="780" spans="1:56" ht="169" hidden="1" customHeight="1" x14ac:dyDescent="0.2">
      <c r="A780" s="7">
        <v>808</v>
      </c>
      <c r="B780" s="7">
        <v>793</v>
      </c>
      <c r="C780" s="32" t="s">
        <v>714</v>
      </c>
      <c r="D780" s="32" t="s">
        <v>734</v>
      </c>
      <c r="E780" s="32" t="s">
        <v>72</v>
      </c>
      <c r="F780" s="1" t="s">
        <v>1855</v>
      </c>
      <c r="G780" s="32" t="s">
        <v>2</v>
      </c>
      <c r="H780" s="3" t="s">
        <v>1848</v>
      </c>
      <c r="I780" s="4" t="s">
        <v>363</v>
      </c>
      <c r="J780" s="32" t="s">
        <v>729</v>
      </c>
      <c r="K780" s="32" t="s">
        <v>93</v>
      </c>
      <c r="L780" s="32" t="s">
        <v>615</v>
      </c>
      <c r="N780" s="58" t="s">
        <v>56</v>
      </c>
      <c r="Q780" s="32" t="s">
        <v>5</v>
      </c>
      <c r="R780" s="35" t="s">
        <v>391</v>
      </c>
      <c r="S780" s="32" t="str">
        <f>+VLOOKUP(Tabla12[[#This Row],[Programa]],Objetivos_Programas!$B$2:$C$16,2,FALSE)</f>
        <v>3. Programa Vitalidad y cuidado</v>
      </c>
      <c r="T780" s="35" t="s">
        <v>414</v>
      </c>
      <c r="U780" s="35" t="s">
        <v>1884</v>
      </c>
      <c r="V78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80" s="35" t="s">
        <v>2282</v>
      </c>
      <c r="X780" s="71" t="s">
        <v>975</v>
      </c>
      <c r="AA780" s="35"/>
      <c r="AC780" s="58" t="s">
        <v>71</v>
      </c>
      <c r="AD780" s="10" t="s">
        <v>1813</v>
      </c>
      <c r="AE780" s="10" t="str">
        <f>+Tabla12[[#This Row],[Costo estimado 
(millones de $)]]</f>
        <v>Presupuesto en estructuraciòn</v>
      </c>
      <c r="AJ780" s="32"/>
      <c r="AK780" s="32" t="s">
        <v>66</v>
      </c>
      <c r="AM780" s="32" t="s">
        <v>2017</v>
      </c>
      <c r="AN780" s="7"/>
      <c r="AP780" s="32"/>
      <c r="AQ780" s="32"/>
      <c r="AR780" s="32"/>
      <c r="AS780" s="32"/>
      <c r="AT780" s="32"/>
      <c r="AU780" s="32"/>
      <c r="AV780" s="32"/>
      <c r="AW780" s="32"/>
      <c r="AX780" s="16"/>
      <c r="AY780" s="32"/>
      <c r="AZ780" s="40"/>
      <c r="BA780" s="40"/>
      <c r="BB780" s="40"/>
      <c r="BC780" s="32"/>
      <c r="BD780" s="32"/>
    </row>
    <row r="781" spans="1:56" ht="169" hidden="1" customHeight="1" x14ac:dyDescent="0.2">
      <c r="A781" s="7">
        <v>809</v>
      </c>
      <c r="B781" s="7">
        <v>794</v>
      </c>
      <c r="C781" s="32" t="s">
        <v>714</v>
      </c>
      <c r="D781" s="32" t="s">
        <v>734</v>
      </c>
      <c r="E781" s="32" t="s">
        <v>72</v>
      </c>
      <c r="F781" s="1" t="s">
        <v>1856</v>
      </c>
      <c r="G781" s="32" t="s">
        <v>2</v>
      </c>
      <c r="H781" s="3" t="s">
        <v>1848</v>
      </c>
      <c r="I781" s="4" t="s">
        <v>363</v>
      </c>
      <c r="J781" s="32" t="s">
        <v>729</v>
      </c>
      <c r="K781" s="32" t="s">
        <v>93</v>
      </c>
      <c r="L781" s="32" t="s">
        <v>615</v>
      </c>
      <c r="N781" s="58" t="s">
        <v>56</v>
      </c>
      <c r="Q781" s="32" t="s">
        <v>5</v>
      </c>
      <c r="R781" s="35" t="s">
        <v>391</v>
      </c>
      <c r="S781" s="32" t="str">
        <f>+VLOOKUP(Tabla12[[#This Row],[Programa]],Objetivos_Programas!$B$2:$C$16,2,FALSE)</f>
        <v>3. Programa Vitalidad y cuidado</v>
      </c>
      <c r="T781" s="35" t="s">
        <v>414</v>
      </c>
      <c r="U781" s="35" t="s">
        <v>1884</v>
      </c>
      <c r="V78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81" s="35" t="s">
        <v>2282</v>
      </c>
      <c r="X781" s="71" t="s">
        <v>158</v>
      </c>
      <c r="AA781" s="35"/>
      <c r="AC781" s="58" t="s">
        <v>71</v>
      </c>
      <c r="AD781" s="10" t="s">
        <v>1813</v>
      </c>
      <c r="AE781" s="10" t="str">
        <f>+Tabla12[[#This Row],[Costo estimado 
(millones de $)]]</f>
        <v>Presupuesto en estructuraciòn</v>
      </c>
      <c r="AJ781" s="32"/>
      <c r="AK781" s="32" t="s">
        <v>66</v>
      </c>
      <c r="AM781" s="32" t="s">
        <v>2017</v>
      </c>
      <c r="AN781" s="7"/>
      <c r="AP781" s="32"/>
      <c r="AQ781" s="32"/>
      <c r="AR781" s="32"/>
      <c r="AS781" s="32"/>
      <c r="AT781" s="32"/>
      <c r="AU781" s="32"/>
      <c r="AV781" s="32"/>
      <c r="AW781" s="32"/>
      <c r="AX781" s="16"/>
      <c r="AY781" s="32"/>
      <c r="AZ781" s="40"/>
      <c r="BA781" s="40"/>
      <c r="BB781" s="40"/>
      <c r="BC781" s="32"/>
      <c r="BD781" s="32"/>
    </row>
    <row r="782" spans="1:56" ht="169" hidden="1" customHeight="1" x14ac:dyDescent="0.2">
      <c r="A782" s="118">
        <v>162</v>
      </c>
      <c r="B782" s="7">
        <v>795</v>
      </c>
      <c r="C782" s="32" t="s">
        <v>714</v>
      </c>
      <c r="D782" s="32" t="s">
        <v>734</v>
      </c>
      <c r="E782" s="32" t="s">
        <v>72</v>
      </c>
      <c r="F782" s="1" t="s">
        <v>1856</v>
      </c>
      <c r="G782" s="32" t="s">
        <v>2</v>
      </c>
      <c r="H782" s="3" t="s">
        <v>1848</v>
      </c>
      <c r="I782" s="4" t="s">
        <v>363</v>
      </c>
      <c r="J782" s="32" t="s">
        <v>729</v>
      </c>
      <c r="K782" s="32" t="s">
        <v>93</v>
      </c>
      <c r="L782" s="32" t="s">
        <v>615</v>
      </c>
      <c r="N782" s="58" t="s">
        <v>56</v>
      </c>
      <c r="Q782" s="32" t="s">
        <v>5</v>
      </c>
      <c r="R782" s="35" t="s">
        <v>391</v>
      </c>
      <c r="S782" s="32" t="str">
        <f>+VLOOKUP(Tabla12[[#This Row],[Programa]],Objetivos_Programas!$B$2:$C$16,2,FALSE)</f>
        <v>3. Programa Vitalidad y cuidado</v>
      </c>
      <c r="T782" s="35" t="s">
        <v>414</v>
      </c>
      <c r="U782" s="35" t="s">
        <v>1884</v>
      </c>
      <c r="V78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82" s="35" t="s">
        <v>2282</v>
      </c>
      <c r="X782" s="71" t="s">
        <v>158</v>
      </c>
      <c r="AA782" s="35"/>
      <c r="AC782" s="58" t="s">
        <v>71</v>
      </c>
      <c r="AD782" s="10" t="s">
        <v>1813</v>
      </c>
      <c r="AE782" s="10" t="str">
        <f>+Tabla12[[#This Row],[Costo estimado 
(millones de $)]]</f>
        <v>Presupuesto en estructuraciòn</v>
      </c>
      <c r="AJ782" s="32"/>
      <c r="AK782" s="32" t="s">
        <v>66</v>
      </c>
      <c r="AM782" s="32" t="s">
        <v>2017</v>
      </c>
      <c r="AN782" s="7"/>
      <c r="AP782" s="32"/>
      <c r="AQ782" s="32"/>
      <c r="AR782" s="32"/>
      <c r="AS782" s="32"/>
      <c r="AT782" s="32"/>
      <c r="AU782" s="32"/>
      <c r="AV782" s="32"/>
      <c r="AW782" s="32"/>
      <c r="AX782" s="16"/>
      <c r="AY782" s="32"/>
      <c r="AZ782" s="40"/>
      <c r="BA782" s="40"/>
      <c r="BB782" s="40"/>
      <c r="BC782" s="32"/>
      <c r="BD782" s="32"/>
    </row>
    <row r="783" spans="1:56" ht="169" hidden="1" customHeight="1" x14ac:dyDescent="0.2">
      <c r="B783" s="7">
        <v>796</v>
      </c>
      <c r="C783" s="32" t="s">
        <v>714</v>
      </c>
      <c r="D783" s="32" t="s">
        <v>734</v>
      </c>
      <c r="E783" s="32" t="s">
        <v>72</v>
      </c>
      <c r="F783" s="1" t="s">
        <v>1857</v>
      </c>
      <c r="G783" s="32" t="s">
        <v>2</v>
      </c>
      <c r="H783" s="3" t="s">
        <v>1848</v>
      </c>
      <c r="I783" s="4" t="s">
        <v>363</v>
      </c>
      <c r="J783" s="32" t="s">
        <v>729</v>
      </c>
      <c r="K783" s="32" t="s">
        <v>93</v>
      </c>
      <c r="L783" s="32" t="s">
        <v>615</v>
      </c>
      <c r="N783" s="58" t="s">
        <v>56</v>
      </c>
      <c r="Q783" s="32" t="s">
        <v>5</v>
      </c>
      <c r="R783" s="35" t="s">
        <v>391</v>
      </c>
      <c r="S783" s="32" t="str">
        <f>+VLOOKUP(Tabla12[[#This Row],[Programa]],Objetivos_Programas!$B$2:$C$16,2,FALSE)</f>
        <v>3. Programa Vitalidad y cuidado</v>
      </c>
      <c r="T783" s="35" t="s">
        <v>414</v>
      </c>
      <c r="U783" s="35" t="s">
        <v>1884</v>
      </c>
      <c r="V78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83" s="35" t="s">
        <v>2282</v>
      </c>
      <c r="X783" s="71" t="s">
        <v>978</v>
      </c>
      <c r="AA783" s="35"/>
      <c r="AC783" s="58" t="s">
        <v>71</v>
      </c>
      <c r="AD783" s="10" t="s">
        <v>1813</v>
      </c>
      <c r="AE783" s="10" t="str">
        <f>+Tabla12[[#This Row],[Costo estimado 
(millones de $)]]</f>
        <v>Presupuesto en estructuraciòn</v>
      </c>
      <c r="AJ783" s="32"/>
      <c r="AK783" s="32" t="s">
        <v>66</v>
      </c>
      <c r="AM783" s="32" t="s">
        <v>2017</v>
      </c>
      <c r="AN783" s="7"/>
      <c r="AP783" s="32"/>
      <c r="AQ783" s="32"/>
      <c r="AR783" s="32"/>
      <c r="AS783" s="32"/>
      <c r="AT783" s="32"/>
      <c r="AU783" s="32"/>
      <c r="AV783" s="32"/>
      <c r="AW783" s="32"/>
      <c r="AX783" s="16"/>
      <c r="AY783" s="32"/>
      <c r="AZ783" s="40"/>
      <c r="BA783" s="40"/>
      <c r="BB783" s="40"/>
      <c r="BC783" s="32"/>
      <c r="BD783" s="32"/>
    </row>
    <row r="784" spans="1:56" ht="169" hidden="1" customHeight="1" x14ac:dyDescent="0.2">
      <c r="B784" s="7">
        <v>797</v>
      </c>
      <c r="C784" s="32" t="s">
        <v>313</v>
      </c>
      <c r="D784" s="32" t="s">
        <v>1861</v>
      </c>
      <c r="E784" s="32" t="s">
        <v>72</v>
      </c>
      <c r="F784" s="1" t="s">
        <v>1864</v>
      </c>
      <c r="G784" s="32" t="s">
        <v>2</v>
      </c>
      <c r="H784" s="3" t="s">
        <v>1865</v>
      </c>
      <c r="I784" s="4" t="s">
        <v>77</v>
      </c>
      <c r="J784" s="32" t="s">
        <v>898</v>
      </c>
      <c r="K784" s="32" t="s">
        <v>858</v>
      </c>
      <c r="L784" s="32" t="s">
        <v>617</v>
      </c>
      <c r="P784" s="32" t="s">
        <v>56</v>
      </c>
      <c r="Q784" s="32" t="s">
        <v>4</v>
      </c>
      <c r="R784" s="35" t="s">
        <v>387</v>
      </c>
      <c r="S784" s="32" t="str">
        <f>+VLOOKUP(Tabla12[[#This Row],[Programa]],Objetivos_Programas!$B$2:$C$16,2,FALSE)</f>
        <v>6. Programa resignificacion de nuestra identidad, cultura y patrimonio</v>
      </c>
      <c r="T784" s="35" t="s">
        <v>409</v>
      </c>
      <c r="U784" s="35" t="s">
        <v>409</v>
      </c>
      <c r="V784" s="33" t="str">
        <f>+VLOOKUP(Tabla12[[#This Row],[Subprograma (reclasificación)]],OB_Prop_Estru_Prog_SubPr_meta!$K$2:$N$59,4,FALSE)</f>
        <v>4 intervenciones y proyectos de cualificación en BIC o SIC</v>
      </c>
      <c r="W784" s="35"/>
      <c r="X784" s="71"/>
      <c r="AA784" s="35" t="s">
        <v>1403</v>
      </c>
      <c r="AC784" s="58" t="s">
        <v>71</v>
      </c>
      <c r="AD784" s="10">
        <v>26477</v>
      </c>
      <c r="AE784" s="10">
        <f>+Tabla12[[#This Row],[Costo estimado 
(millones de $)]]</f>
        <v>26477</v>
      </c>
      <c r="AJ784" s="32"/>
      <c r="AK784" s="32" t="s">
        <v>57</v>
      </c>
      <c r="AM784" s="7"/>
      <c r="AN784" s="7"/>
      <c r="AP784" s="32"/>
      <c r="AQ784" s="32"/>
      <c r="AR784" s="32"/>
      <c r="AS784" s="32"/>
      <c r="AT784" s="32"/>
      <c r="AU784" s="32"/>
      <c r="AV784" s="32"/>
      <c r="AW784" s="32"/>
      <c r="AX784" s="16"/>
      <c r="AY784" s="32"/>
      <c r="AZ784" s="40"/>
      <c r="BA784" s="40"/>
      <c r="BB784" s="40"/>
      <c r="BC784" s="32"/>
      <c r="BD784" s="32"/>
    </row>
    <row r="785" spans="1:56" ht="169" hidden="1" customHeight="1" x14ac:dyDescent="0.2">
      <c r="A785" s="7">
        <v>156</v>
      </c>
      <c r="B785" s="7">
        <v>801</v>
      </c>
      <c r="C785" s="32" t="s">
        <v>313</v>
      </c>
      <c r="D785" s="32" t="s">
        <v>314</v>
      </c>
      <c r="E785" s="32" t="s">
        <v>72</v>
      </c>
      <c r="F785" s="1" t="s">
        <v>1866</v>
      </c>
      <c r="G785" s="32" t="s">
        <v>2</v>
      </c>
      <c r="H785" s="3" t="s">
        <v>1371</v>
      </c>
      <c r="I785" s="4" t="s">
        <v>79</v>
      </c>
      <c r="J785" s="32" t="s">
        <v>897</v>
      </c>
      <c r="K785" s="32" t="s">
        <v>1247</v>
      </c>
      <c r="L785" s="32" t="s">
        <v>615</v>
      </c>
      <c r="N785" s="58" t="s">
        <v>56</v>
      </c>
      <c r="Q785" s="32" t="s">
        <v>4</v>
      </c>
      <c r="R785" s="32" t="s">
        <v>385</v>
      </c>
      <c r="S785" s="32" t="str">
        <f>+VLOOKUP(Tabla12[[#This Row],[Programa]],Objetivos_Programas!$B$2:$C$16,2,FALSE)</f>
        <v>1. Programa conectividad ecosistémica, reverdecimiento y atención de la emergencia climática</v>
      </c>
      <c r="T785" s="32" t="s">
        <v>405</v>
      </c>
      <c r="U785" s="32" t="s">
        <v>1881</v>
      </c>
      <c r="V785" s="33" t="str">
        <f>+VLOOKUP(Tabla12[[#This Row],[Subprograma (reclasificación)]],OB_Prop_Estru_Prog_SubPr_meta!$K$2:$N$59,4,FALSE)</f>
        <v>139,38 hectáreas potenciales para consolidación de bosques urbanos en espacios públicos de la red estructurante</v>
      </c>
      <c r="W785" s="32" t="s">
        <v>10</v>
      </c>
      <c r="X785" s="71" t="s">
        <v>1016</v>
      </c>
      <c r="AA785" s="32" t="s">
        <v>908</v>
      </c>
      <c r="AB785" s="32" t="s">
        <v>1016</v>
      </c>
      <c r="AC785" s="58" t="s">
        <v>2</v>
      </c>
      <c r="AD785" s="10">
        <v>2815.46983</v>
      </c>
      <c r="AE785" s="10">
        <f>+Tabla12[[#This Row],[Costo estimado 
(millones de $)]]</f>
        <v>2815.46983</v>
      </c>
      <c r="AJ785" s="32"/>
      <c r="AK785" s="32" t="s">
        <v>66</v>
      </c>
      <c r="AM785" s="7"/>
      <c r="AN785" s="7">
        <v>1</v>
      </c>
      <c r="AP785" s="32"/>
      <c r="AQ785" s="32"/>
      <c r="AR785" s="32"/>
      <c r="AS785" s="32" t="s">
        <v>1867</v>
      </c>
      <c r="AT785" s="113">
        <v>109126.74</v>
      </c>
      <c r="AU785" s="32"/>
      <c r="AV785" s="32"/>
      <c r="AW785" s="32"/>
      <c r="AX785" s="16"/>
      <c r="AY785" s="32"/>
      <c r="AZ785" s="40"/>
      <c r="BA785" s="40"/>
      <c r="BB785" s="40"/>
      <c r="BC785" s="32"/>
      <c r="BD785" s="32"/>
    </row>
    <row r="786" spans="1:56" ht="169" hidden="1" customHeight="1" x14ac:dyDescent="0.2">
      <c r="A786" s="7">
        <v>157</v>
      </c>
      <c r="B786" s="7">
        <v>802</v>
      </c>
      <c r="C786" s="32" t="s">
        <v>313</v>
      </c>
      <c r="D786" s="32" t="s">
        <v>314</v>
      </c>
      <c r="E786" s="32" t="s">
        <v>72</v>
      </c>
      <c r="F786" s="1" t="s">
        <v>1868</v>
      </c>
      <c r="G786" s="32" t="s">
        <v>2</v>
      </c>
      <c r="H786" s="3" t="s">
        <v>1371</v>
      </c>
      <c r="I786" s="4" t="s">
        <v>79</v>
      </c>
      <c r="J786" s="32" t="s">
        <v>897</v>
      </c>
      <c r="K786" s="32" t="s">
        <v>1247</v>
      </c>
      <c r="L786" s="32" t="s">
        <v>615</v>
      </c>
      <c r="N786" s="58" t="s">
        <v>56</v>
      </c>
      <c r="Q786" s="32" t="s">
        <v>1869</v>
      </c>
      <c r="R786" s="32" t="s">
        <v>385</v>
      </c>
      <c r="S786" s="32" t="str">
        <f>+VLOOKUP(Tabla12[[#This Row],[Programa]],Objetivos_Programas!$B$2:$C$16,2,FALSE)</f>
        <v>1. Programa conectividad ecosistémica, reverdecimiento y atención de la emergencia climática</v>
      </c>
      <c r="T786" s="32" t="s">
        <v>405</v>
      </c>
      <c r="U786" s="32" t="s">
        <v>1881</v>
      </c>
      <c r="V786" s="33" t="str">
        <f>+VLOOKUP(Tabla12[[#This Row],[Subprograma (reclasificación)]],OB_Prop_Estru_Prog_SubPr_meta!$K$2:$N$59,4,FALSE)</f>
        <v>139,38 hectáreas potenciales para consolidación de bosques urbanos en espacios públicos de la red estructurante</v>
      </c>
      <c r="W786" s="32" t="s">
        <v>10</v>
      </c>
      <c r="X786" s="71" t="s">
        <v>1016</v>
      </c>
      <c r="AA786" s="32" t="s">
        <v>908</v>
      </c>
      <c r="AB786" s="32" t="s">
        <v>1016</v>
      </c>
      <c r="AC786" s="58" t="s">
        <v>2</v>
      </c>
      <c r="AD786" s="114">
        <v>363.03705300000001</v>
      </c>
      <c r="AE786" s="10">
        <f>+Tabla12[[#This Row],[Costo estimado 
(millones de $)]]</f>
        <v>363.03705300000001</v>
      </c>
      <c r="AF786" s="115"/>
      <c r="AG786" s="116"/>
      <c r="AH786" s="116"/>
      <c r="AI786" s="116"/>
      <c r="AJ786" s="116"/>
      <c r="AK786" s="116" t="s">
        <v>66</v>
      </c>
      <c r="AL786" s="116"/>
      <c r="AM786" s="116"/>
      <c r="AN786" s="116">
        <v>1</v>
      </c>
      <c r="AO786" s="116"/>
      <c r="AP786" s="116"/>
      <c r="AQ786" s="117"/>
      <c r="AR786" s="32"/>
      <c r="AS786" s="7" t="s">
        <v>1870</v>
      </c>
      <c r="AT786" s="117">
        <v>14071.203616000001</v>
      </c>
      <c r="AU786" s="32"/>
      <c r="AV786" s="32"/>
      <c r="AW786" s="32"/>
      <c r="AX786" s="16"/>
      <c r="AY786" s="32"/>
      <c r="AZ786" s="40"/>
      <c r="BA786" s="40"/>
      <c r="BB786" s="40"/>
      <c r="BC786" s="32"/>
      <c r="BD786" s="32"/>
    </row>
    <row r="787" spans="1:56" ht="169" hidden="1" customHeight="1" x14ac:dyDescent="0.2">
      <c r="A787" s="7">
        <v>158</v>
      </c>
      <c r="B787" s="7">
        <v>803</v>
      </c>
      <c r="C787" s="32" t="s">
        <v>313</v>
      </c>
      <c r="D787" s="32" t="s">
        <v>314</v>
      </c>
      <c r="E787" s="32" t="s">
        <v>72</v>
      </c>
      <c r="F787" s="1" t="s">
        <v>1871</v>
      </c>
      <c r="G787" s="32" t="s">
        <v>690</v>
      </c>
      <c r="H787" s="3" t="s">
        <v>1077</v>
      </c>
      <c r="I787" s="4" t="s">
        <v>79</v>
      </c>
      <c r="J787" s="32" t="s">
        <v>898</v>
      </c>
      <c r="K787" s="32" t="s">
        <v>494</v>
      </c>
      <c r="L787" s="32" t="s">
        <v>615</v>
      </c>
      <c r="N787" s="58" t="s">
        <v>56</v>
      </c>
      <c r="Q787" s="32" t="s">
        <v>1869</v>
      </c>
      <c r="R787" s="32" t="s">
        <v>388</v>
      </c>
      <c r="S787" s="32" t="str">
        <f>+VLOOKUP(Tabla12[[#This Row],[Programa]],Objetivos_Programas!$B$2:$C$16,2,FALSE)</f>
        <v>3. Programa Vitalidad y cuidado</v>
      </c>
      <c r="T787" s="32" t="s">
        <v>434</v>
      </c>
      <c r="U787" s="32" t="s">
        <v>434</v>
      </c>
      <c r="V787" s="33" t="str">
        <f>+VLOOKUP(Tabla12[[#This Row],[Subprograma (reclasificación)]],OB_Prop_Estru_Prog_SubPr_meta!$K$2:$N$59,4,FALSE)</f>
        <v>283,47 hectáreas de parques de la red estructurante consolidadas</v>
      </c>
      <c r="W787" s="32" t="s">
        <v>10</v>
      </c>
      <c r="X787" s="71"/>
      <c r="Y787" s="32" t="s">
        <v>108</v>
      </c>
      <c r="AA787" s="32" t="s">
        <v>908</v>
      </c>
      <c r="AC787" s="58" t="s">
        <v>71</v>
      </c>
      <c r="AD787" s="10">
        <v>3133425.9799199998</v>
      </c>
      <c r="AE787" s="10">
        <f>+Tabla12[[#This Row],[Costo estimado 
(millones de $)]]</f>
        <v>3133425.9799199998</v>
      </c>
      <c r="AJ787" s="32"/>
      <c r="AK787" s="32" t="s">
        <v>66</v>
      </c>
      <c r="AM787" s="7"/>
      <c r="AN787" s="7"/>
      <c r="AP787" s="32"/>
      <c r="AQ787" s="32"/>
      <c r="AR787" s="32"/>
      <c r="AS787" s="32"/>
      <c r="AT787" s="113">
        <v>18876060.120000001</v>
      </c>
      <c r="AU787" s="32"/>
      <c r="AV787" s="32"/>
      <c r="AW787" s="32"/>
      <c r="AX787" s="16"/>
      <c r="AY787" s="32"/>
      <c r="AZ787" s="40"/>
      <c r="BA787" s="40"/>
      <c r="BB787" s="40"/>
      <c r="BC787" s="32"/>
      <c r="BD787" s="32"/>
    </row>
    <row r="788" spans="1:56" ht="169" hidden="1" customHeight="1" x14ac:dyDescent="0.2">
      <c r="A788" s="7">
        <v>159</v>
      </c>
      <c r="B788" s="7">
        <v>804</v>
      </c>
      <c r="C788" s="32" t="s">
        <v>313</v>
      </c>
      <c r="D788" s="32" t="s">
        <v>314</v>
      </c>
      <c r="E788" s="32" t="s">
        <v>72</v>
      </c>
      <c r="F788" s="1" t="s">
        <v>2083</v>
      </c>
      <c r="G788" s="32" t="s">
        <v>690</v>
      </c>
      <c r="H788" s="3" t="s">
        <v>1872</v>
      </c>
      <c r="I788" s="4" t="s">
        <v>79</v>
      </c>
      <c r="J788" s="32" t="s">
        <v>729</v>
      </c>
      <c r="K788" s="32" t="s">
        <v>345</v>
      </c>
      <c r="L788" s="32" t="s">
        <v>615</v>
      </c>
      <c r="N788" s="58" t="s">
        <v>56</v>
      </c>
      <c r="Q788" s="32" t="s">
        <v>1869</v>
      </c>
      <c r="R788" s="32" t="s">
        <v>391</v>
      </c>
      <c r="S788" s="32" t="str">
        <f>+VLOOKUP(Tabla12[[#This Row],[Programa]],Objetivos_Programas!$B$2:$C$16,2,FALSE)</f>
        <v>3. Programa Vitalidad y cuidado</v>
      </c>
      <c r="T788" s="32" t="s">
        <v>1873</v>
      </c>
      <c r="U788" s="32" t="s">
        <v>1886</v>
      </c>
      <c r="V788" s="33" t="str">
        <f>+VLOOKUP(Tabla12[[#This Row],[Subprograma (reclasificación)]],OB_Prop_Estru_Prog_SubPr_meta!$K$2:$N$59,4,FALSE)</f>
        <v>1.770 Ha de nuevos parques estructurantes</v>
      </c>
      <c r="W788" s="32" t="s">
        <v>10</v>
      </c>
      <c r="Y788" s="32" t="s">
        <v>108</v>
      </c>
      <c r="AA788" s="32" t="s">
        <v>908</v>
      </c>
      <c r="AC788" s="58" t="s">
        <v>71</v>
      </c>
      <c r="AD788" s="10">
        <v>135858.921</v>
      </c>
      <c r="AE788" s="10">
        <f>+Tabla12[[#This Row],[Costo estimado 
(millones de $)]]</f>
        <v>135858.921</v>
      </c>
      <c r="AI788" s="16"/>
      <c r="AJ788" s="32"/>
      <c r="AK788" s="32" t="s">
        <v>66</v>
      </c>
      <c r="AM788" s="7"/>
      <c r="AN788" s="7"/>
      <c r="AP788" s="32"/>
      <c r="AQ788" s="32"/>
      <c r="AR788" s="32"/>
      <c r="AS788" s="32"/>
      <c r="AT788" s="113">
        <v>518545.5</v>
      </c>
      <c r="AU788" s="32"/>
      <c r="AV788" s="32"/>
      <c r="AW788" s="32"/>
      <c r="AX788" s="16"/>
      <c r="AY788" s="32"/>
      <c r="AZ788" s="32"/>
      <c r="BA788" s="32"/>
      <c r="BB788" s="40"/>
      <c r="BC788" s="32"/>
      <c r="BD788" s="32"/>
    </row>
    <row r="789" spans="1:56" ht="169" hidden="1" customHeight="1" x14ac:dyDescent="0.2">
      <c r="A789" s="118"/>
      <c r="B789" s="7">
        <v>805</v>
      </c>
      <c r="C789" s="119" t="s">
        <v>313</v>
      </c>
      <c r="D789" s="119" t="s">
        <v>314</v>
      </c>
      <c r="E789" s="119" t="s">
        <v>72</v>
      </c>
      <c r="F789" s="120" t="s">
        <v>2084</v>
      </c>
      <c r="G789" s="119" t="s">
        <v>2</v>
      </c>
      <c r="H789" s="3" t="s">
        <v>1371</v>
      </c>
      <c r="I789" s="4" t="s">
        <v>79</v>
      </c>
      <c r="J789" s="32" t="s">
        <v>897</v>
      </c>
      <c r="K789" s="32" t="s">
        <v>1247</v>
      </c>
      <c r="L789" s="119" t="s">
        <v>615</v>
      </c>
      <c r="M789" s="121"/>
      <c r="N789" s="121" t="s">
        <v>56</v>
      </c>
      <c r="O789" s="121"/>
      <c r="P789" s="119"/>
      <c r="Q789" s="119" t="s">
        <v>4</v>
      </c>
      <c r="R789" s="109" t="s">
        <v>385</v>
      </c>
      <c r="S789" s="32" t="str">
        <f>+VLOOKUP(Tabla12[[#This Row],[Programa]],Objetivos_Programas!$B$2:$C$16,2,FALSE)</f>
        <v>1. Programa conectividad ecosistémica, reverdecimiento y atención de la emergencia climática</v>
      </c>
      <c r="T789" s="109" t="s">
        <v>405</v>
      </c>
      <c r="U789" s="109" t="s">
        <v>1881</v>
      </c>
      <c r="V789" s="33" t="str">
        <f>+VLOOKUP(Tabla12[[#This Row],[Subprograma (reclasificación)]],OB_Prop_Estru_Prog_SubPr_meta!$K$2:$N$59,4,FALSE)</f>
        <v>139,38 hectáreas potenciales para consolidación de bosques urbanos en espacios públicos de la red estructurante</v>
      </c>
      <c r="W789" s="119" t="s">
        <v>10</v>
      </c>
      <c r="X789" s="119" t="s">
        <v>947</v>
      </c>
      <c r="Y789" s="7"/>
      <c r="Z789" s="7"/>
      <c r="AA789" s="119" t="s">
        <v>908</v>
      </c>
      <c r="AB789" s="119" t="s">
        <v>947</v>
      </c>
      <c r="AC789" s="121" t="s">
        <v>2</v>
      </c>
      <c r="AD789" s="122">
        <v>9165.350445</v>
      </c>
      <c r="AE789" s="10">
        <f>+Tabla12[[#This Row],[Costo estimado 
(millones de $)]]</f>
        <v>9165.350445</v>
      </c>
      <c r="AF789" s="123"/>
      <c r="AG789" s="119"/>
      <c r="AH789" s="119"/>
      <c r="AI789" s="119"/>
      <c r="AJ789" s="119"/>
      <c r="AK789" s="119" t="s">
        <v>66</v>
      </c>
      <c r="AL789" s="119"/>
      <c r="AM789" s="119"/>
      <c r="AN789" s="119">
        <v>1</v>
      </c>
      <c r="AO789" s="119"/>
      <c r="AP789" s="119"/>
      <c r="AQ789" s="124"/>
      <c r="AR789" s="32"/>
      <c r="AT789" s="124">
        <v>34982.25</v>
      </c>
      <c r="BB789" s="7"/>
    </row>
    <row r="790" spans="1:56" ht="169" hidden="1" customHeight="1" x14ac:dyDescent="0.2">
      <c r="B790" s="7">
        <v>806</v>
      </c>
      <c r="C790" s="32" t="s">
        <v>900</v>
      </c>
      <c r="D790" s="32" t="s">
        <v>901</v>
      </c>
      <c r="E790" s="32" t="s">
        <v>112</v>
      </c>
      <c r="F790" s="180" t="s">
        <v>2191</v>
      </c>
      <c r="G790" s="32" t="s">
        <v>2</v>
      </c>
      <c r="H790" s="3" t="s">
        <v>2194</v>
      </c>
      <c r="I790" s="4" t="s">
        <v>114</v>
      </c>
      <c r="J790" s="32" t="s">
        <v>897</v>
      </c>
      <c r="K790" s="32" t="s">
        <v>91</v>
      </c>
      <c r="L790" s="32" t="s">
        <v>615</v>
      </c>
      <c r="N790" s="58" t="s">
        <v>56</v>
      </c>
      <c r="Q790" s="32" t="s">
        <v>4</v>
      </c>
      <c r="R790" s="35" t="s">
        <v>386</v>
      </c>
      <c r="S790" s="32" t="str">
        <f>+VLOOKUP(Tabla12[[#This Row],[Programa]],Objetivos_Programas!$B$2:$C$16,2,FALSE)</f>
        <v>2. Programa descarbonizar la movilidad e infraestructura sostenible</v>
      </c>
      <c r="T790" s="32" t="s">
        <v>407</v>
      </c>
      <c r="U790" s="32" t="s">
        <v>408</v>
      </c>
      <c r="V790" s="33" t="str">
        <f>+VLOOKUP(Tabla12[[#This Row],[Subprograma (reclasificación)]],OB_Prop_Estru_Prog_SubPr_meta!$K$2:$N$59,4,FALSE)</f>
        <v>416 km de red de ciclo infraestructura en las 33 UPL, 11 corredores verdes para la micromovilidad - cicloalameda (84 km)</v>
      </c>
      <c r="W790" s="35" t="s">
        <v>900</v>
      </c>
      <c r="Y790" s="32" t="s">
        <v>2212</v>
      </c>
      <c r="AA790" s="35" t="s">
        <v>1016</v>
      </c>
      <c r="AB790" s="32" t="s">
        <v>953</v>
      </c>
      <c r="AC790" s="58">
        <v>0</v>
      </c>
      <c r="AD790" s="188">
        <v>0</v>
      </c>
      <c r="AE790" s="188">
        <v>0</v>
      </c>
      <c r="AF790" s="16">
        <v>0</v>
      </c>
      <c r="AH790" s="16">
        <v>0</v>
      </c>
      <c r="AI790" s="16">
        <v>0</v>
      </c>
      <c r="AJ790" s="32"/>
      <c r="AK790" s="32" t="s">
        <v>73</v>
      </c>
      <c r="AM790" s="7" t="s">
        <v>2198</v>
      </c>
      <c r="AN790" s="7">
        <v>2</v>
      </c>
      <c r="AO790" s="32" t="s">
        <v>902</v>
      </c>
      <c r="AP790" s="32" t="s">
        <v>909</v>
      </c>
      <c r="AQ790" s="32" t="s">
        <v>923</v>
      </c>
      <c r="AR790" s="32">
        <v>8.6</v>
      </c>
      <c r="AS790" s="32"/>
      <c r="AT790" s="32"/>
      <c r="AU790" s="32">
        <v>0</v>
      </c>
      <c r="AV790" s="32">
        <v>1</v>
      </c>
      <c r="AW790" s="32"/>
      <c r="AX790" s="16"/>
      <c r="AY790" s="32"/>
      <c r="AZ790" s="32"/>
      <c r="BA790" s="32"/>
      <c r="BB790" s="105"/>
      <c r="BC790" s="32"/>
      <c r="BD790" s="32"/>
    </row>
    <row r="791" spans="1:56" ht="169" hidden="1" customHeight="1" x14ac:dyDescent="0.2">
      <c r="A791" s="192"/>
      <c r="B791" s="7">
        <v>807</v>
      </c>
      <c r="C791" s="193" t="s">
        <v>900</v>
      </c>
      <c r="D791" s="193" t="s">
        <v>901</v>
      </c>
      <c r="E791" s="193" t="s">
        <v>112</v>
      </c>
      <c r="F791" s="180" t="s">
        <v>2191</v>
      </c>
      <c r="G791" s="193" t="s">
        <v>2</v>
      </c>
      <c r="H791" s="194" t="s">
        <v>2195</v>
      </c>
      <c r="I791" s="195" t="s">
        <v>114</v>
      </c>
      <c r="J791" s="193" t="s">
        <v>897</v>
      </c>
      <c r="K791" s="193" t="s">
        <v>91</v>
      </c>
      <c r="L791" s="193" t="s">
        <v>615</v>
      </c>
      <c r="M791" s="196"/>
      <c r="N791" s="196" t="s">
        <v>56</v>
      </c>
      <c r="O791" s="196"/>
      <c r="P791" s="193"/>
      <c r="Q791" s="193" t="s">
        <v>4</v>
      </c>
      <c r="R791" s="197" t="s">
        <v>386</v>
      </c>
      <c r="S791" s="32" t="str">
        <f>+VLOOKUP(Tabla12[[#This Row],[Programa]],Objetivos_Programas!$B$2:$C$16,2,FALSE)</f>
        <v>2. Programa descarbonizar la movilidad e infraestructura sostenible</v>
      </c>
      <c r="T791" s="197" t="s">
        <v>407</v>
      </c>
      <c r="U791" s="197" t="s">
        <v>408</v>
      </c>
      <c r="V791" s="33" t="str">
        <f>+VLOOKUP(Tabla12[[#This Row],[Subprograma (reclasificación)]],OB_Prop_Estru_Prog_SubPr_meta!$K$2:$N$59,4,FALSE)</f>
        <v>416 km de red de ciclo infraestructura en las 33 UPL, 11 corredores verdes para la micromovilidad - cicloalameda (84 km)</v>
      </c>
      <c r="W791" s="197" t="s">
        <v>900</v>
      </c>
      <c r="X791" s="193"/>
      <c r="Y791" s="193" t="s">
        <v>994</v>
      </c>
      <c r="Z791" s="193"/>
      <c r="AA791" s="197"/>
      <c r="AB791" s="193"/>
      <c r="AC791" s="196"/>
      <c r="AD791" s="185">
        <v>34800</v>
      </c>
      <c r="AE791" s="10">
        <f>AD791</f>
        <v>34800</v>
      </c>
      <c r="AF791" s="198"/>
      <c r="AG791" s="198"/>
      <c r="AH791" s="198"/>
      <c r="AI791" s="198"/>
      <c r="AJ791" s="193"/>
      <c r="AK791" s="193" t="s">
        <v>73</v>
      </c>
      <c r="AL791" s="193"/>
      <c r="AM791" s="192"/>
      <c r="AN791" s="192"/>
      <c r="AO791" s="193"/>
      <c r="AP791" s="193" t="s">
        <v>2232</v>
      </c>
      <c r="AQ791" s="193" t="s">
        <v>2231</v>
      </c>
      <c r="AR791" s="193">
        <v>2.9</v>
      </c>
      <c r="AS791" s="193"/>
      <c r="AT791" s="193"/>
      <c r="AU791" s="193"/>
      <c r="AV791" s="193"/>
      <c r="AW791" s="193"/>
      <c r="AX791" s="198"/>
      <c r="AY791" s="193"/>
      <c r="AZ791" s="193"/>
      <c r="BA791" s="193"/>
      <c r="BB791" s="199"/>
      <c r="BC791" s="193"/>
      <c r="BD791" s="193"/>
    </row>
    <row r="792" spans="1:56" ht="169" hidden="1" customHeight="1" x14ac:dyDescent="0.2">
      <c r="B792" s="7">
        <v>808</v>
      </c>
      <c r="C792" s="32" t="s">
        <v>900</v>
      </c>
      <c r="D792" s="32" t="s">
        <v>901</v>
      </c>
      <c r="E792" s="32" t="s">
        <v>112</v>
      </c>
      <c r="F792" s="180" t="s">
        <v>2191</v>
      </c>
      <c r="G792" s="32" t="s">
        <v>2</v>
      </c>
      <c r="H792" s="3" t="s">
        <v>2199</v>
      </c>
      <c r="I792" s="4" t="s">
        <v>114</v>
      </c>
      <c r="J792" s="32" t="s">
        <v>897</v>
      </c>
      <c r="K792" s="32" t="s">
        <v>91</v>
      </c>
      <c r="L792" s="32" t="s">
        <v>615</v>
      </c>
      <c r="N792" s="58" t="s">
        <v>56</v>
      </c>
      <c r="Q792" s="32" t="s">
        <v>4</v>
      </c>
      <c r="R792" s="35" t="s">
        <v>386</v>
      </c>
      <c r="S792" s="32" t="str">
        <f>+VLOOKUP(Tabla12[[#This Row],[Programa]],Objetivos_Programas!$B$2:$C$16,2,FALSE)</f>
        <v>2. Programa descarbonizar la movilidad e infraestructura sostenible</v>
      </c>
      <c r="T792" s="32" t="s">
        <v>407</v>
      </c>
      <c r="U792" s="32" t="s">
        <v>408</v>
      </c>
      <c r="V792" s="33" t="str">
        <f>+VLOOKUP(Tabla12[[#This Row],[Subprograma (reclasificación)]],OB_Prop_Estru_Prog_SubPr_meta!$K$2:$N$59,4,FALSE)</f>
        <v>416 km de red de ciclo infraestructura en las 33 UPL, 11 corredores verdes para la micromovilidad - cicloalameda (84 km)</v>
      </c>
      <c r="W792" s="35" t="s">
        <v>900</v>
      </c>
      <c r="X792" s="32" t="s">
        <v>953</v>
      </c>
      <c r="AA792" s="35"/>
      <c r="AC792" s="58"/>
      <c r="AD792" s="187">
        <v>36000</v>
      </c>
      <c r="AE792" s="187">
        <f>AD792</f>
        <v>36000</v>
      </c>
      <c r="AI792" s="16"/>
      <c r="AJ792" s="32"/>
      <c r="AK792" s="32" t="s">
        <v>1591</v>
      </c>
      <c r="AM792" s="7"/>
      <c r="AN792" s="7"/>
      <c r="AP792" s="32" t="s">
        <v>922</v>
      </c>
      <c r="AQ792" s="32" t="s">
        <v>923</v>
      </c>
      <c r="AR792" s="32">
        <v>3</v>
      </c>
      <c r="AS792" s="32"/>
      <c r="AT792" s="32"/>
      <c r="AU792" s="32"/>
      <c r="AV792" s="32"/>
      <c r="AW792" s="32"/>
      <c r="AX792" s="16"/>
      <c r="AY792" s="32"/>
      <c r="AZ792" s="32"/>
      <c r="BA792" s="32"/>
      <c r="BB792" s="105"/>
      <c r="BC792" s="32"/>
      <c r="BD792" s="32"/>
    </row>
    <row r="793" spans="1:56" s="202" customFormat="1" ht="169" hidden="1" customHeight="1" x14ac:dyDescent="0.2">
      <c r="B793" s="7">
        <v>809</v>
      </c>
      <c r="C793" s="152" t="s">
        <v>313</v>
      </c>
      <c r="D793" s="174" t="s">
        <v>2250</v>
      </c>
      <c r="E793" s="174" t="s">
        <v>72</v>
      </c>
      <c r="F793" s="174" t="s">
        <v>2251</v>
      </c>
      <c r="G793" s="152" t="s">
        <v>2</v>
      </c>
      <c r="H793" s="201"/>
      <c r="I793" s="203" t="s">
        <v>79</v>
      </c>
      <c r="J793" s="32" t="s">
        <v>729</v>
      </c>
      <c r="K793" s="32" t="s">
        <v>93</v>
      </c>
      <c r="L793" s="32" t="s">
        <v>615</v>
      </c>
      <c r="M793" s="58"/>
      <c r="N793" s="58" t="s">
        <v>56</v>
      </c>
      <c r="O793" s="174"/>
      <c r="P793" s="152"/>
      <c r="Q793" s="152" t="s">
        <v>4</v>
      </c>
      <c r="R793" s="35" t="s">
        <v>391</v>
      </c>
      <c r="S793" s="32" t="str">
        <f>+VLOOKUP(Tabla12[[#This Row],[Programa]],Objetivos_Programas!$B$2:$C$16,2,FALSE)</f>
        <v>3. Programa Vitalidad y cuidado</v>
      </c>
      <c r="T793" s="35" t="s">
        <v>414</v>
      </c>
      <c r="U793" s="35" t="s">
        <v>1884</v>
      </c>
      <c r="V79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93" s="35" t="s">
        <v>2282</v>
      </c>
      <c r="X793" s="174" t="s">
        <v>2252</v>
      </c>
      <c r="Y793" s="174"/>
      <c r="Z793" s="174"/>
      <c r="AA793" s="174"/>
      <c r="AB793" s="174" t="s">
        <v>2252</v>
      </c>
      <c r="AC793" s="204" t="s">
        <v>317</v>
      </c>
      <c r="AD793" s="204">
        <v>18490</v>
      </c>
      <c r="AE793" s="10">
        <f>+Tabla12[[#This Row],[Costo estimado 
(millones de $)]]</f>
        <v>18490</v>
      </c>
      <c r="AF793" s="204"/>
      <c r="AG793" s="204"/>
      <c r="AH793" s="204"/>
      <c r="AI793" s="174"/>
      <c r="AJ793" s="174"/>
      <c r="AK793" s="174" t="s">
        <v>57</v>
      </c>
      <c r="AL793" s="174"/>
      <c r="AM793" s="205"/>
      <c r="AN793" s="205"/>
      <c r="AO793" s="174"/>
      <c r="AP793" s="174"/>
      <c r="AQ793" s="174"/>
      <c r="AR793" s="174"/>
      <c r="AS793" s="174"/>
      <c r="AT793" s="174"/>
      <c r="AU793" s="174"/>
      <c r="AV793" s="174"/>
      <c r="AW793" s="174"/>
      <c r="AX793" s="206">
        <v>18490</v>
      </c>
      <c r="AY793" s="174"/>
      <c r="AZ793" s="174"/>
      <c r="BA793" s="174"/>
      <c r="BB793" s="174" t="e">
        <v>#REF!</v>
      </c>
      <c r="BC793" s="174"/>
      <c r="BD793" s="174"/>
    </row>
    <row r="794" spans="1:56" s="202" customFormat="1" ht="169" hidden="1" customHeight="1" x14ac:dyDescent="0.2">
      <c r="B794" s="7">
        <v>810</v>
      </c>
      <c r="C794" s="152" t="s">
        <v>313</v>
      </c>
      <c r="D794" s="174" t="s">
        <v>2250</v>
      </c>
      <c r="E794" s="174" t="s">
        <v>112</v>
      </c>
      <c r="F794" s="174" t="s">
        <v>2291</v>
      </c>
      <c r="G794" s="152" t="s">
        <v>2</v>
      </c>
      <c r="H794" s="201"/>
      <c r="I794" s="203" t="s">
        <v>79</v>
      </c>
      <c r="J794" s="32" t="s">
        <v>729</v>
      </c>
      <c r="K794" s="32" t="s">
        <v>93</v>
      </c>
      <c r="L794" s="32" t="s">
        <v>615</v>
      </c>
      <c r="M794" s="58"/>
      <c r="N794" s="58" t="s">
        <v>56</v>
      </c>
      <c r="O794" s="174"/>
      <c r="P794" s="152"/>
      <c r="Q794" s="152" t="s">
        <v>4</v>
      </c>
      <c r="R794" s="35" t="s">
        <v>391</v>
      </c>
      <c r="S794" s="32" t="str">
        <f>+VLOOKUP(Tabla12[[#This Row],[Programa]],Objetivos_Programas!$B$2:$C$16,2,FALSE)</f>
        <v>3. Programa Vitalidad y cuidado</v>
      </c>
      <c r="T794" s="35" t="s">
        <v>414</v>
      </c>
      <c r="U794" s="35" t="s">
        <v>1884</v>
      </c>
      <c r="V79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94" s="35" t="s">
        <v>2282</v>
      </c>
      <c r="X794" s="174" t="s">
        <v>2252</v>
      </c>
      <c r="Y794" s="174"/>
      <c r="Z794" s="174"/>
      <c r="AA794" s="174"/>
      <c r="AB794" s="174" t="s">
        <v>2252</v>
      </c>
      <c r="AC794" s="204" t="s">
        <v>71</v>
      </c>
      <c r="AD794" s="204">
        <v>80000</v>
      </c>
      <c r="AE794" s="10">
        <f>+Tabla12[[#This Row],[Costo estimado 
(millones de $)]]</f>
        <v>80000</v>
      </c>
      <c r="AF794" s="204"/>
      <c r="AG794" s="204"/>
      <c r="AH794" s="204"/>
      <c r="AI794" s="174"/>
      <c r="AJ794" s="174"/>
      <c r="AK794" s="174" t="s">
        <v>73</v>
      </c>
      <c r="AL794" s="174"/>
      <c r="AM794" s="205"/>
      <c r="AN794" s="205"/>
      <c r="AO794" s="174"/>
      <c r="AP794" s="174"/>
      <c r="AQ794" s="174"/>
      <c r="AR794" s="174"/>
      <c r="AS794" s="174"/>
      <c r="AT794" s="174"/>
      <c r="AU794" s="174"/>
      <c r="AV794" s="174"/>
      <c r="AW794" s="174"/>
      <c r="AX794" s="206">
        <v>80000</v>
      </c>
      <c r="AY794" s="174"/>
      <c r="AZ794" s="174"/>
      <c r="BA794" s="174"/>
      <c r="BB794" s="174" t="e">
        <v>#REF!</v>
      </c>
      <c r="BC794" s="174"/>
      <c r="BD794" s="174"/>
    </row>
    <row r="795" spans="1:56" s="202" customFormat="1" ht="169" hidden="1" customHeight="1" x14ac:dyDescent="0.2">
      <c r="B795" s="7">
        <v>811</v>
      </c>
      <c r="C795" s="152" t="s">
        <v>313</v>
      </c>
      <c r="D795" s="174" t="s">
        <v>2250</v>
      </c>
      <c r="E795" s="174" t="s">
        <v>112</v>
      </c>
      <c r="F795" s="174" t="s">
        <v>2253</v>
      </c>
      <c r="G795" s="152" t="s">
        <v>2</v>
      </c>
      <c r="H795" s="201"/>
      <c r="I795" s="203" t="s">
        <v>79</v>
      </c>
      <c r="J795" s="32" t="s">
        <v>729</v>
      </c>
      <c r="K795" s="32" t="s">
        <v>93</v>
      </c>
      <c r="L795" s="32" t="s">
        <v>615</v>
      </c>
      <c r="M795" s="58"/>
      <c r="N795" s="58" t="s">
        <v>56</v>
      </c>
      <c r="O795" s="174"/>
      <c r="P795" s="152"/>
      <c r="Q795" s="152" t="s">
        <v>4</v>
      </c>
      <c r="R795" s="35" t="s">
        <v>391</v>
      </c>
      <c r="S795" s="32" t="str">
        <f>+VLOOKUP(Tabla12[[#This Row],[Programa]],Objetivos_Programas!$B$2:$C$16,2,FALSE)</f>
        <v>3. Programa Vitalidad y cuidado</v>
      </c>
      <c r="T795" s="35" t="s">
        <v>414</v>
      </c>
      <c r="U795" s="35" t="s">
        <v>1884</v>
      </c>
      <c r="V79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95" s="35" t="s">
        <v>2282</v>
      </c>
      <c r="X795" s="174" t="s">
        <v>2252</v>
      </c>
      <c r="Y795" s="174"/>
      <c r="Z795" s="174"/>
      <c r="AA795" s="174"/>
      <c r="AB795" s="174" t="s">
        <v>2252</v>
      </c>
      <c r="AC795" s="204" t="s">
        <v>71</v>
      </c>
      <c r="AD795" s="207">
        <v>20740</v>
      </c>
      <c r="AE795" s="10">
        <f>+Tabla12[[#This Row],[Costo estimado 
(millones de $)]]</f>
        <v>20740</v>
      </c>
      <c r="AF795" s="204"/>
      <c r="AG795" s="204"/>
      <c r="AH795" s="204"/>
      <c r="AI795" s="174"/>
      <c r="AJ795" s="174"/>
      <c r="AK795" s="174" t="s">
        <v>73</v>
      </c>
      <c r="AL795" s="174"/>
      <c r="AM795" s="205"/>
      <c r="AN795" s="205"/>
      <c r="AO795" s="174"/>
      <c r="AP795" s="174"/>
      <c r="AQ795" s="174"/>
      <c r="AR795" s="174"/>
      <c r="AS795" s="174"/>
      <c r="AT795" s="174"/>
      <c r="AU795" s="174"/>
      <c r="AV795" s="174"/>
      <c r="AW795" s="174"/>
      <c r="AX795" s="206">
        <v>20740</v>
      </c>
      <c r="AY795" s="174"/>
      <c r="AZ795" s="174"/>
      <c r="BA795" s="174"/>
      <c r="BB795" s="174" t="e">
        <v>#REF!</v>
      </c>
      <c r="BC795" s="174"/>
      <c r="BD795" s="174"/>
    </row>
    <row r="796" spans="1:56" s="202" customFormat="1" ht="169" hidden="1" customHeight="1" x14ac:dyDescent="0.2">
      <c r="B796" s="7">
        <v>812</v>
      </c>
      <c r="C796" s="152" t="s">
        <v>313</v>
      </c>
      <c r="D796" s="174" t="s">
        <v>2250</v>
      </c>
      <c r="E796" s="174" t="s">
        <v>112</v>
      </c>
      <c r="F796" s="174" t="s">
        <v>2254</v>
      </c>
      <c r="G796" s="152" t="s">
        <v>2</v>
      </c>
      <c r="H796" s="201"/>
      <c r="I796" s="203" t="s">
        <v>79</v>
      </c>
      <c r="J796" s="32" t="s">
        <v>729</v>
      </c>
      <c r="K796" s="32" t="s">
        <v>93</v>
      </c>
      <c r="L796" s="32" t="s">
        <v>615</v>
      </c>
      <c r="M796" s="58"/>
      <c r="N796" s="58" t="s">
        <v>56</v>
      </c>
      <c r="O796" s="174"/>
      <c r="P796" s="152"/>
      <c r="Q796" s="152" t="s">
        <v>4</v>
      </c>
      <c r="R796" s="35" t="s">
        <v>391</v>
      </c>
      <c r="S796" s="32" t="str">
        <f>+VLOOKUP(Tabla12[[#This Row],[Programa]],Objetivos_Programas!$B$2:$C$16,2,FALSE)</f>
        <v>3. Programa Vitalidad y cuidado</v>
      </c>
      <c r="T796" s="35" t="s">
        <v>414</v>
      </c>
      <c r="U796" s="35" t="s">
        <v>1884</v>
      </c>
      <c r="V79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96" s="35" t="s">
        <v>2282</v>
      </c>
      <c r="X796" s="174" t="s">
        <v>2252</v>
      </c>
      <c r="Y796" s="174"/>
      <c r="Z796" s="174"/>
      <c r="AA796" s="174"/>
      <c r="AB796" s="174" t="s">
        <v>2252</v>
      </c>
      <c r="AC796" s="204" t="s">
        <v>317</v>
      </c>
      <c r="AD796" s="204">
        <v>100000</v>
      </c>
      <c r="AE796" s="10">
        <f>+Tabla12[[#This Row],[Costo estimado 
(millones de $)]]</f>
        <v>100000</v>
      </c>
      <c r="AF796" s="204"/>
      <c r="AG796" s="204"/>
      <c r="AH796" s="204"/>
      <c r="AI796" s="174"/>
      <c r="AJ796" s="174"/>
      <c r="AK796" s="174" t="s">
        <v>57</v>
      </c>
      <c r="AL796" s="174"/>
      <c r="AM796" s="205"/>
      <c r="AN796" s="205"/>
      <c r="AO796" s="174"/>
      <c r="AP796" s="174"/>
      <c r="AQ796" s="174"/>
      <c r="AR796" s="174"/>
      <c r="AS796" s="174"/>
      <c r="AT796" s="174"/>
      <c r="AU796" s="174"/>
      <c r="AV796" s="174"/>
      <c r="AW796" s="174"/>
      <c r="AX796" s="206">
        <v>100000</v>
      </c>
      <c r="AY796" s="174"/>
      <c r="AZ796" s="174"/>
      <c r="BA796" s="174"/>
      <c r="BB796" s="174" t="e">
        <v>#REF!</v>
      </c>
      <c r="BC796" s="174"/>
      <c r="BD796" s="174"/>
    </row>
    <row r="797" spans="1:56" s="202" customFormat="1" ht="169" hidden="1" customHeight="1" x14ac:dyDescent="0.2">
      <c r="B797" s="7">
        <v>813</v>
      </c>
      <c r="C797" s="152" t="s">
        <v>313</v>
      </c>
      <c r="D797" s="174" t="s">
        <v>2250</v>
      </c>
      <c r="E797" s="174" t="s">
        <v>112</v>
      </c>
      <c r="F797" s="174" t="s">
        <v>2255</v>
      </c>
      <c r="G797" s="152" t="s">
        <v>2</v>
      </c>
      <c r="H797" s="201"/>
      <c r="I797" s="203" t="s">
        <v>79</v>
      </c>
      <c r="J797" s="32" t="s">
        <v>729</v>
      </c>
      <c r="K797" s="32" t="s">
        <v>93</v>
      </c>
      <c r="L797" s="32" t="s">
        <v>615</v>
      </c>
      <c r="M797" s="58"/>
      <c r="N797" s="58" t="s">
        <v>56</v>
      </c>
      <c r="O797" s="174"/>
      <c r="P797" s="152"/>
      <c r="Q797" s="152" t="s">
        <v>4</v>
      </c>
      <c r="R797" s="35" t="s">
        <v>391</v>
      </c>
      <c r="S797" s="32" t="str">
        <f>+VLOOKUP(Tabla12[[#This Row],[Programa]],Objetivos_Programas!$B$2:$C$16,2,FALSE)</f>
        <v>3. Programa Vitalidad y cuidado</v>
      </c>
      <c r="T797" s="35" t="s">
        <v>414</v>
      </c>
      <c r="U797" s="35" t="s">
        <v>1884</v>
      </c>
      <c r="V79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97" s="35" t="s">
        <v>2282</v>
      </c>
      <c r="X797" s="174" t="s">
        <v>210</v>
      </c>
      <c r="Y797" s="174"/>
      <c r="Z797" s="174"/>
      <c r="AA797" s="174"/>
      <c r="AB797" s="174"/>
      <c r="AC797" s="204" t="s">
        <v>317</v>
      </c>
      <c r="AD797" s="204">
        <v>100000</v>
      </c>
      <c r="AE797" s="10">
        <f>+Tabla12[[#This Row],[Costo estimado 
(millones de $)]]</f>
        <v>100000</v>
      </c>
      <c r="AF797" s="204"/>
      <c r="AG797" s="204"/>
      <c r="AH797" s="204"/>
      <c r="AI797" s="174"/>
      <c r="AJ797" s="174"/>
      <c r="AK797" s="174" t="s">
        <v>57</v>
      </c>
      <c r="AL797" s="174"/>
      <c r="AM797" s="205"/>
      <c r="AN797" s="205"/>
      <c r="AO797" s="174"/>
      <c r="AP797" s="174"/>
      <c r="AQ797" s="174"/>
      <c r="AR797" s="174"/>
      <c r="AS797" s="174"/>
      <c r="AT797" s="174"/>
      <c r="AU797" s="174"/>
      <c r="AV797" s="174"/>
      <c r="AW797" s="174"/>
      <c r="AX797" s="206">
        <v>100000</v>
      </c>
      <c r="AY797" s="174"/>
      <c r="AZ797" s="174"/>
      <c r="BA797" s="174"/>
      <c r="BB797" s="174" t="e">
        <v>#REF!</v>
      </c>
      <c r="BC797" s="174"/>
      <c r="BD797" s="174"/>
    </row>
    <row r="798" spans="1:56" s="202" customFormat="1" ht="169" hidden="1" customHeight="1" x14ac:dyDescent="0.2">
      <c r="B798" s="7">
        <v>814</v>
      </c>
      <c r="C798" s="152" t="s">
        <v>313</v>
      </c>
      <c r="D798" s="174" t="s">
        <v>2250</v>
      </c>
      <c r="E798" s="174" t="s">
        <v>112</v>
      </c>
      <c r="F798" s="174" t="s">
        <v>2256</v>
      </c>
      <c r="G798" s="152" t="s">
        <v>2</v>
      </c>
      <c r="H798" s="201"/>
      <c r="I798" s="203" t="s">
        <v>79</v>
      </c>
      <c r="J798" s="32" t="s">
        <v>729</v>
      </c>
      <c r="K798" s="32" t="s">
        <v>93</v>
      </c>
      <c r="L798" s="32" t="s">
        <v>615</v>
      </c>
      <c r="M798" s="58"/>
      <c r="N798" s="58" t="s">
        <v>56</v>
      </c>
      <c r="O798" s="174"/>
      <c r="P798" s="152"/>
      <c r="Q798" s="152" t="s">
        <v>4</v>
      </c>
      <c r="R798" s="35" t="s">
        <v>391</v>
      </c>
      <c r="S798" s="32" t="str">
        <f>+VLOOKUP(Tabla12[[#This Row],[Programa]],Objetivos_Programas!$B$2:$C$16,2,FALSE)</f>
        <v>3. Programa Vitalidad y cuidado</v>
      </c>
      <c r="T798" s="35" t="s">
        <v>414</v>
      </c>
      <c r="U798" s="35" t="s">
        <v>1884</v>
      </c>
      <c r="V79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98" s="35" t="s">
        <v>2282</v>
      </c>
      <c r="X798" s="174" t="s">
        <v>2257</v>
      </c>
      <c r="Y798" s="174"/>
      <c r="Z798" s="174"/>
      <c r="AA798" s="174"/>
      <c r="AB798" s="174"/>
      <c r="AC798" s="204" t="s">
        <v>2258</v>
      </c>
      <c r="AD798" s="204">
        <v>100000</v>
      </c>
      <c r="AE798" s="10">
        <f>+Tabla12[[#This Row],[Costo estimado 
(millones de $)]]</f>
        <v>100000</v>
      </c>
      <c r="AF798" s="204"/>
      <c r="AG798" s="204"/>
      <c r="AH798" s="204"/>
      <c r="AI798" s="174"/>
      <c r="AJ798" s="174"/>
      <c r="AK798" s="174" t="s">
        <v>57</v>
      </c>
      <c r="AL798" s="174"/>
      <c r="AM798" s="205"/>
      <c r="AN798" s="205"/>
      <c r="AO798" s="174"/>
      <c r="AP798" s="174"/>
      <c r="AQ798" s="174"/>
      <c r="AR798" s="174"/>
      <c r="AS798" s="174"/>
      <c r="AT798" s="174"/>
      <c r="AU798" s="174"/>
      <c r="AV798" s="174"/>
      <c r="AW798" s="174"/>
      <c r="AX798" s="206">
        <v>100000</v>
      </c>
      <c r="AY798" s="174"/>
      <c r="AZ798" s="174"/>
      <c r="BA798" s="174"/>
      <c r="BB798" s="174" t="e">
        <v>#REF!</v>
      </c>
      <c r="BC798" s="174"/>
      <c r="BD798" s="174"/>
    </row>
    <row r="799" spans="1:56" s="202" customFormat="1" ht="169" hidden="1" customHeight="1" x14ac:dyDescent="0.2">
      <c r="B799" s="7">
        <v>815</v>
      </c>
      <c r="C799" s="152" t="s">
        <v>313</v>
      </c>
      <c r="D799" s="152" t="s">
        <v>2250</v>
      </c>
      <c r="E799" s="174" t="s">
        <v>72</v>
      </c>
      <c r="F799" s="174" t="s">
        <v>2259</v>
      </c>
      <c r="G799" s="152" t="s">
        <v>2</v>
      </c>
      <c r="H799" s="201"/>
      <c r="I799" s="203" t="s">
        <v>79</v>
      </c>
      <c r="J799" s="32" t="s">
        <v>729</v>
      </c>
      <c r="K799" s="32" t="s">
        <v>93</v>
      </c>
      <c r="L799" s="32" t="s">
        <v>615</v>
      </c>
      <c r="M799" s="58"/>
      <c r="N799" s="58" t="s">
        <v>56</v>
      </c>
      <c r="O799" s="174"/>
      <c r="P799" s="152"/>
      <c r="Q799" s="152" t="s">
        <v>4</v>
      </c>
      <c r="R799" s="35" t="s">
        <v>391</v>
      </c>
      <c r="S799" s="32" t="str">
        <f>+VLOOKUP(Tabla12[[#This Row],[Programa]],Objetivos_Programas!$B$2:$C$16,2,FALSE)</f>
        <v>3. Programa Vitalidad y cuidado</v>
      </c>
      <c r="T799" s="35" t="s">
        <v>414</v>
      </c>
      <c r="U799" s="35" t="s">
        <v>1884</v>
      </c>
      <c r="V79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799" s="35" t="s">
        <v>2282</v>
      </c>
      <c r="X799" s="174" t="s">
        <v>126</v>
      </c>
      <c r="Y799" s="152"/>
      <c r="Z799" s="152"/>
      <c r="AA799" s="152"/>
      <c r="AB799" s="152"/>
      <c r="AC799" s="204" t="s">
        <v>2260</v>
      </c>
      <c r="AD799" s="204">
        <v>30000</v>
      </c>
      <c r="AE799" s="10">
        <f>+Tabla12[[#This Row],[Costo estimado 
(millones de $)]]</f>
        <v>30000</v>
      </c>
      <c r="AF799" s="208"/>
      <c r="AG799" s="208"/>
      <c r="AH799" s="208"/>
      <c r="AI799" s="152"/>
      <c r="AJ799" s="152"/>
      <c r="AK799" s="152" t="s">
        <v>57</v>
      </c>
      <c r="AL799" s="152"/>
      <c r="AO799" s="152"/>
      <c r="AP799" s="152"/>
      <c r="AQ799" s="152"/>
      <c r="AR799" s="152"/>
      <c r="AS799" s="152"/>
      <c r="AT799" s="152"/>
      <c r="AU799" s="152"/>
      <c r="AV799" s="152"/>
      <c r="AW799" s="152"/>
      <c r="AX799" s="206">
        <v>30000</v>
      </c>
      <c r="AY799" s="174"/>
      <c r="AZ799" s="152"/>
      <c r="BA799" s="152"/>
      <c r="BB799" s="209" t="e">
        <v>#REF!</v>
      </c>
      <c r="BC799" s="152"/>
      <c r="BD799" s="152"/>
    </row>
    <row r="800" spans="1:56" s="202" customFormat="1" ht="169" hidden="1" customHeight="1" x14ac:dyDescent="0.2">
      <c r="B800" s="7">
        <v>816</v>
      </c>
      <c r="C800" s="152" t="s">
        <v>313</v>
      </c>
      <c r="D800" s="152" t="s">
        <v>2250</v>
      </c>
      <c r="E800" s="174" t="s">
        <v>72</v>
      </c>
      <c r="F800" s="174" t="s">
        <v>2261</v>
      </c>
      <c r="G800" s="152" t="s">
        <v>2</v>
      </c>
      <c r="H800" s="201"/>
      <c r="I800" s="203" t="s">
        <v>79</v>
      </c>
      <c r="J800" s="32" t="s">
        <v>729</v>
      </c>
      <c r="K800" s="32" t="s">
        <v>93</v>
      </c>
      <c r="L800" s="32" t="s">
        <v>615</v>
      </c>
      <c r="M800" s="58"/>
      <c r="N800" s="58" t="s">
        <v>56</v>
      </c>
      <c r="O800" s="174"/>
      <c r="P800" s="152"/>
      <c r="Q800" s="152" t="s">
        <v>4</v>
      </c>
      <c r="R800" s="35" t="s">
        <v>391</v>
      </c>
      <c r="S800" s="32" t="str">
        <f>+VLOOKUP(Tabla12[[#This Row],[Programa]],Objetivos_Programas!$B$2:$C$16,2,FALSE)</f>
        <v>3. Programa Vitalidad y cuidado</v>
      </c>
      <c r="T800" s="35" t="s">
        <v>414</v>
      </c>
      <c r="U800" s="35" t="s">
        <v>1884</v>
      </c>
      <c r="V80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0" s="35" t="s">
        <v>2282</v>
      </c>
      <c r="X800" s="174" t="s">
        <v>1016</v>
      </c>
      <c r="Y800" s="152"/>
      <c r="Z800" s="152"/>
      <c r="AA800" s="152"/>
      <c r="AB800" s="152"/>
      <c r="AC800" s="204" t="s">
        <v>2258</v>
      </c>
      <c r="AD800" s="204">
        <v>80000</v>
      </c>
      <c r="AE800" s="10">
        <f>+Tabla12[[#This Row],[Costo estimado 
(millones de $)]]</f>
        <v>80000</v>
      </c>
      <c r="AF800" s="208"/>
      <c r="AG800" s="208"/>
      <c r="AH800" s="208"/>
      <c r="AI800" s="152"/>
      <c r="AJ800" s="152"/>
      <c r="AK800" s="152" t="s">
        <v>57</v>
      </c>
      <c r="AL800" s="152"/>
      <c r="AO800" s="152"/>
      <c r="AP800" s="152"/>
      <c r="AQ800" s="152"/>
      <c r="AR800" s="152"/>
      <c r="AS800" s="152"/>
      <c r="AT800" s="152"/>
      <c r="AU800" s="152"/>
      <c r="AV800" s="152"/>
      <c r="AW800" s="152"/>
      <c r="AX800" s="206">
        <v>80000</v>
      </c>
      <c r="AY800" s="174"/>
      <c r="AZ800" s="152"/>
      <c r="BA800" s="152"/>
      <c r="BB800" s="209" t="e">
        <v>#REF!</v>
      </c>
      <c r="BC800" s="152"/>
      <c r="BD800" s="152"/>
    </row>
    <row r="801" spans="2:56" s="202" customFormat="1" ht="169" hidden="1" customHeight="1" x14ac:dyDescent="0.2">
      <c r="B801" s="7">
        <v>817</v>
      </c>
      <c r="C801" s="152" t="s">
        <v>313</v>
      </c>
      <c r="D801" s="152" t="s">
        <v>2250</v>
      </c>
      <c r="E801" s="174" t="s">
        <v>112</v>
      </c>
      <c r="F801" s="174" t="s">
        <v>2262</v>
      </c>
      <c r="G801" s="152" t="s">
        <v>2</v>
      </c>
      <c r="H801" s="201"/>
      <c r="I801" s="203" t="s">
        <v>79</v>
      </c>
      <c r="J801" s="32" t="s">
        <v>729</v>
      </c>
      <c r="K801" s="32" t="s">
        <v>93</v>
      </c>
      <c r="L801" s="32" t="s">
        <v>615</v>
      </c>
      <c r="M801" s="58"/>
      <c r="N801" s="58" t="s">
        <v>56</v>
      </c>
      <c r="O801" s="174"/>
      <c r="P801" s="152"/>
      <c r="Q801" s="152" t="s">
        <v>4</v>
      </c>
      <c r="R801" s="35" t="s">
        <v>391</v>
      </c>
      <c r="S801" s="32" t="str">
        <f>+VLOOKUP(Tabla12[[#This Row],[Programa]],Objetivos_Programas!$B$2:$C$16,2,FALSE)</f>
        <v>3. Programa Vitalidad y cuidado</v>
      </c>
      <c r="T801" s="35" t="s">
        <v>414</v>
      </c>
      <c r="U801" s="35" t="s">
        <v>1884</v>
      </c>
      <c r="V80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1" s="35" t="s">
        <v>2282</v>
      </c>
      <c r="X801" s="174" t="s">
        <v>126</v>
      </c>
      <c r="Y801" s="152"/>
      <c r="Z801" s="152"/>
      <c r="AA801" s="152"/>
      <c r="AB801" s="152"/>
      <c r="AC801" s="204" t="s">
        <v>2260</v>
      </c>
      <c r="AD801" s="204">
        <v>80000</v>
      </c>
      <c r="AE801" s="10">
        <f>+Tabla12[[#This Row],[Costo estimado 
(millones de $)]]</f>
        <v>80000</v>
      </c>
      <c r="AF801" s="208"/>
      <c r="AG801" s="208"/>
      <c r="AH801" s="208"/>
      <c r="AI801" s="152"/>
      <c r="AJ801" s="152"/>
      <c r="AK801" s="152" t="s">
        <v>57</v>
      </c>
      <c r="AL801" s="152"/>
      <c r="AO801" s="152"/>
      <c r="AP801" s="152"/>
      <c r="AQ801" s="152"/>
      <c r="AR801" s="152"/>
      <c r="AS801" s="152"/>
      <c r="AT801" s="152"/>
      <c r="AU801" s="152"/>
      <c r="AV801" s="152"/>
      <c r="AW801" s="152"/>
      <c r="AX801" s="206">
        <v>80000</v>
      </c>
      <c r="AY801" s="174"/>
      <c r="AZ801" s="152"/>
      <c r="BA801" s="152"/>
      <c r="BB801" s="209" t="e">
        <v>#REF!</v>
      </c>
      <c r="BC801" s="152"/>
      <c r="BD801" s="152"/>
    </row>
    <row r="802" spans="2:56" s="202" customFormat="1" ht="169" hidden="1" customHeight="1" x14ac:dyDescent="0.2">
      <c r="B802" s="7">
        <v>818</v>
      </c>
      <c r="C802" s="152" t="s">
        <v>313</v>
      </c>
      <c r="D802" s="152" t="s">
        <v>2250</v>
      </c>
      <c r="E802" s="174" t="s">
        <v>112</v>
      </c>
      <c r="F802" s="174" t="s">
        <v>2263</v>
      </c>
      <c r="G802" s="152" t="s">
        <v>2</v>
      </c>
      <c r="H802" s="201"/>
      <c r="I802" s="203" t="s">
        <v>79</v>
      </c>
      <c r="J802" s="32" t="s">
        <v>729</v>
      </c>
      <c r="K802" s="32" t="s">
        <v>93</v>
      </c>
      <c r="L802" s="32" t="s">
        <v>615</v>
      </c>
      <c r="M802" s="58"/>
      <c r="N802" s="58" t="s">
        <v>56</v>
      </c>
      <c r="O802" s="174"/>
      <c r="P802" s="152"/>
      <c r="Q802" s="152" t="s">
        <v>4</v>
      </c>
      <c r="R802" s="35" t="s">
        <v>391</v>
      </c>
      <c r="S802" s="32" t="str">
        <f>+VLOOKUP(Tabla12[[#This Row],[Programa]],Objetivos_Programas!$B$2:$C$16,2,FALSE)</f>
        <v>3. Programa Vitalidad y cuidado</v>
      </c>
      <c r="T802" s="35" t="s">
        <v>414</v>
      </c>
      <c r="U802" s="35" t="s">
        <v>1884</v>
      </c>
      <c r="V80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2" s="35" t="s">
        <v>2282</v>
      </c>
      <c r="X802" s="174" t="s">
        <v>166</v>
      </c>
      <c r="Y802" s="152"/>
      <c r="Z802" s="152"/>
      <c r="AA802" s="152"/>
      <c r="AB802" s="152"/>
      <c r="AC802" s="204" t="s">
        <v>2260</v>
      </c>
      <c r="AD802" s="204">
        <v>80000</v>
      </c>
      <c r="AE802" s="10">
        <f>+Tabla12[[#This Row],[Costo estimado 
(millones de $)]]</f>
        <v>80000</v>
      </c>
      <c r="AF802" s="208"/>
      <c r="AG802" s="208"/>
      <c r="AH802" s="208"/>
      <c r="AI802" s="152"/>
      <c r="AJ802" s="152"/>
      <c r="AK802" s="152" t="s">
        <v>57</v>
      </c>
      <c r="AL802" s="152"/>
      <c r="AO802" s="152"/>
      <c r="AP802" s="152"/>
      <c r="AQ802" s="152"/>
      <c r="AR802" s="152"/>
      <c r="AS802" s="152"/>
      <c r="AT802" s="152"/>
      <c r="AU802" s="152"/>
      <c r="AV802" s="152"/>
      <c r="AW802" s="152"/>
      <c r="AX802" s="206">
        <v>80000</v>
      </c>
      <c r="AY802" s="174"/>
      <c r="AZ802" s="152"/>
      <c r="BA802" s="152"/>
      <c r="BB802" s="209" t="e">
        <v>#REF!</v>
      </c>
      <c r="BC802" s="152"/>
      <c r="BD802" s="152"/>
    </row>
    <row r="803" spans="2:56" s="202" customFormat="1" ht="169" hidden="1" customHeight="1" x14ac:dyDescent="0.2">
      <c r="B803" s="7">
        <v>819</v>
      </c>
      <c r="C803" s="152" t="s">
        <v>313</v>
      </c>
      <c r="D803" s="152" t="s">
        <v>2250</v>
      </c>
      <c r="E803" s="174" t="s">
        <v>72</v>
      </c>
      <c r="F803" s="174" t="s">
        <v>2264</v>
      </c>
      <c r="G803" s="152" t="s">
        <v>2</v>
      </c>
      <c r="H803" s="201"/>
      <c r="I803" s="203" t="s">
        <v>79</v>
      </c>
      <c r="J803" s="32" t="s">
        <v>729</v>
      </c>
      <c r="K803" s="32" t="s">
        <v>93</v>
      </c>
      <c r="L803" s="32" t="s">
        <v>615</v>
      </c>
      <c r="M803" s="58"/>
      <c r="N803" s="58" t="s">
        <v>56</v>
      </c>
      <c r="O803" s="174"/>
      <c r="P803" s="152"/>
      <c r="Q803" s="152" t="s">
        <v>4</v>
      </c>
      <c r="R803" s="35" t="s">
        <v>391</v>
      </c>
      <c r="S803" s="32" t="str">
        <f>+VLOOKUP(Tabla12[[#This Row],[Programa]],Objetivos_Programas!$B$2:$C$16,2,FALSE)</f>
        <v>3. Programa Vitalidad y cuidado</v>
      </c>
      <c r="T803" s="35" t="s">
        <v>414</v>
      </c>
      <c r="U803" s="35" t="s">
        <v>1884</v>
      </c>
      <c r="V80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3" s="35" t="s">
        <v>2282</v>
      </c>
      <c r="X803" s="174" t="s">
        <v>2265</v>
      </c>
      <c r="Y803" s="152"/>
      <c r="Z803" s="152"/>
      <c r="AA803" s="152"/>
      <c r="AB803" s="152"/>
      <c r="AC803" s="204" t="s">
        <v>2258</v>
      </c>
      <c r="AD803" s="204">
        <v>4415.9010740000003</v>
      </c>
      <c r="AE803" s="10">
        <f>+Tabla12[[#This Row],[Costo estimado 
(millones de $)]]</f>
        <v>4415.9010740000003</v>
      </c>
      <c r="AF803" s="208"/>
      <c r="AG803" s="208"/>
      <c r="AH803" s="208"/>
      <c r="AI803" s="152"/>
      <c r="AJ803" s="152"/>
      <c r="AK803" s="152" t="s">
        <v>57</v>
      </c>
      <c r="AL803" s="152"/>
      <c r="AO803" s="152"/>
      <c r="AP803" s="152"/>
      <c r="AQ803" s="152"/>
      <c r="AR803" s="152"/>
      <c r="AS803" s="152"/>
      <c r="AT803" s="152"/>
      <c r="AU803" s="152"/>
      <c r="AV803" s="152"/>
      <c r="AW803" s="152"/>
      <c r="AX803" s="206">
        <v>4415.9010740000003</v>
      </c>
      <c r="AY803" s="174"/>
      <c r="AZ803" s="152"/>
      <c r="BA803" s="152"/>
      <c r="BB803" s="209" t="e">
        <v>#REF!</v>
      </c>
      <c r="BC803" s="152"/>
      <c r="BD803" s="152"/>
    </row>
    <row r="804" spans="2:56" s="202" customFormat="1" ht="169" hidden="1" customHeight="1" x14ac:dyDescent="0.2">
      <c r="B804" s="7">
        <v>820</v>
      </c>
      <c r="C804" s="152" t="s">
        <v>313</v>
      </c>
      <c r="D804" s="152" t="s">
        <v>2250</v>
      </c>
      <c r="E804" s="174" t="s">
        <v>72</v>
      </c>
      <c r="F804" s="174" t="s">
        <v>2266</v>
      </c>
      <c r="G804" s="152" t="s">
        <v>2</v>
      </c>
      <c r="H804" s="201"/>
      <c r="I804" s="203" t="s">
        <v>79</v>
      </c>
      <c r="J804" s="32" t="s">
        <v>729</v>
      </c>
      <c r="K804" s="32" t="s">
        <v>93</v>
      </c>
      <c r="L804" s="32" t="s">
        <v>615</v>
      </c>
      <c r="M804" s="58"/>
      <c r="N804" s="58" t="s">
        <v>56</v>
      </c>
      <c r="O804" s="174"/>
      <c r="P804" s="152"/>
      <c r="Q804" s="152" t="s">
        <v>4</v>
      </c>
      <c r="R804" s="35" t="s">
        <v>391</v>
      </c>
      <c r="S804" s="32" t="str">
        <f>+VLOOKUP(Tabla12[[#This Row],[Programa]],Objetivos_Programas!$B$2:$C$16,2,FALSE)</f>
        <v>3. Programa Vitalidad y cuidado</v>
      </c>
      <c r="T804" s="35" t="s">
        <v>414</v>
      </c>
      <c r="U804" s="35" t="s">
        <v>1884</v>
      </c>
      <c r="V80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4" s="35" t="s">
        <v>2282</v>
      </c>
      <c r="X804" s="174" t="s">
        <v>2265</v>
      </c>
      <c r="Y804" s="152"/>
      <c r="Z804" s="152"/>
      <c r="AA804" s="152"/>
      <c r="AB804" s="152"/>
      <c r="AC804" s="204" t="s">
        <v>2258</v>
      </c>
      <c r="AD804" s="204">
        <v>5104.2351550000003</v>
      </c>
      <c r="AE804" s="10">
        <f>+Tabla12[[#This Row],[Costo estimado 
(millones de $)]]</f>
        <v>5104.2351550000003</v>
      </c>
      <c r="AF804" s="208"/>
      <c r="AG804" s="208"/>
      <c r="AH804" s="208"/>
      <c r="AI804" s="152"/>
      <c r="AJ804" s="152"/>
      <c r="AK804" s="152" t="s">
        <v>57</v>
      </c>
      <c r="AL804" s="152"/>
      <c r="AO804" s="152"/>
      <c r="AP804" s="152"/>
      <c r="AQ804" s="152"/>
      <c r="AR804" s="152"/>
      <c r="AS804" s="152"/>
      <c r="AT804" s="152"/>
      <c r="AU804" s="152"/>
      <c r="AV804" s="152"/>
      <c r="AW804" s="152"/>
      <c r="AX804" s="206">
        <v>5104.2351550000003</v>
      </c>
      <c r="AY804" s="174"/>
      <c r="AZ804" s="152"/>
      <c r="BA804" s="152"/>
      <c r="BB804" s="209" t="e">
        <v>#REF!</v>
      </c>
      <c r="BC804" s="152"/>
      <c r="BD804" s="152"/>
    </row>
    <row r="805" spans="2:56" s="202" customFormat="1" ht="169" hidden="1" customHeight="1" x14ac:dyDescent="0.2">
      <c r="B805" s="7">
        <v>821</v>
      </c>
      <c r="C805" s="152" t="s">
        <v>313</v>
      </c>
      <c r="D805" s="152" t="s">
        <v>2250</v>
      </c>
      <c r="E805" s="174" t="s">
        <v>112</v>
      </c>
      <c r="F805" s="174" t="s">
        <v>2267</v>
      </c>
      <c r="G805" s="152" t="s">
        <v>2</v>
      </c>
      <c r="H805" s="201"/>
      <c r="I805" s="203" t="s">
        <v>79</v>
      </c>
      <c r="J805" s="32" t="s">
        <v>729</v>
      </c>
      <c r="K805" s="32" t="s">
        <v>93</v>
      </c>
      <c r="L805" s="32" t="s">
        <v>615</v>
      </c>
      <c r="M805" s="58"/>
      <c r="N805" s="58" t="s">
        <v>56</v>
      </c>
      <c r="O805" s="174"/>
      <c r="P805" s="152"/>
      <c r="Q805" s="152" t="s">
        <v>4</v>
      </c>
      <c r="R805" s="35" t="s">
        <v>391</v>
      </c>
      <c r="S805" s="32" t="str">
        <f>+VLOOKUP(Tabla12[[#This Row],[Programa]],Objetivos_Programas!$B$2:$C$16,2,FALSE)</f>
        <v>3. Programa Vitalidad y cuidado</v>
      </c>
      <c r="T805" s="35" t="s">
        <v>414</v>
      </c>
      <c r="U805" s="35" t="s">
        <v>1884</v>
      </c>
      <c r="V80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5" s="35" t="s">
        <v>2282</v>
      </c>
      <c r="X805" s="174" t="s">
        <v>2265</v>
      </c>
      <c r="Y805" s="152"/>
      <c r="Z805" s="152"/>
      <c r="AA805" s="152"/>
      <c r="AB805" s="152"/>
      <c r="AC805" s="204" t="s">
        <v>2258</v>
      </c>
      <c r="AD805" s="204">
        <v>4856</v>
      </c>
      <c r="AE805" s="10">
        <f>+Tabla12[[#This Row],[Costo estimado 
(millones de $)]]</f>
        <v>4856</v>
      </c>
      <c r="AF805" s="208"/>
      <c r="AG805" s="208"/>
      <c r="AH805" s="208"/>
      <c r="AI805" s="152"/>
      <c r="AJ805" s="152"/>
      <c r="AK805" s="152" t="s">
        <v>57</v>
      </c>
      <c r="AL805" s="152"/>
      <c r="AO805" s="152"/>
      <c r="AP805" s="152"/>
      <c r="AQ805" s="152"/>
      <c r="AR805" s="152"/>
      <c r="AS805" s="152"/>
      <c r="AT805" s="152"/>
      <c r="AU805" s="152"/>
      <c r="AV805" s="152"/>
      <c r="AW805" s="152"/>
      <c r="AX805" s="206">
        <v>4856</v>
      </c>
      <c r="AY805" s="174"/>
      <c r="AZ805" s="152"/>
      <c r="BA805" s="152"/>
      <c r="BB805" s="209" t="e">
        <v>#REF!</v>
      </c>
      <c r="BC805" s="152"/>
      <c r="BD805" s="152"/>
    </row>
    <row r="806" spans="2:56" s="202" customFormat="1" ht="169" hidden="1" customHeight="1" x14ac:dyDescent="0.2">
      <c r="B806" s="7">
        <v>822</v>
      </c>
      <c r="C806" s="152" t="s">
        <v>313</v>
      </c>
      <c r="D806" s="152" t="s">
        <v>2250</v>
      </c>
      <c r="E806" s="174" t="s">
        <v>72</v>
      </c>
      <c r="F806" s="174" t="s">
        <v>2268</v>
      </c>
      <c r="G806" s="152" t="s">
        <v>2</v>
      </c>
      <c r="H806" s="201"/>
      <c r="I806" s="203" t="s">
        <v>79</v>
      </c>
      <c r="J806" s="32" t="s">
        <v>729</v>
      </c>
      <c r="K806" s="32" t="s">
        <v>93</v>
      </c>
      <c r="L806" s="32" t="s">
        <v>615</v>
      </c>
      <c r="M806" s="58"/>
      <c r="N806" s="58" t="s">
        <v>56</v>
      </c>
      <c r="O806" s="174"/>
      <c r="P806" s="152"/>
      <c r="Q806" s="152" t="s">
        <v>4</v>
      </c>
      <c r="R806" s="35" t="s">
        <v>391</v>
      </c>
      <c r="S806" s="32" t="str">
        <f>+VLOOKUP(Tabla12[[#This Row],[Programa]],Objetivos_Programas!$B$2:$C$16,2,FALSE)</f>
        <v>3. Programa Vitalidad y cuidado</v>
      </c>
      <c r="T806" s="35" t="s">
        <v>414</v>
      </c>
      <c r="U806" s="35" t="s">
        <v>1884</v>
      </c>
      <c r="V80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6" s="35" t="s">
        <v>2282</v>
      </c>
      <c r="X806" s="174" t="s">
        <v>2265</v>
      </c>
      <c r="Y806" s="152"/>
      <c r="Z806" s="152"/>
      <c r="AA806" s="152"/>
      <c r="AB806" s="152"/>
      <c r="AC806" s="204" t="s">
        <v>2258</v>
      </c>
      <c r="AD806" s="204">
        <v>1139</v>
      </c>
      <c r="AE806" s="10">
        <f>+Tabla12[[#This Row],[Costo estimado 
(millones de $)]]</f>
        <v>1139</v>
      </c>
      <c r="AF806" s="208"/>
      <c r="AG806" s="208"/>
      <c r="AH806" s="208"/>
      <c r="AI806" s="152"/>
      <c r="AJ806" s="152"/>
      <c r="AK806" s="152" t="s">
        <v>57</v>
      </c>
      <c r="AL806" s="152"/>
      <c r="AO806" s="152"/>
      <c r="AP806" s="152"/>
      <c r="AQ806" s="152"/>
      <c r="AR806" s="152"/>
      <c r="AS806" s="152"/>
      <c r="AT806" s="152"/>
      <c r="AU806" s="152"/>
      <c r="AV806" s="152"/>
      <c r="AW806" s="152"/>
      <c r="AX806" s="206">
        <v>1139</v>
      </c>
      <c r="AY806" s="174"/>
      <c r="AZ806" s="152"/>
      <c r="BA806" s="152"/>
      <c r="BB806" s="209" t="e">
        <v>#REF!</v>
      </c>
      <c r="BC806" s="152"/>
      <c r="BD806" s="152"/>
    </row>
    <row r="807" spans="2:56" s="202" customFormat="1" ht="169" hidden="1" customHeight="1" x14ac:dyDescent="0.2">
      <c r="B807" s="7">
        <v>823</v>
      </c>
      <c r="C807" s="152" t="s">
        <v>313</v>
      </c>
      <c r="D807" s="152" t="s">
        <v>2250</v>
      </c>
      <c r="E807" s="174" t="s">
        <v>112</v>
      </c>
      <c r="F807" s="200" t="s">
        <v>2269</v>
      </c>
      <c r="G807" s="152" t="s">
        <v>2</v>
      </c>
      <c r="H807" s="201"/>
      <c r="I807" s="203" t="s">
        <v>79</v>
      </c>
      <c r="J807" s="32" t="s">
        <v>729</v>
      </c>
      <c r="K807" s="32" t="s">
        <v>93</v>
      </c>
      <c r="L807" s="32" t="s">
        <v>615</v>
      </c>
      <c r="M807" s="58"/>
      <c r="N807" s="58" t="s">
        <v>56</v>
      </c>
      <c r="O807" s="174"/>
      <c r="P807" s="152"/>
      <c r="Q807" s="152" t="s">
        <v>4</v>
      </c>
      <c r="R807" s="35" t="s">
        <v>391</v>
      </c>
      <c r="S807" s="32" t="str">
        <f>+VLOOKUP(Tabla12[[#This Row],[Programa]],Objetivos_Programas!$B$2:$C$16,2,FALSE)</f>
        <v>3. Programa Vitalidad y cuidado</v>
      </c>
      <c r="T807" s="35" t="s">
        <v>414</v>
      </c>
      <c r="U807" s="35" t="s">
        <v>1884</v>
      </c>
      <c r="V80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7" s="35" t="s">
        <v>2282</v>
      </c>
      <c r="X807" s="152"/>
      <c r="Y807" s="152"/>
      <c r="Z807" s="152"/>
      <c r="AA807" s="152"/>
      <c r="AB807" s="152"/>
      <c r="AC807" s="204" t="s">
        <v>71</v>
      </c>
      <c r="AD807" s="204">
        <v>15000</v>
      </c>
      <c r="AE807" s="10">
        <f>+Tabla12[[#This Row],[Costo estimado 
(millones de $)]]</f>
        <v>15000</v>
      </c>
      <c r="AF807" s="208"/>
      <c r="AG807" s="208"/>
      <c r="AH807" s="208"/>
      <c r="AI807" s="152"/>
      <c r="AJ807" s="152"/>
      <c r="AK807" s="152" t="s">
        <v>73</v>
      </c>
      <c r="AL807" s="152"/>
      <c r="AO807" s="152"/>
      <c r="AP807" s="152"/>
      <c r="AQ807" s="152"/>
      <c r="AR807" s="152"/>
      <c r="AS807" s="152"/>
      <c r="AT807" s="152"/>
      <c r="AU807" s="152"/>
      <c r="AV807" s="152"/>
      <c r="AW807" s="152"/>
      <c r="AX807" s="206">
        <v>15000</v>
      </c>
      <c r="AY807" s="174"/>
      <c r="AZ807" s="152"/>
      <c r="BA807" s="152"/>
      <c r="BB807" s="209" t="e">
        <v>#REF!</v>
      </c>
      <c r="BC807" s="152"/>
      <c r="BD807" s="152"/>
    </row>
    <row r="808" spans="2:56" s="202" customFormat="1" ht="169" hidden="1" customHeight="1" x14ac:dyDescent="0.2">
      <c r="B808" s="7">
        <v>824</v>
      </c>
      <c r="C808" s="152" t="s">
        <v>313</v>
      </c>
      <c r="D808" s="152" t="s">
        <v>2250</v>
      </c>
      <c r="E808" s="174" t="s">
        <v>112</v>
      </c>
      <c r="F808" s="200" t="s">
        <v>2270</v>
      </c>
      <c r="G808" s="152" t="s">
        <v>2</v>
      </c>
      <c r="H808" s="201"/>
      <c r="I808" s="203" t="s">
        <v>79</v>
      </c>
      <c r="J808" s="32" t="s">
        <v>729</v>
      </c>
      <c r="K808" s="32" t="s">
        <v>93</v>
      </c>
      <c r="L808" s="32" t="s">
        <v>615</v>
      </c>
      <c r="M808" s="58"/>
      <c r="N808" s="58" t="s">
        <v>56</v>
      </c>
      <c r="O808" s="174"/>
      <c r="P808" s="152"/>
      <c r="Q808" s="152" t="s">
        <v>4</v>
      </c>
      <c r="R808" s="35" t="s">
        <v>391</v>
      </c>
      <c r="S808" s="32" t="str">
        <f>+VLOOKUP(Tabla12[[#This Row],[Programa]],Objetivos_Programas!$B$2:$C$16,2,FALSE)</f>
        <v>3. Programa Vitalidad y cuidado</v>
      </c>
      <c r="T808" s="35" t="s">
        <v>414</v>
      </c>
      <c r="U808" s="35" t="s">
        <v>1884</v>
      </c>
      <c r="V80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8" s="35" t="s">
        <v>2282</v>
      </c>
      <c r="X808" s="152"/>
      <c r="Y808" s="152"/>
      <c r="Z808" s="152"/>
      <c r="AA808" s="152"/>
      <c r="AB808" s="152"/>
      <c r="AC808" s="204" t="s">
        <v>71</v>
      </c>
      <c r="AD808" s="204">
        <v>25000</v>
      </c>
      <c r="AE808" s="10">
        <f>+Tabla12[[#This Row],[Costo estimado 
(millones de $)]]</f>
        <v>25000</v>
      </c>
      <c r="AF808" s="208"/>
      <c r="AG808" s="208"/>
      <c r="AH808" s="208"/>
      <c r="AI808" s="152"/>
      <c r="AJ808" s="152"/>
      <c r="AK808" s="152" t="s">
        <v>66</v>
      </c>
      <c r="AL808" s="152"/>
      <c r="AO808" s="152"/>
      <c r="AP808" s="152"/>
      <c r="AQ808" s="152"/>
      <c r="AR808" s="152"/>
      <c r="AS808" s="152"/>
      <c r="AT808" s="152"/>
      <c r="AU808" s="152"/>
      <c r="AV808" s="152"/>
      <c r="AW808" s="152"/>
      <c r="AX808" s="206">
        <v>25000</v>
      </c>
      <c r="AY808" s="174"/>
      <c r="AZ808" s="152"/>
      <c r="BA808" s="152"/>
      <c r="BB808" s="209" t="e">
        <v>#REF!</v>
      </c>
      <c r="BC808" s="152"/>
      <c r="BD808" s="152"/>
    </row>
    <row r="809" spans="2:56" s="202" customFormat="1" ht="169" hidden="1" customHeight="1" x14ac:dyDescent="0.2">
      <c r="B809" s="7">
        <v>825</v>
      </c>
      <c r="C809" s="152" t="s">
        <v>313</v>
      </c>
      <c r="D809" s="152" t="s">
        <v>2250</v>
      </c>
      <c r="E809" s="174" t="s">
        <v>112</v>
      </c>
      <c r="F809" s="200" t="s">
        <v>2271</v>
      </c>
      <c r="G809" s="152" t="s">
        <v>2</v>
      </c>
      <c r="H809" s="201"/>
      <c r="I809" s="203" t="s">
        <v>79</v>
      </c>
      <c r="J809" s="32" t="s">
        <v>729</v>
      </c>
      <c r="K809" s="32" t="s">
        <v>93</v>
      </c>
      <c r="L809" s="32" t="s">
        <v>615</v>
      </c>
      <c r="M809" s="58"/>
      <c r="N809" s="58" t="s">
        <v>56</v>
      </c>
      <c r="O809" s="174"/>
      <c r="P809" s="152"/>
      <c r="Q809" s="152" t="s">
        <v>4</v>
      </c>
      <c r="R809" s="35" t="s">
        <v>391</v>
      </c>
      <c r="S809" s="32" t="str">
        <f>+VLOOKUP(Tabla12[[#This Row],[Programa]],Objetivos_Programas!$B$2:$C$16,2,FALSE)</f>
        <v>3. Programa Vitalidad y cuidado</v>
      </c>
      <c r="T809" s="35" t="s">
        <v>414</v>
      </c>
      <c r="U809" s="35" t="s">
        <v>1884</v>
      </c>
      <c r="V809"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09" s="35" t="s">
        <v>2282</v>
      </c>
      <c r="X809" s="152"/>
      <c r="Y809" s="152"/>
      <c r="Z809" s="152"/>
      <c r="AA809" s="152"/>
      <c r="AB809" s="152"/>
      <c r="AC809" s="204" t="s">
        <v>71</v>
      </c>
      <c r="AD809" s="204">
        <v>15000</v>
      </c>
      <c r="AE809" s="10">
        <f>+Tabla12[[#This Row],[Costo estimado 
(millones de $)]]</f>
        <v>15000</v>
      </c>
      <c r="AF809" s="208"/>
      <c r="AG809" s="208"/>
      <c r="AH809" s="208"/>
      <c r="AI809" s="152"/>
      <c r="AJ809" s="152"/>
      <c r="AK809" s="152" t="s">
        <v>66</v>
      </c>
      <c r="AL809" s="152"/>
      <c r="AO809" s="152"/>
      <c r="AP809" s="152"/>
      <c r="AQ809" s="152"/>
      <c r="AR809" s="152"/>
      <c r="AS809" s="152"/>
      <c r="AT809" s="152"/>
      <c r="AU809" s="152"/>
      <c r="AV809" s="152"/>
      <c r="AW809" s="152"/>
      <c r="AX809" s="206">
        <v>15000</v>
      </c>
      <c r="AY809" s="174"/>
      <c r="AZ809" s="152"/>
      <c r="BA809" s="152"/>
      <c r="BB809" s="209" t="e">
        <v>#REF!</v>
      </c>
      <c r="BC809" s="152"/>
      <c r="BD809" s="152"/>
    </row>
    <row r="810" spans="2:56" s="202" customFormat="1" ht="169" hidden="1" customHeight="1" x14ac:dyDescent="0.2">
      <c r="B810" s="7">
        <v>826</v>
      </c>
      <c r="C810" s="152" t="s">
        <v>313</v>
      </c>
      <c r="D810" s="152" t="s">
        <v>2250</v>
      </c>
      <c r="E810" s="174" t="s">
        <v>112</v>
      </c>
      <c r="F810" s="200" t="s">
        <v>2272</v>
      </c>
      <c r="G810" s="152" t="s">
        <v>2</v>
      </c>
      <c r="H810" s="201"/>
      <c r="I810" s="203" t="s">
        <v>79</v>
      </c>
      <c r="J810" s="32" t="s">
        <v>729</v>
      </c>
      <c r="K810" s="32" t="s">
        <v>93</v>
      </c>
      <c r="L810" s="32" t="s">
        <v>615</v>
      </c>
      <c r="M810" s="58"/>
      <c r="N810" s="58" t="s">
        <v>56</v>
      </c>
      <c r="O810" s="174"/>
      <c r="P810" s="152"/>
      <c r="Q810" s="152" t="s">
        <v>4</v>
      </c>
      <c r="R810" s="35" t="s">
        <v>391</v>
      </c>
      <c r="S810" s="32" t="str">
        <f>+VLOOKUP(Tabla12[[#This Row],[Programa]],Objetivos_Programas!$B$2:$C$16,2,FALSE)</f>
        <v>3. Programa Vitalidad y cuidado</v>
      </c>
      <c r="T810" s="35" t="s">
        <v>414</v>
      </c>
      <c r="U810" s="35" t="s">
        <v>1884</v>
      </c>
      <c r="V810"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10" s="35" t="s">
        <v>2282</v>
      </c>
      <c r="X810" s="152"/>
      <c r="Y810" s="152"/>
      <c r="Z810" s="152"/>
      <c r="AA810" s="152"/>
      <c r="AB810" s="152"/>
      <c r="AC810" s="204" t="s">
        <v>71</v>
      </c>
      <c r="AD810" s="204">
        <v>15000</v>
      </c>
      <c r="AE810" s="10">
        <f>+Tabla12[[#This Row],[Costo estimado 
(millones de $)]]</f>
        <v>15000</v>
      </c>
      <c r="AF810" s="208"/>
      <c r="AG810" s="208"/>
      <c r="AH810" s="208"/>
      <c r="AI810" s="152"/>
      <c r="AJ810" s="152"/>
      <c r="AK810" s="152" t="s">
        <v>73</v>
      </c>
      <c r="AL810" s="152"/>
      <c r="AO810" s="152"/>
      <c r="AP810" s="152"/>
      <c r="AQ810" s="152"/>
      <c r="AR810" s="152"/>
      <c r="AS810" s="152"/>
      <c r="AT810" s="152"/>
      <c r="AU810" s="152"/>
      <c r="AV810" s="152"/>
      <c r="AW810" s="152"/>
      <c r="AX810" s="206">
        <v>15000</v>
      </c>
      <c r="AY810" s="174"/>
      <c r="AZ810" s="152"/>
      <c r="BA810" s="152"/>
      <c r="BB810" s="209" t="e">
        <v>#REF!</v>
      </c>
      <c r="BC810" s="152"/>
      <c r="BD810" s="152"/>
    </row>
    <row r="811" spans="2:56" s="202" customFormat="1" ht="169" hidden="1" customHeight="1" x14ac:dyDescent="0.2">
      <c r="B811" s="7">
        <v>827</v>
      </c>
      <c r="C811" s="152" t="s">
        <v>313</v>
      </c>
      <c r="D811" s="152" t="s">
        <v>2250</v>
      </c>
      <c r="E811" s="174" t="s">
        <v>112</v>
      </c>
      <c r="F811" s="200" t="s">
        <v>2273</v>
      </c>
      <c r="G811" s="152" t="s">
        <v>2</v>
      </c>
      <c r="H811" s="210"/>
      <c r="I811" s="203" t="s">
        <v>79</v>
      </c>
      <c r="J811" s="32" t="s">
        <v>729</v>
      </c>
      <c r="K811" s="32" t="s">
        <v>93</v>
      </c>
      <c r="L811" s="32" t="s">
        <v>615</v>
      </c>
      <c r="M811" s="58"/>
      <c r="N811" s="58" t="s">
        <v>56</v>
      </c>
      <c r="O811" s="174"/>
      <c r="P811" s="152"/>
      <c r="Q811" s="152" t="s">
        <v>4</v>
      </c>
      <c r="R811" s="35" t="s">
        <v>391</v>
      </c>
      <c r="S811" s="32" t="str">
        <f>+VLOOKUP(Tabla12[[#This Row],[Programa]],Objetivos_Programas!$B$2:$C$16,2,FALSE)</f>
        <v>3. Programa Vitalidad y cuidado</v>
      </c>
      <c r="T811" s="35" t="s">
        <v>414</v>
      </c>
      <c r="U811" s="35" t="s">
        <v>1884</v>
      </c>
      <c r="V811"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11" s="35" t="s">
        <v>2282</v>
      </c>
      <c r="X811" s="174" t="s">
        <v>133</v>
      </c>
      <c r="Y811" s="152"/>
      <c r="Z811" s="152"/>
      <c r="AA811" s="152"/>
      <c r="AB811" s="152"/>
      <c r="AC811" s="204" t="s">
        <v>71</v>
      </c>
      <c r="AD811" s="204">
        <v>15000</v>
      </c>
      <c r="AE811" s="10">
        <f>+Tabla12[[#This Row],[Costo estimado 
(millones de $)]]</f>
        <v>15000</v>
      </c>
      <c r="AF811" s="208"/>
      <c r="AG811" s="208"/>
      <c r="AH811" s="208"/>
      <c r="AI811" s="152"/>
      <c r="AJ811" s="152"/>
      <c r="AK811" s="152" t="s">
        <v>73</v>
      </c>
      <c r="AL811" s="152"/>
      <c r="AO811" s="152"/>
      <c r="AP811" s="152"/>
      <c r="AQ811" s="152"/>
      <c r="AR811" s="152"/>
      <c r="AS811" s="152"/>
      <c r="AT811" s="152"/>
      <c r="AU811" s="152"/>
      <c r="AV811" s="152"/>
      <c r="AW811" s="152"/>
      <c r="AX811" s="206">
        <v>15000</v>
      </c>
      <c r="AY811" s="174"/>
      <c r="AZ811" s="152"/>
      <c r="BA811" s="152"/>
      <c r="BB811" s="209" t="e">
        <v>#REF!</v>
      </c>
      <c r="BC811" s="152"/>
      <c r="BD811" s="152"/>
    </row>
    <row r="812" spans="2:56" s="202" customFormat="1" ht="169" hidden="1" customHeight="1" x14ac:dyDescent="0.2">
      <c r="B812" s="7">
        <v>828</v>
      </c>
      <c r="C812" s="152" t="s">
        <v>313</v>
      </c>
      <c r="D812" s="152" t="s">
        <v>2250</v>
      </c>
      <c r="E812" s="174" t="s">
        <v>112</v>
      </c>
      <c r="F812" s="200" t="s">
        <v>2274</v>
      </c>
      <c r="G812" s="152" t="s">
        <v>2</v>
      </c>
      <c r="H812" s="201"/>
      <c r="I812" s="203" t="s">
        <v>79</v>
      </c>
      <c r="J812" s="32" t="s">
        <v>729</v>
      </c>
      <c r="K812" s="32" t="s">
        <v>93</v>
      </c>
      <c r="L812" s="32" t="s">
        <v>615</v>
      </c>
      <c r="M812" s="58"/>
      <c r="N812" s="58" t="s">
        <v>56</v>
      </c>
      <c r="O812" s="174"/>
      <c r="P812" s="152"/>
      <c r="Q812" s="152" t="s">
        <v>4</v>
      </c>
      <c r="R812" s="35" t="s">
        <v>391</v>
      </c>
      <c r="S812" s="32" t="str">
        <f>+VLOOKUP(Tabla12[[#This Row],[Programa]],Objetivos_Programas!$B$2:$C$16,2,FALSE)</f>
        <v>3. Programa Vitalidad y cuidado</v>
      </c>
      <c r="T812" s="35" t="s">
        <v>414</v>
      </c>
      <c r="U812" s="35" t="s">
        <v>1884</v>
      </c>
      <c r="V812"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12" s="35" t="s">
        <v>2282</v>
      </c>
      <c r="X812" s="174" t="s">
        <v>197</v>
      </c>
      <c r="Y812" s="152"/>
      <c r="Z812" s="152"/>
      <c r="AA812" s="152"/>
      <c r="AB812" s="152"/>
      <c r="AC812" s="204" t="s">
        <v>71</v>
      </c>
      <c r="AD812" s="204">
        <v>15000</v>
      </c>
      <c r="AE812" s="10">
        <f>+Tabla12[[#This Row],[Costo estimado 
(millones de $)]]</f>
        <v>15000</v>
      </c>
      <c r="AF812" s="208"/>
      <c r="AG812" s="208"/>
      <c r="AH812" s="208"/>
      <c r="AI812" s="152"/>
      <c r="AJ812" s="152"/>
      <c r="AK812" s="152" t="s">
        <v>73</v>
      </c>
      <c r="AL812" s="152"/>
      <c r="AO812" s="152"/>
      <c r="AP812" s="152"/>
      <c r="AQ812" s="152"/>
      <c r="AR812" s="152"/>
      <c r="AS812" s="152"/>
      <c r="AT812" s="152"/>
      <c r="AU812" s="152"/>
      <c r="AV812" s="152"/>
      <c r="AW812" s="152"/>
      <c r="AX812" s="206">
        <v>15000</v>
      </c>
      <c r="AY812" s="174"/>
      <c r="AZ812" s="152"/>
      <c r="BA812" s="152"/>
      <c r="BB812" s="209" t="e">
        <v>#REF!</v>
      </c>
      <c r="BC812" s="152"/>
      <c r="BD812" s="152"/>
    </row>
    <row r="813" spans="2:56" s="202" customFormat="1" ht="169" hidden="1" customHeight="1" x14ac:dyDescent="0.2">
      <c r="B813" s="7">
        <v>829</v>
      </c>
      <c r="C813" s="152" t="s">
        <v>313</v>
      </c>
      <c r="D813" s="152" t="s">
        <v>2250</v>
      </c>
      <c r="E813" s="174" t="s">
        <v>112</v>
      </c>
      <c r="F813" s="200" t="s">
        <v>2275</v>
      </c>
      <c r="G813" s="152" t="s">
        <v>2</v>
      </c>
      <c r="H813" s="201"/>
      <c r="I813" s="203" t="s">
        <v>79</v>
      </c>
      <c r="J813" s="32" t="s">
        <v>729</v>
      </c>
      <c r="K813" s="32" t="s">
        <v>93</v>
      </c>
      <c r="L813" s="32" t="s">
        <v>615</v>
      </c>
      <c r="M813" s="58"/>
      <c r="N813" s="58" t="s">
        <v>56</v>
      </c>
      <c r="O813" s="174"/>
      <c r="P813" s="152"/>
      <c r="Q813" s="152" t="s">
        <v>4</v>
      </c>
      <c r="R813" s="35" t="s">
        <v>391</v>
      </c>
      <c r="S813" s="32" t="str">
        <f>+VLOOKUP(Tabla12[[#This Row],[Programa]],Objetivos_Programas!$B$2:$C$16,2,FALSE)</f>
        <v>3. Programa Vitalidad y cuidado</v>
      </c>
      <c r="T813" s="35" t="s">
        <v>414</v>
      </c>
      <c r="U813" s="35" t="s">
        <v>1884</v>
      </c>
      <c r="V813"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13" s="35" t="s">
        <v>2282</v>
      </c>
      <c r="X813" s="174" t="s">
        <v>943</v>
      </c>
      <c r="Y813" s="152"/>
      <c r="Z813" s="152"/>
      <c r="AA813" s="152"/>
      <c r="AB813" s="152"/>
      <c r="AC813" s="204" t="s">
        <v>71</v>
      </c>
      <c r="AD813" s="204">
        <v>15000</v>
      </c>
      <c r="AE813" s="10">
        <f>+Tabla12[[#This Row],[Costo estimado 
(millones de $)]]</f>
        <v>15000</v>
      </c>
      <c r="AF813" s="208"/>
      <c r="AG813" s="208"/>
      <c r="AH813" s="208"/>
      <c r="AI813" s="152"/>
      <c r="AJ813" s="152"/>
      <c r="AK813" s="152" t="s">
        <v>66</v>
      </c>
      <c r="AL813" s="152"/>
      <c r="AO813" s="152"/>
      <c r="AP813" s="152"/>
      <c r="AQ813" s="152"/>
      <c r="AR813" s="152"/>
      <c r="AS813" s="152"/>
      <c r="AT813" s="152"/>
      <c r="AU813" s="152"/>
      <c r="AV813" s="152"/>
      <c r="AW813" s="152"/>
      <c r="AX813" s="206">
        <v>15000</v>
      </c>
      <c r="AY813" s="174"/>
      <c r="AZ813" s="152"/>
      <c r="BA813" s="152"/>
      <c r="BB813" s="209" t="e">
        <v>#REF!</v>
      </c>
      <c r="BC813" s="152"/>
      <c r="BD813" s="152"/>
    </row>
    <row r="814" spans="2:56" s="202" customFormat="1" ht="169" hidden="1" customHeight="1" x14ac:dyDescent="0.2">
      <c r="B814" s="7">
        <v>830</v>
      </c>
      <c r="C814" s="152" t="s">
        <v>313</v>
      </c>
      <c r="D814" s="152" t="s">
        <v>2250</v>
      </c>
      <c r="E814" s="174" t="s">
        <v>112</v>
      </c>
      <c r="F814" s="200" t="s">
        <v>2276</v>
      </c>
      <c r="G814" s="152" t="s">
        <v>2</v>
      </c>
      <c r="H814" s="201"/>
      <c r="I814" s="203" t="s">
        <v>79</v>
      </c>
      <c r="J814" s="32" t="s">
        <v>729</v>
      </c>
      <c r="K814" s="32" t="s">
        <v>93</v>
      </c>
      <c r="L814" s="32" t="s">
        <v>615</v>
      </c>
      <c r="M814" s="58"/>
      <c r="N814" s="58" t="s">
        <v>56</v>
      </c>
      <c r="O814" s="174"/>
      <c r="P814" s="152"/>
      <c r="Q814" s="152" t="s">
        <v>4</v>
      </c>
      <c r="R814" s="35" t="s">
        <v>391</v>
      </c>
      <c r="S814" s="32" t="str">
        <f>+VLOOKUP(Tabla12[[#This Row],[Programa]],Objetivos_Programas!$B$2:$C$16,2,FALSE)</f>
        <v>3. Programa Vitalidad y cuidado</v>
      </c>
      <c r="T814" s="35" t="s">
        <v>414</v>
      </c>
      <c r="U814" s="35" t="s">
        <v>1884</v>
      </c>
      <c r="V814"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14" s="35" t="s">
        <v>2282</v>
      </c>
      <c r="X814" s="174" t="s">
        <v>943</v>
      </c>
      <c r="Y814" s="152"/>
      <c r="Z814" s="152"/>
      <c r="AA814" s="152"/>
      <c r="AB814" s="152"/>
      <c r="AC814" s="204" t="s">
        <v>71</v>
      </c>
      <c r="AD814" s="204">
        <v>15000</v>
      </c>
      <c r="AE814" s="10">
        <f>+Tabla12[[#This Row],[Costo estimado 
(millones de $)]]</f>
        <v>15000</v>
      </c>
      <c r="AF814" s="208"/>
      <c r="AG814" s="208"/>
      <c r="AH814" s="208"/>
      <c r="AI814" s="152"/>
      <c r="AJ814" s="152"/>
      <c r="AK814" s="152" t="s">
        <v>66</v>
      </c>
      <c r="AL814" s="152"/>
      <c r="AO814" s="152"/>
      <c r="AP814" s="152"/>
      <c r="AQ814" s="152"/>
      <c r="AR814" s="152"/>
      <c r="AS814" s="152"/>
      <c r="AT814" s="152"/>
      <c r="AU814" s="152"/>
      <c r="AV814" s="152"/>
      <c r="AW814" s="152"/>
      <c r="AX814" s="206">
        <v>15000</v>
      </c>
      <c r="AY814" s="174"/>
      <c r="AZ814" s="152"/>
      <c r="BA814" s="152"/>
      <c r="BB814" s="209" t="e">
        <v>#REF!</v>
      </c>
      <c r="BC814" s="152"/>
      <c r="BD814" s="152"/>
    </row>
    <row r="815" spans="2:56" s="202" customFormat="1" ht="169" hidden="1" customHeight="1" x14ac:dyDescent="0.2">
      <c r="B815" s="7">
        <v>831</v>
      </c>
      <c r="C815" s="152" t="s">
        <v>313</v>
      </c>
      <c r="D815" s="152" t="s">
        <v>2250</v>
      </c>
      <c r="E815" s="174" t="s">
        <v>112</v>
      </c>
      <c r="F815" s="200" t="s">
        <v>2277</v>
      </c>
      <c r="G815" s="152" t="s">
        <v>2</v>
      </c>
      <c r="H815" s="201"/>
      <c r="I815" s="203" t="s">
        <v>79</v>
      </c>
      <c r="J815" s="32" t="s">
        <v>729</v>
      </c>
      <c r="K815" s="32" t="s">
        <v>93</v>
      </c>
      <c r="L815" s="32" t="s">
        <v>615</v>
      </c>
      <c r="M815" s="58"/>
      <c r="N815" s="58" t="s">
        <v>56</v>
      </c>
      <c r="O815" s="174"/>
      <c r="P815" s="152"/>
      <c r="Q815" s="152" t="s">
        <v>4</v>
      </c>
      <c r="R815" s="35" t="s">
        <v>391</v>
      </c>
      <c r="S815" s="32" t="str">
        <f>+VLOOKUP(Tabla12[[#This Row],[Programa]],Objetivos_Programas!$B$2:$C$16,2,FALSE)</f>
        <v>3. Programa Vitalidad y cuidado</v>
      </c>
      <c r="T815" s="35" t="s">
        <v>414</v>
      </c>
      <c r="U815" s="35" t="s">
        <v>1884</v>
      </c>
      <c r="V815"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15" s="35" t="s">
        <v>2282</v>
      </c>
      <c r="X815" s="174" t="s">
        <v>943</v>
      </c>
      <c r="Y815" s="152"/>
      <c r="Z815" s="152"/>
      <c r="AA815" s="152"/>
      <c r="AB815" s="152"/>
      <c r="AC815" s="204" t="s">
        <v>71</v>
      </c>
      <c r="AD815" s="204">
        <v>15000</v>
      </c>
      <c r="AE815" s="10">
        <f>+Tabla12[[#This Row],[Costo estimado 
(millones de $)]]</f>
        <v>15000</v>
      </c>
      <c r="AF815" s="208"/>
      <c r="AG815" s="208"/>
      <c r="AH815" s="208"/>
      <c r="AI815" s="152"/>
      <c r="AJ815" s="152"/>
      <c r="AK815" s="152" t="s">
        <v>66</v>
      </c>
      <c r="AL815" s="152"/>
      <c r="AO815" s="152"/>
      <c r="AP815" s="152"/>
      <c r="AQ815" s="152"/>
      <c r="AR815" s="152"/>
      <c r="AS815" s="152"/>
      <c r="AT815" s="152"/>
      <c r="AU815" s="152"/>
      <c r="AV815" s="152"/>
      <c r="AW815" s="152"/>
      <c r="AX815" s="206">
        <v>15000</v>
      </c>
      <c r="AY815" s="174"/>
      <c r="AZ815" s="152"/>
      <c r="BA815" s="152"/>
      <c r="BB815" s="209" t="e">
        <v>#REF!</v>
      </c>
      <c r="BC815" s="152"/>
      <c r="BD815" s="152"/>
    </row>
    <row r="816" spans="2:56" s="202" customFormat="1" ht="169" hidden="1" customHeight="1" x14ac:dyDescent="0.2">
      <c r="B816" s="7">
        <v>832</v>
      </c>
      <c r="C816" s="152" t="s">
        <v>313</v>
      </c>
      <c r="D816" s="152" t="s">
        <v>2250</v>
      </c>
      <c r="E816" s="174" t="s">
        <v>112</v>
      </c>
      <c r="F816" s="200" t="s">
        <v>2278</v>
      </c>
      <c r="G816" s="152" t="s">
        <v>2</v>
      </c>
      <c r="H816" s="201"/>
      <c r="I816" s="203" t="s">
        <v>79</v>
      </c>
      <c r="J816" s="32" t="s">
        <v>729</v>
      </c>
      <c r="K816" s="32" t="s">
        <v>93</v>
      </c>
      <c r="L816" s="32" t="s">
        <v>615</v>
      </c>
      <c r="M816" s="58"/>
      <c r="N816" s="58" t="s">
        <v>56</v>
      </c>
      <c r="O816" s="174"/>
      <c r="P816" s="152"/>
      <c r="Q816" s="152" t="s">
        <v>4</v>
      </c>
      <c r="R816" s="35" t="s">
        <v>391</v>
      </c>
      <c r="S816" s="32" t="str">
        <f>+VLOOKUP(Tabla12[[#This Row],[Programa]],Objetivos_Programas!$B$2:$C$16,2,FALSE)</f>
        <v>3. Programa Vitalidad y cuidado</v>
      </c>
      <c r="T816" s="35" t="s">
        <v>414</v>
      </c>
      <c r="U816" s="35" t="s">
        <v>1884</v>
      </c>
      <c r="V816"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16" s="35" t="s">
        <v>2282</v>
      </c>
      <c r="X816" s="174" t="s">
        <v>2279</v>
      </c>
      <c r="Y816" s="152"/>
      <c r="Z816" s="152"/>
      <c r="AA816" s="152"/>
      <c r="AB816" s="152"/>
      <c r="AC816" s="204" t="s">
        <v>71</v>
      </c>
      <c r="AD816" s="204">
        <v>15000</v>
      </c>
      <c r="AE816" s="10">
        <f>+Tabla12[[#This Row],[Costo estimado 
(millones de $)]]</f>
        <v>15000</v>
      </c>
      <c r="AF816" s="208"/>
      <c r="AG816" s="208"/>
      <c r="AH816" s="208"/>
      <c r="AI816" s="152"/>
      <c r="AJ816" s="152"/>
      <c r="AK816" s="152" t="s">
        <v>66</v>
      </c>
      <c r="AL816" s="152"/>
      <c r="AO816" s="152"/>
      <c r="AP816" s="152"/>
      <c r="AQ816" s="152"/>
      <c r="AR816" s="152"/>
      <c r="AS816" s="152"/>
      <c r="AT816" s="152"/>
      <c r="AU816" s="152"/>
      <c r="AV816" s="152"/>
      <c r="AW816" s="152"/>
      <c r="AX816" s="206">
        <v>15000</v>
      </c>
      <c r="AY816" s="174"/>
      <c r="AZ816" s="152"/>
      <c r="BA816" s="152"/>
      <c r="BB816" s="209" t="e">
        <v>#REF!</v>
      </c>
      <c r="BC816" s="152"/>
      <c r="BD816" s="152"/>
    </row>
    <row r="817" spans="1:56" s="202" customFormat="1" ht="169" hidden="1" customHeight="1" x14ac:dyDescent="0.2">
      <c r="B817" s="7">
        <v>833</v>
      </c>
      <c r="C817" s="152" t="s">
        <v>313</v>
      </c>
      <c r="D817" s="152" t="s">
        <v>2250</v>
      </c>
      <c r="E817" s="174" t="s">
        <v>112</v>
      </c>
      <c r="F817" s="200" t="s">
        <v>2280</v>
      </c>
      <c r="G817" s="152" t="s">
        <v>2</v>
      </c>
      <c r="H817" s="201"/>
      <c r="I817" s="203" t="s">
        <v>79</v>
      </c>
      <c r="J817" s="32" t="s">
        <v>729</v>
      </c>
      <c r="K817" s="32" t="s">
        <v>93</v>
      </c>
      <c r="L817" s="32" t="s">
        <v>615</v>
      </c>
      <c r="M817" s="58"/>
      <c r="N817" s="58" t="s">
        <v>56</v>
      </c>
      <c r="O817" s="174"/>
      <c r="P817" s="152"/>
      <c r="Q817" s="152" t="s">
        <v>4</v>
      </c>
      <c r="R817" s="35" t="s">
        <v>391</v>
      </c>
      <c r="S817" s="32" t="str">
        <f>+VLOOKUP(Tabla12[[#This Row],[Programa]],Objetivos_Programas!$B$2:$C$16,2,FALSE)</f>
        <v>3. Programa Vitalidad y cuidado</v>
      </c>
      <c r="T817" s="35" t="s">
        <v>414</v>
      </c>
      <c r="U817" s="35" t="s">
        <v>1884</v>
      </c>
      <c r="V817"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17" s="35" t="s">
        <v>2282</v>
      </c>
      <c r="X817" s="174" t="s">
        <v>939</v>
      </c>
      <c r="Y817" s="152"/>
      <c r="Z817" s="152"/>
      <c r="AA817" s="152"/>
      <c r="AB817" s="152"/>
      <c r="AC817" s="204" t="s">
        <v>71</v>
      </c>
      <c r="AD817" s="204">
        <v>15000</v>
      </c>
      <c r="AE817" s="10">
        <f>+Tabla12[[#This Row],[Costo estimado 
(millones de $)]]</f>
        <v>15000</v>
      </c>
      <c r="AF817" s="208"/>
      <c r="AG817" s="208"/>
      <c r="AH817" s="208"/>
      <c r="AI817" s="152"/>
      <c r="AJ817" s="152"/>
      <c r="AK817" s="152" t="s">
        <v>66</v>
      </c>
      <c r="AL817" s="152"/>
      <c r="AO817" s="152"/>
      <c r="AP817" s="152"/>
      <c r="AQ817" s="152"/>
      <c r="AR817" s="152"/>
      <c r="AS817" s="152"/>
      <c r="AT817" s="152"/>
      <c r="AU817" s="152"/>
      <c r="AV817" s="152"/>
      <c r="AW817" s="152"/>
      <c r="AX817" s="206">
        <v>15000</v>
      </c>
      <c r="AY817" s="174"/>
      <c r="AZ817" s="152"/>
      <c r="BA817" s="152"/>
      <c r="BB817" s="209" t="e">
        <v>#REF!</v>
      </c>
      <c r="BC817" s="152"/>
      <c r="BD817" s="152"/>
    </row>
    <row r="818" spans="1:56" s="202" customFormat="1" ht="169" hidden="1" customHeight="1" x14ac:dyDescent="0.2">
      <c r="B818" s="7">
        <v>834</v>
      </c>
      <c r="C818" s="152" t="s">
        <v>313</v>
      </c>
      <c r="D818" s="152" t="s">
        <v>2250</v>
      </c>
      <c r="E818" s="174" t="s">
        <v>112</v>
      </c>
      <c r="F818" s="200" t="s">
        <v>2280</v>
      </c>
      <c r="G818" s="152" t="s">
        <v>2</v>
      </c>
      <c r="H818" s="201"/>
      <c r="I818" s="203" t="s">
        <v>79</v>
      </c>
      <c r="J818" s="32" t="s">
        <v>729</v>
      </c>
      <c r="K818" s="32" t="s">
        <v>93</v>
      </c>
      <c r="L818" s="32" t="s">
        <v>615</v>
      </c>
      <c r="M818" s="58"/>
      <c r="N818" s="58" t="s">
        <v>56</v>
      </c>
      <c r="O818" s="174"/>
      <c r="P818" s="152"/>
      <c r="Q818" s="152" t="s">
        <v>4</v>
      </c>
      <c r="R818" s="35" t="s">
        <v>391</v>
      </c>
      <c r="S818" s="32" t="str">
        <f>+VLOOKUP(Tabla12[[#This Row],[Programa]],Objetivos_Programas!$B$2:$C$16,2,FALSE)</f>
        <v>3. Programa Vitalidad y cuidado</v>
      </c>
      <c r="T818" s="35" t="s">
        <v>414</v>
      </c>
      <c r="U818" s="35" t="s">
        <v>1884</v>
      </c>
      <c r="V818" s="33" t="str">
        <f>+VLOOKUP(Tabla12[[#This Row],[Subprograma (reclasificación)]],OB_Prop_Estru_Prog_SubPr_meta!$K$2:$N$59,4,FALSE)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W818" s="35" t="s">
        <v>2282</v>
      </c>
      <c r="X818" s="174" t="s">
        <v>134</v>
      </c>
      <c r="Y818" s="152"/>
      <c r="Z818" s="152"/>
      <c r="AA818" s="152"/>
      <c r="AB818" s="152"/>
      <c r="AC818" s="204" t="s">
        <v>71</v>
      </c>
      <c r="AD818" s="204">
        <v>15000</v>
      </c>
      <c r="AE818" s="10">
        <f>+Tabla12[[#This Row],[Costo estimado 
(millones de $)]]</f>
        <v>15000</v>
      </c>
      <c r="AF818" s="208"/>
      <c r="AG818" s="208"/>
      <c r="AH818" s="208"/>
      <c r="AI818" s="152"/>
      <c r="AJ818" s="152"/>
      <c r="AK818" s="152" t="s">
        <v>66</v>
      </c>
      <c r="AL818" s="152"/>
      <c r="AO818" s="152"/>
      <c r="AP818" s="152"/>
      <c r="AQ818" s="152"/>
      <c r="AR818" s="152"/>
      <c r="AS818" s="152"/>
      <c r="AT818" s="152"/>
      <c r="AU818" s="152"/>
      <c r="AV818" s="152"/>
      <c r="AW818" s="152"/>
      <c r="AX818" s="206">
        <v>15000</v>
      </c>
      <c r="AY818" s="174"/>
      <c r="AZ818" s="152"/>
      <c r="BA818" s="152"/>
      <c r="BB818" s="209" t="e">
        <v>#REF!</v>
      </c>
      <c r="BC818" s="152"/>
      <c r="BD818" s="152"/>
    </row>
    <row r="819" spans="1:56" ht="93.75" hidden="1" customHeight="1" x14ac:dyDescent="0.2">
      <c r="A819" s="118"/>
      <c r="B819" s="7">
        <v>806</v>
      </c>
      <c r="C819" s="119" t="s">
        <v>313</v>
      </c>
      <c r="D819" s="119" t="s">
        <v>314</v>
      </c>
      <c r="E819" s="121" t="s">
        <v>72</v>
      </c>
      <c r="F819" s="120" t="s">
        <v>2283</v>
      </c>
      <c r="G819" s="119" t="s">
        <v>2</v>
      </c>
      <c r="H819" s="3" t="s">
        <v>1153</v>
      </c>
      <c r="I819" s="4" t="s">
        <v>79</v>
      </c>
      <c r="J819" s="32" t="s">
        <v>729</v>
      </c>
      <c r="K819" s="32" t="s">
        <v>345</v>
      </c>
      <c r="L819" s="119" t="s">
        <v>615</v>
      </c>
      <c r="M819" s="121"/>
      <c r="N819" s="121" t="s">
        <v>56</v>
      </c>
      <c r="O819" s="121"/>
      <c r="P819" s="119"/>
      <c r="Q819" s="119" t="s">
        <v>4</v>
      </c>
      <c r="R819" s="109" t="s">
        <v>391</v>
      </c>
      <c r="S819" s="32" t="str">
        <f>+VLOOKUP(Tabla12[[#This Row],[Programa]],Objetivos_Programas!$B$2:$C$16,2,FALSE)</f>
        <v>3. Programa Vitalidad y cuidado</v>
      </c>
      <c r="T819" s="109" t="s">
        <v>1873</v>
      </c>
      <c r="U819" s="109" t="s">
        <v>1886</v>
      </c>
      <c r="V819" s="33" t="str">
        <f>+VLOOKUP(Tabla12[[#This Row],[Subprograma (reclasificación)]],OB_Prop_Estru_Prog_SubPr_meta!$K$2:$N$59,4,FALSE)</f>
        <v>1.770 Ha de nuevos parques estructurantes</v>
      </c>
      <c r="W819" s="119" t="s">
        <v>10</v>
      </c>
      <c r="X819" s="119"/>
      <c r="Y819" s="7" t="s">
        <v>108</v>
      </c>
      <c r="Z819" s="7"/>
      <c r="AA819" s="119" t="s">
        <v>1413</v>
      </c>
      <c r="AB819" s="119" t="s">
        <v>2284</v>
      </c>
      <c r="AC819" s="121" t="s">
        <v>71</v>
      </c>
      <c r="AD819" s="122">
        <v>25414</v>
      </c>
      <c r="AE819" s="10">
        <f>+Tabla12[[#This Row],[Costo estimado 
(millones de $)]]</f>
        <v>25414</v>
      </c>
      <c r="AF819" s="123"/>
      <c r="AG819" s="119"/>
      <c r="AH819" s="119"/>
      <c r="AI819" s="119"/>
      <c r="AJ819" s="119"/>
      <c r="AK819" s="119" t="s">
        <v>66</v>
      </c>
      <c r="AL819" s="119"/>
      <c r="AM819" s="119"/>
      <c r="AN819" s="119"/>
      <c r="AO819" s="119"/>
      <c r="AP819" s="119"/>
      <c r="AQ819" s="124"/>
      <c r="AR819" s="32"/>
      <c r="AT819" s="124">
        <v>97000</v>
      </c>
      <c r="BB819" s="7"/>
    </row>
    <row r="820" spans="1:56" ht="93.75" hidden="1" customHeight="1" x14ac:dyDescent="0.2">
      <c r="A820" s="118"/>
      <c r="B820" s="7">
        <v>807</v>
      </c>
      <c r="C820" s="119" t="s">
        <v>313</v>
      </c>
      <c r="D820" s="119" t="s">
        <v>314</v>
      </c>
      <c r="E820" s="121" t="s">
        <v>72</v>
      </c>
      <c r="F820" s="120" t="s">
        <v>2285</v>
      </c>
      <c r="G820" s="119" t="s">
        <v>2</v>
      </c>
      <c r="H820" s="3" t="s">
        <v>1153</v>
      </c>
      <c r="I820" s="4" t="s">
        <v>79</v>
      </c>
      <c r="J820" s="32" t="s">
        <v>729</v>
      </c>
      <c r="K820" s="32" t="s">
        <v>345</v>
      </c>
      <c r="L820" s="119" t="s">
        <v>615</v>
      </c>
      <c r="M820" s="121"/>
      <c r="N820" s="121" t="s">
        <v>56</v>
      </c>
      <c r="O820" s="121"/>
      <c r="P820" s="119"/>
      <c r="Q820" s="119" t="s">
        <v>4</v>
      </c>
      <c r="R820" s="109" t="s">
        <v>391</v>
      </c>
      <c r="S820" s="32" t="str">
        <f>+VLOOKUP(Tabla12[[#This Row],[Programa]],Objetivos_Programas!$B$2:$C$16,2,FALSE)</f>
        <v>3. Programa Vitalidad y cuidado</v>
      </c>
      <c r="T820" s="109" t="s">
        <v>1873</v>
      </c>
      <c r="U820" s="109" t="s">
        <v>1886</v>
      </c>
      <c r="V820" s="33" t="str">
        <f>+VLOOKUP(Tabla12[[#This Row],[Subprograma (reclasificación)]],OB_Prop_Estru_Prog_SubPr_meta!$K$2:$N$59,4,FALSE)</f>
        <v>1.770 Ha de nuevos parques estructurantes</v>
      </c>
      <c r="W820" s="119" t="s">
        <v>10</v>
      </c>
      <c r="X820" s="119"/>
      <c r="Y820" s="7" t="s">
        <v>108</v>
      </c>
      <c r="Z820" s="7"/>
      <c r="AA820" s="119"/>
      <c r="AB820" s="119" t="s">
        <v>2286</v>
      </c>
      <c r="AC820" s="121" t="s">
        <v>71</v>
      </c>
      <c r="AD820" s="122">
        <v>6025</v>
      </c>
      <c r="AE820" s="10">
        <f>+Tabla12[[#This Row],[Costo estimado 
(millones de $)]]</f>
        <v>6025</v>
      </c>
      <c r="AF820" s="123"/>
      <c r="AG820" s="119"/>
      <c r="AH820" s="119"/>
      <c r="AI820" s="119"/>
      <c r="AJ820" s="119"/>
      <c r="AK820" s="119" t="s">
        <v>66</v>
      </c>
      <c r="AL820" s="119"/>
      <c r="AM820" s="119"/>
      <c r="AN820" s="119"/>
      <c r="AO820" s="119"/>
      <c r="AP820" s="119"/>
      <c r="AQ820" s="124"/>
      <c r="AR820" s="32"/>
      <c r="AT820" s="124">
        <v>23000</v>
      </c>
      <c r="BB820" s="7"/>
    </row>
    <row r="821" spans="1:56" ht="169" hidden="1" customHeight="1" x14ac:dyDescent="0.2">
      <c r="D821" s="32"/>
      <c r="F821" s="1"/>
      <c r="H821" s="3"/>
      <c r="J821" s="32"/>
      <c r="R821" s="35"/>
      <c r="V821" s="33"/>
      <c r="W821" s="35"/>
      <c r="AA821" s="35"/>
      <c r="AC821" s="58"/>
      <c r="AD821" s="58"/>
      <c r="AE821" s="58"/>
      <c r="AF821" s="58"/>
      <c r="AI821" s="16"/>
      <c r="AJ821" s="32"/>
      <c r="AM821" s="7"/>
      <c r="AN821" s="7"/>
      <c r="AP821" s="32"/>
      <c r="AQ821" s="32"/>
      <c r="AR821" s="32"/>
      <c r="AS821" s="32"/>
      <c r="AT821" s="32"/>
      <c r="AU821" s="32"/>
      <c r="AV821" s="32"/>
      <c r="AW821" s="32"/>
      <c r="AX821" s="16"/>
      <c r="AY821" s="32"/>
      <c r="AZ821" s="32"/>
      <c r="BA821" s="32"/>
      <c r="BB821" s="105"/>
      <c r="BC821" s="32"/>
      <c r="BD821" s="32"/>
    </row>
    <row r="822" spans="1:56" ht="169" hidden="1" customHeight="1" x14ac:dyDescent="0.2">
      <c r="D822" s="32"/>
      <c r="F822" s="1"/>
      <c r="H822" s="3"/>
      <c r="J822" s="32"/>
      <c r="R822" s="35"/>
      <c r="V822" s="33"/>
      <c r="W822" s="35"/>
      <c r="AA822" s="35"/>
      <c r="AC822" s="58"/>
      <c r="AD822" s="58"/>
      <c r="AE822" s="58"/>
      <c r="AF822" s="58"/>
      <c r="AI822" s="16"/>
      <c r="AJ822" s="32"/>
      <c r="AM822" s="7"/>
      <c r="AN822" s="7"/>
      <c r="AP822" s="32"/>
      <c r="AQ822" s="32"/>
      <c r="AR822" s="32"/>
      <c r="AS822" s="32"/>
      <c r="AT822" s="32"/>
      <c r="AU822" s="32"/>
      <c r="AV822" s="32"/>
      <c r="AW822" s="32"/>
      <c r="AX822" s="16"/>
      <c r="AY822" s="32"/>
      <c r="AZ822" s="32"/>
      <c r="BA822" s="32"/>
      <c r="BB822" s="105"/>
      <c r="BC822" s="32"/>
      <c r="BD822" s="32"/>
    </row>
    <row r="823" spans="1:56" ht="169" hidden="1" customHeight="1" x14ac:dyDescent="0.2">
      <c r="D823" s="32"/>
      <c r="F823" s="1"/>
      <c r="H823" s="3"/>
      <c r="J823" s="32"/>
      <c r="R823" s="35"/>
      <c r="V823" s="33"/>
      <c r="W823" s="35"/>
      <c r="AA823" s="35"/>
      <c r="AC823" s="58"/>
      <c r="AD823" s="58"/>
      <c r="AE823" s="58"/>
      <c r="AF823" s="58"/>
      <c r="AI823" s="16"/>
      <c r="AJ823" s="32"/>
      <c r="AM823" s="7"/>
      <c r="AN823" s="7"/>
      <c r="AP823" s="32"/>
      <c r="AQ823" s="32"/>
      <c r="AR823" s="32"/>
      <c r="AS823" s="32"/>
      <c r="AT823" s="32"/>
      <c r="AU823" s="32"/>
      <c r="AV823" s="32"/>
      <c r="AW823" s="32"/>
      <c r="AX823" s="16"/>
      <c r="AY823" s="32"/>
      <c r="AZ823" s="32"/>
      <c r="BA823" s="32"/>
      <c r="BB823" s="105"/>
      <c r="BC823" s="32"/>
      <c r="BD823" s="32"/>
    </row>
    <row r="824" spans="1:56" ht="169" hidden="1" customHeight="1" x14ac:dyDescent="0.2">
      <c r="D824" s="32"/>
      <c r="F824" s="1"/>
      <c r="H824" s="3"/>
      <c r="J824" s="32"/>
      <c r="R824" s="35"/>
      <c r="V824" s="33"/>
      <c r="W824" s="35"/>
      <c r="AA824" s="35"/>
      <c r="AC824" s="58"/>
      <c r="AD824" s="58"/>
      <c r="AE824" s="58"/>
      <c r="AF824" s="58"/>
      <c r="AI824" s="16"/>
      <c r="AJ824" s="32"/>
      <c r="AM824" s="7"/>
      <c r="AN824" s="7"/>
      <c r="AP824" s="32"/>
      <c r="AQ824" s="32"/>
      <c r="AR824" s="32"/>
      <c r="AS824" s="32"/>
      <c r="AT824" s="32"/>
      <c r="AU824" s="32"/>
      <c r="AV824" s="32"/>
      <c r="AW824" s="32"/>
      <c r="AX824" s="16"/>
      <c r="AY824" s="32"/>
      <c r="AZ824" s="32"/>
      <c r="BA824" s="32"/>
      <c r="BB824" s="105"/>
      <c r="BC824" s="32"/>
      <c r="BD824" s="32"/>
    </row>
    <row r="825" spans="1:56" ht="169" hidden="1" customHeight="1" x14ac:dyDescent="0.2">
      <c r="D825" s="32"/>
      <c r="F825" s="1"/>
      <c r="H825" s="3"/>
      <c r="J825" s="32"/>
      <c r="R825" s="35"/>
      <c r="V825" s="33"/>
      <c r="W825" s="35"/>
      <c r="AA825" s="35"/>
      <c r="AC825" s="58"/>
      <c r="AD825" s="58"/>
      <c r="AE825" s="58"/>
      <c r="AF825" s="58"/>
      <c r="AI825" s="16"/>
      <c r="AJ825" s="32"/>
      <c r="AM825" s="7"/>
      <c r="AN825" s="7"/>
      <c r="AP825" s="32"/>
      <c r="AQ825" s="32"/>
      <c r="AR825" s="32"/>
      <c r="AS825" s="32"/>
      <c r="AT825" s="32"/>
      <c r="AU825" s="32"/>
      <c r="AV825" s="32"/>
      <c r="AW825" s="32"/>
      <c r="AX825" s="16"/>
      <c r="AY825" s="32"/>
      <c r="AZ825" s="32"/>
      <c r="BA825" s="32"/>
      <c r="BB825" s="105"/>
      <c r="BC825" s="32"/>
      <c r="BD825" s="32"/>
    </row>
    <row r="826" spans="1:56" ht="169" hidden="1" customHeight="1" x14ac:dyDescent="0.2">
      <c r="D826" s="32"/>
      <c r="F826" s="1"/>
      <c r="H826" s="3"/>
      <c r="J826" s="32"/>
      <c r="R826" s="35"/>
      <c r="V826" s="33"/>
      <c r="W826" s="35"/>
      <c r="AA826" s="35"/>
      <c r="AC826" s="58"/>
      <c r="AD826" s="58"/>
      <c r="AE826" s="58"/>
      <c r="AF826" s="58"/>
      <c r="AI826" s="16"/>
      <c r="AJ826" s="32"/>
      <c r="AM826" s="7"/>
      <c r="AN826" s="7"/>
      <c r="AP826" s="32"/>
      <c r="AQ826" s="32"/>
      <c r="AR826" s="32"/>
      <c r="AS826" s="32"/>
      <c r="AT826" s="32"/>
      <c r="AU826" s="32"/>
      <c r="AV826" s="32"/>
      <c r="AW826" s="32"/>
      <c r="AX826" s="16"/>
      <c r="AY826" s="32"/>
      <c r="AZ826" s="32"/>
      <c r="BA826" s="32"/>
      <c r="BB826" s="105"/>
      <c r="BC826" s="32"/>
      <c r="BD826" s="32"/>
    </row>
    <row r="827" spans="1:56" ht="169" hidden="1" customHeight="1" x14ac:dyDescent="0.2">
      <c r="D827" s="32"/>
      <c r="F827" s="1"/>
      <c r="H827" s="3"/>
      <c r="J827" s="32"/>
      <c r="R827" s="35"/>
      <c r="V827" s="33"/>
      <c r="W827" s="35"/>
      <c r="AA827" s="35"/>
      <c r="AC827" s="58"/>
      <c r="AD827" s="58"/>
      <c r="AE827" s="58"/>
      <c r="AF827" s="58"/>
      <c r="AI827" s="16"/>
      <c r="AJ827" s="32"/>
      <c r="AM827" s="7"/>
      <c r="AN827" s="7"/>
      <c r="AP827" s="32"/>
      <c r="AQ827" s="32"/>
      <c r="AR827" s="32"/>
      <c r="AS827" s="32"/>
      <c r="AT827" s="32"/>
      <c r="AU827" s="32"/>
      <c r="AV827" s="32"/>
      <c r="AW827" s="32"/>
      <c r="AX827" s="16"/>
      <c r="AY827" s="32"/>
      <c r="AZ827" s="32"/>
      <c r="BA827" s="32"/>
      <c r="BB827" s="105"/>
      <c r="BC827" s="32"/>
      <c r="BD827" s="32"/>
    </row>
    <row r="828" spans="1:56" ht="169" hidden="1" customHeight="1" x14ac:dyDescent="0.2">
      <c r="D828" s="32"/>
      <c r="F828" s="1"/>
      <c r="H828" s="3"/>
      <c r="J828" s="32"/>
      <c r="R828" s="35"/>
      <c r="V828" s="33"/>
      <c r="W828" s="35"/>
      <c r="AA828" s="35"/>
      <c r="AC828" s="58"/>
      <c r="AD828" s="58"/>
      <c r="AE828" s="58"/>
      <c r="AF828" s="58"/>
      <c r="AI828" s="16"/>
      <c r="AJ828" s="32"/>
      <c r="AM828" s="7"/>
      <c r="AN828" s="7"/>
      <c r="AP828" s="32"/>
      <c r="AQ828" s="32"/>
      <c r="AR828" s="32"/>
      <c r="AS828" s="32"/>
      <c r="AT828" s="32"/>
      <c r="AU828" s="32"/>
      <c r="AV828" s="32"/>
      <c r="AW828" s="32"/>
      <c r="AX828" s="16"/>
      <c r="AY828" s="32"/>
      <c r="AZ828" s="32"/>
      <c r="BA828" s="32"/>
      <c r="BB828" s="105"/>
      <c r="BC828" s="32"/>
      <c r="BD828" s="32"/>
    </row>
    <row r="829" spans="1:56" ht="169" hidden="1" customHeight="1" x14ac:dyDescent="0.2">
      <c r="D829" s="32"/>
      <c r="F829" s="1"/>
      <c r="H829" s="3"/>
      <c r="J829" s="32"/>
      <c r="R829" s="35"/>
      <c r="V829" s="33"/>
      <c r="W829" s="35"/>
      <c r="AA829" s="35"/>
      <c r="AC829" s="58"/>
      <c r="AD829" s="58"/>
      <c r="AE829" s="58"/>
      <c r="AF829" s="58"/>
      <c r="AI829" s="16"/>
      <c r="AJ829" s="32"/>
      <c r="AM829" s="7"/>
      <c r="AN829" s="7"/>
      <c r="AP829" s="32"/>
      <c r="AQ829" s="32"/>
      <c r="AR829" s="32"/>
      <c r="AS829" s="32"/>
      <c r="AT829" s="32"/>
      <c r="AU829" s="32"/>
      <c r="AV829" s="32"/>
      <c r="AW829" s="32"/>
      <c r="AX829" s="16"/>
      <c r="AY829" s="32"/>
      <c r="AZ829" s="32"/>
      <c r="BA829" s="32"/>
      <c r="BB829" s="105"/>
      <c r="BC829" s="32"/>
      <c r="BD829" s="32"/>
    </row>
    <row r="830" spans="1:56" ht="169" hidden="1" customHeight="1" x14ac:dyDescent="0.2">
      <c r="D830" s="32"/>
      <c r="F830" s="1"/>
      <c r="H830" s="3"/>
      <c r="J830" s="32"/>
      <c r="R830" s="35"/>
      <c r="V830" s="33"/>
      <c r="W830" s="35"/>
      <c r="AA830" s="35"/>
      <c r="AC830" s="58"/>
      <c r="AD830" s="58"/>
      <c r="AE830" s="58"/>
      <c r="AF830" s="58"/>
      <c r="AI830" s="16"/>
      <c r="AJ830" s="32"/>
      <c r="AM830" s="7"/>
      <c r="AN830" s="7"/>
      <c r="AP830" s="32"/>
      <c r="AQ830" s="32"/>
      <c r="AR830" s="32"/>
      <c r="AS830" s="32"/>
      <c r="AT830" s="32"/>
      <c r="AU830" s="32"/>
      <c r="AV830" s="32"/>
      <c r="AW830" s="32"/>
      <c r="AX830" s="16"/>
      <c r="AY830" s="32"/>
      <c r="AZ830" s="32"/>
      <c r="BA830" s="32"/>
      <c r="BB830" s="105"/>
      <c r="BC830" s="32"/>
      <c r="BD830" s="32"/>
    </row>
    <row r="831" spans="1:56" ht="169" hidden="1" customHeight="1" x14ac:dyDescent="0.2">
      <c r="D831" s="32"/>
      <c r="F831" s="1"/>
      <c r="H831" s="3"/>
      <c r="J831" s="32"/>
      <c r="R831" s="35"/>
      <c r="V831" s="33"/>
      <c r="W831" s="35"/>
      <c r="AA831" s="35"/>
      <c r="AC831" s="58"/>
      <c r="AD831" s="58"/>
      <c r="AE831" s="58"/>
      <c r="AF831" s="58"/>
      <c r="AI831" s="16"/>
      <c r="AJ831" s="32"/>
      <c r="AM831" s="7"/>
      <c r="AN831" s="7"/>
      <c r="AP831" s="32"/>
      <c r="AQ831" s="32"/>
      <c r="AR831" s="32"/>
      <c r="AS831" s="32"/>
      <c r="AT831" s="32"/>
      <c r="AU831" s="32"/>
      <c r="AV831" s="32"/>
      <c r="AW831" s="32"/>
      <c r="AX831" s="16"/>
      <c r="AY831" s="32"/>
      <c r="AZ831" s="32"/>
      <c r="BA831" s="32"/>
      <c r="BB831" s="105"/>
      <c r="BC831" s="32"/>
      <c r="BD831" s="32"/>
    </row>
    <row r="832" spans="1:56" ht="169" hidden="1" customHeight="1" x14ac:dyDescent="0.2">
      <c r="D832" s="32"/>
      <c r="F832" s="1"/>
      <c r="H832" s="3"/>
      <c r="J832" s="32"/>
      <c r="R832" s="35"/>
      <c r="V832" s="33"/>
      <c r="W832" s="35"/>
      <c r="AA832" s="35"/>
      <c r="AC832" s="58"/>
      <c r="AD832" s="58"/>
      <c r="AE832" s="58"/>
      <c r="AF832" s="58"/>
      <c r="AI832" s="16"/>
      <c r="AJ832" s="32"/>
      <c r="AM832" s="7"/>
      <c r="AN832" s="7"/>
      <c r="AP832" s="32"/>
      <c r="AQ832" s="32"/>
      <c r="AR832" s="32"/>
      <c r="AS832" s="32"/>
      <c r="AT832" s="32"/>
      <c r="AU832" s="32"/>
      <c r="AV832" s="32"/>
      <c r="AW832" s="32"/>
      <c r="AX832" s="16"/>
      <c r="AY832" s="32"/>
      <c r="AZ832" s="32"/>
      <c r="BA832" s="32"/>
      <c r="BB832" s="105"/>
      <c r="BC832" s="32"/>
      <c r="BD832" s="32"/>
    </row>
    <row r="833" spans="4:56" ht="169" hidden="1" customHeight="1" x14ac:dyDescent="0.2">
      <c r="D833" s="32"/>
      <c r="F833" s="1"/>
      <c r="H833" s="3"/>
      <c r="J833" s="32"/>
      <c r="R833" s="35"/>
      <c r="V833" s="33"/>
      <c r="W833" s="35"/>
      <c r="AA833" s="35"/>
      <c r="AC833" s="58"/>
      <c r="AD833" s="58"/>
      <c r="AE833" s="58"/>
      <c r="AF833" s="58"/>
      <c r="AI833" s="16"/>
      <c r="AJ833" s="32"/>
      <c r="AM833" s="7"/>
      <c r="AN833" s="7"/>
      <c r="AP833" s="32"/>
      <c r="AQ833" s="32"/>
      <c r="AR833" s="32"/>
      <c r="AS833" s="32"/>
      <c r="AT833" s="32"/>
      <c r="AU833" s="32"/>
      <c r="AV833" s="32"/>
      <c r="AW833" s="32"/>
      <c r="AX833" s="16"/>
      <c r="AY833" s="32"/>
      <c r="AZ833" s="32"/>
      <c r="BA833" s="32"/>
      <c r="BB833" s="105"/>
      <c r="BC833" s="32"/>
      <c r="BD833" s="32"/>
    </row>
    <row r="834" spans="4:56" ht="169" hidden="1" customHeight="1" x14ac:dyDescent="0.2">
      <c r="D834" s="32"/>
      <c r="F834" s="1"/>
      <c r="H834" s="3"/>
      <c r="J834" s="32"/>
      <c r="R834" s="35"/>
      <c r="V834" s="33"/>
      <c r="W834" s="35"/>
      <c r="AA834" s="35"/>
      <c r="AC834" s="58"/>
      <c r="AD834" s="58"/>
      <c r="AE834" s="58"/>
      <c r="AF834" s="58"/>
      <c r="AI834" s="16"/>
      <c r="AJ834" s="32"/>
      <c r="AM834" s="7"/>
      <c r="AN834" s="7"/>
      <c r="AP834" s="32"/>
      <c r="AQ834" s="32"/>
      <c r="AR834" s="32"/>
      <c r="AS834" s="32"/>
      <c r="AT834" s="32"/>
      <c r="AU834" s="32"/>
      <c r="AV834" s="32"/>
      <c r="AW834" s="32"/>
      <c r="AX834" s="16"/>
      <c r="AY834" s="32"/>
      <c r="AZ834" s="32"/>
      <c r="BA834" s="32"/>
      <c r="BB834" s="105"/>
      <c r="BC834" s="32"/>
      <c r="BD834" s="32"/>
    </row>
    <row r="835" spans="4:56" ht="169" hidden="1" customHeight="1" x14ac:dyDescent="0.2">
      <c r="D835" s="32"/>
      <c r="F835" s="1"/>
      <c r="H835" s="3"/>
      <c r="J835" s="32"/>
      <c r="R835" s="35"/>
      <c r="V835" s="33"/>
      <c r="W835" s="35"/>
      <c r="AA835" s="35"/>
      <c r="AC835" s="58"/>
      <c r="AD835" s="58"/>
      <c r="AE835" s="58"/>
      <c r="AF835" s="58"/>
      <c r="AI835" s="16"/>
      <c r="AJ835" s="32"/>
      <c r="AM835" s="7"/>
      <c r="AN835" s="7"/>
      <c r="AP835" s="32"/>
      <c r="AQ835" s="32"/>
      <c r="AR835" s="32"/>
      <c r="AS835" s="32"/>
      <c r="AT835" s="32"/>
      <c r="AU835" s="32"/>
      <c r="AV835" s="32"/>
      <c r="AW835" s="32"/>
      <c r="AX835" s="16"/>
      <c r="AY835" s="32"/>
      <c r="AZ835" s="32"/>
      <c r="BA835" s="32"/>
      <c r="BB835" s="105"/>
      <c r="BC835" s="32"/>
      <c r="BD835" s="32"/>
    </row>
    <row r="836" spans="4:56" ht="169" hidden="1" customHeight="1" x14ac:dyDescent="0.2">
      <c r="D836" s="32"/>
      <c r="F836" s="1"/>
      <c r="H836" s="3"/>
      <c r="J836" s="32"/>
      <c r="R836" s="35"/>
      <c r="V836" s="33"/>
      <c r="W836" s="35"/>
      <c r="AA836" s="35"/>
      <c r="AC836" s="58"/>
      <c r="AD836" s="58"/>
      <c r="AE836" s="58"/>
      <c r="AF836" s="58"/>
      <c r="AI836" s="16"/>
      <c r="AJ836" s="32"/>
      <c r="AM836" s="7"/>
      <c r="AN836" s="7"/>
      <c r="AP836" s="32"/>
      <c r="AQ836" s="32"/>
      <c r="AR836" s="32"/>
      <c r="AS836" s="32"/>
      <c r="AT836" s="32"/>
      <c r="AU836" s="32"/>
      <c r="AV836" s="32"/>
      <c r="AW836" s="32"/>
      <c r="AX836" s="16"/>
      <c r="AY836" s="32"/>
      <c r="AZ836" s="32"/>
      <c r="BA836" s="32"/>
      <c r="BB836" s="105"/>
      <c r="BC836" s="32"/>
      <c r="BD836" s="32"/>
    </row>
    <row r="837" spans="4:56" ht="169" hidden="1" customHeight="1" x14ac:dyDescent="0.2">
      <c r="D837" s="32"/>
      <c r="F837" s="1"/>
      <c r="H837" s="3"/>
      <c r="J837" s="32"/>
      <c r="R837" s="35"/>
      <c r="V837" s="33"/>
      <c r="W837" s="35"/>
      <c r="AA837" s="35"/>
      <c r="AC837" s="58"/>
      <c r="AD837" s="58"/>
      <c r="AE837" s="58"/>
      <c r="AF837" s="58"/>
      <c r="AI837" s="16"/>
      <c r="AJ837" s="32"/>
      <c r="AM837" s="7"/>
      <c r="AN837" s="7"/>
      <c r="AP837" s="32"/>
      <c r="AQ837" s="32"/>
      <c r="AR837" s="32"/>
      <c r="AS837" s="32"/>
      <c r="AT837" s="32"/>
      <c r="AU837" s="32"/>
      <c r="AV837" s="32"/>
      <c r="AW837" s="32"/>
      <c r="AX837" s="16"/>
      <c r="AY837" s="32"/>
      <c r="AZ837" s="32"/>
      <c r="BA837" s="32"/>
      <c r="BB837" s="105"/>
      <c r="BC837" s="32"/>
      <c r="BD837" s="32"/>
    </row>
    <row r="838" spans="4:56" ht="169" hidden="1" customHeight="1" x14ac:dyDescent="0.2">
      <c r="D838" s="32"/>
      <c r="F838" s="1"/>
      <c r="H838" s="3"/>
      <c r="J838" s="32"/>
      <c r="R838" s="35"/>
      <c r="V838" s="33"/>
      <c r="W838" s="35"/>
      <c r="AA838" s="35"/>
      <c r="AC838" s="58"/>
      <c r="AD838" s="58"/>
      <c r="AE838" s="58"/>
      <c r="AF838" s="58"/>
      <c r="AI838" s="16"/>
      <c r="AJ838" s="32"/>
      <c r="AM838" s="7"/>
      <c r="AN838" s="7"/>
      <c r="AP838" s="32"/>
      <c r="AQ838" s="32"/>
      <c r="AR838" s="32"/>
      <c r="AS838" s="32"/>
      <c r="AT838" s="32"/>
      <c r="AU838" s="32"/>
      <c r="AV838" s="32"/>
      <c r="AW838" s="32"/>
      <c r="AX838" s="16"/>
      <c r="AY838" s="32"/>
      <c r="AZ838" s="32"/>
      <c r="BA838" s="32"/>
      <c r="BB838" s="105"/>
      <c r="BC838" s="32"/>
      <c r="BD838" s="32"/>
    </row>
    <row r="839" spans="4:56" ht="169" hidden="1" customHeight="1" x14ac:dyDescent="0.2">
      <c r="D839" s="32"/>
      <c r="F839" s="1"/>
      <c r="H839" s="3"/>
      <c r="J839" s="32"/>
      <c r="R839" s="35"/>
      <c r="V839" s="33"/>
      <c r="W839" s="35"/>
      <c r="AA839" s="35"/>
      <c r="AC839" s="58"/>
      <c r="AD839" s="58"/>
      <c r="AE839" s="58"/>
      <c r="AF839" s="58"/>
      <c r="AI839" s="16"/>
      <c r="AJ839" s="32"/>
      <c r="AM839" s="7"/>
      <c r="AN839" s="7"/>
      <c r="AP839" s="32"/>
      <c r="AQ839" s="32"/>
      <c r="AR839" s="32"/>
      <c r="AS839" s="32"/>
      <c r="AT839" s="32"/>
      <c r="AU839" s="32"/>
      <c r="AV839" s="32"/>
      <c r="AW839" s="32"/>
      <c r="AX839" s="16"/>
      <c r="AY839" s="32"/>
      <c r="AZ839" s="32"/>
      <c r="BA839" s="32"/>
      <c r="BB839" s="105"/>
      <c r="BC839" s="32"/>
      <c r="BD839" s="32"/>
    </row>
    <row r="840" spans="4:56" ht="169" hidden="1" customHeight="1" x14ac:dyDescent="0.2">
      <c r="D840" s="32"/>
      <c r="F840" s="1"/>
      <c r="H840" s="3"/>
      <c r="J840" s="32"/>
      <c r="R840" s="35"/>
      <c r="V840" s="33"/>
      <c r="W840" s="35"/>
      <c r="AA840" s="35"/>
      <c r="AC840" s="58"/>
      <c r="AD840" s="58"/>
      <c r="AE840" s="58"/>
      <c r="AF840" s="58"/>
      <c r="AI840" s="16"/>
      <c r="AJ840" s="32"/>
      <c r="AM840" s="7"/>
      <c r="AN840" s="7"/>
      <c r="AP840" s="32"/>
      <c r="AQ840" s="32"/>
      <c r="AR840" s="32"/>
      <c r="AS840" s="32"/>
      <c r="AT840" s="32"/>
      <c r="AU840" s="32"/>
      <c r="AV840" s="32"/>
      <c r="AW840" s="32"/>
      <c r="AX840" s="16"/>
      <c r="AY840" s="32"/>
      <c r="AZ840" s="32"/>
      <c r="BA840" s="32"/>
      <c r="BB840" s="105"/>
      <c r="BC840" s="32"/>
      <c r="BD840" s="32"/>
    </row>
    <row r="841" spans="4:56" ht="169" hidden="1" customHeight="1" x14ac:dyDescent="0.2">
      <c r="D841" s="32"/>
      <c r="F841" s="1"/>
      <c r="H841" s="3"/>
      <c r="J841" s="32"/>
      <c r="R841" s="35"/>
      <c r="V841" s="33"/>
      <c r="W841" s="35"/>
      <c r="AA841" s="35"/>
      <c r="AC841" s="58"/>
      <c r="AD841" s="58"/>
      <c r="AE841" s="58"/>
      <c r="AF841" s="58"/>
      <c r="AI841" s="16"/>
      <c r="AJ841" s="32"/>
      <c r="AM841" s="7"/>
      <c r="AN841" s="7"/>
      <c r="AP841" s="32"/>
      <c r="AQ841" s="32"/>
      <c r="AR841" s="32"/>
      <c r="AS841" s="32"/>
      <c r="AT841" s="32"/>
      <c r="AU841" s="32"/>
      <c r="AV841" s="32"/>
      <c r="AW841" s="32"/>
      <c r="AX841" s="16"/>
      <c r="AY841" s="32"/>
      <c r="AZ841" s="32"/>
      <c r="BA841" s="32"/>
      <c r="BB841" s="105"/>
      <c r="BC841" s="32"/>
      <c r="BD841" s="32"/>
    </row>
    <row r="842" spans="4:56" ht="169" hidden="1" customHeight="1" x14ac:dyDescent="0.2">
      <c r="D842" s="32"/>
      <c r="F842" s="1"/>
      <c r="H842" s="3"/>
      <c r="J842" s="32"/>
      <c r="R842" s="35"/>
      <c r="V842" s="33"/>
      <c r="W842" s="35"/>
      <c r="AA842" s="35"/>
      <c r="AC842" s="58"/>
      <c r="AD842" s="58"/>
      <c r="AE842" s="58"/>
      <c r="AF842" s="58"/>
      <c r="AI842" s="16"/>
      <c r="AJ842" s="32"/>
      <c r="AM842" s="7"/>
      <c r="AN842" s="7"/>
      <c r="AP842" s="32"/>
      <c r="AQ842" s="32"/>
      <c r="AR842" s="32"/>
      <c r="AS842" s="32"/>
      <c r="AT842" s="32"/>
      <c r="AU842" s="32"/>
      <c r="AV842" s="32"/>
      <c r="AW842" s="32"/>
      <c r="AX842" s="16"/>
      <c r="AY842" s="32"/>
      <c r="AZ842" s="32"/>
      <c r="BA842" s="32"/>
      <c r="BB842" s="105"/>
      <c r="BC842" s="32"/>
      <c r="BD842" s="32"/>
    </row>
    <row r="843" spans="4:56" ht="169" hidden="1" customHeight="1" x14ac:dyDescent="0.2">
      <c r="D843" s="32"/>
      <c r="F843" s="1"/>
      <c r="H843" s="3"/>
      <c r="J843" s="32"/>
      <c r="R843" s="35"/>
      <c r="V843" s="33"/>
      <c r="W843" s="35"/>
      <c r="AA843" s="35"/>
      <c r="AC843" s="58"/>
      <c r="AD843" s="58"/>
      <c r="AE843" s="58"/>
      <c r="AF843" s="58"/>
      <c r="AI843" s="16"/>
      <c r="AJ843" s="32"/>
      <c r="AM843" s="7"/>
      <c r="AN843" s="7"/>
      <c r="AP843" s="32"/>
      <c r="AQ843" s="32"/>
      <c r="AR843" s="32"/>
      <c r="AS843" s="32"/>
      <c r="AT843" s="32"/>
      <c r="AU843" s="32"/>
      <c r="AV843" s="32"/>
      <c r="AW843" s="32"/>
      <c r="AX843" s="16"/>
      <c r="AY843" s="32"/>
      <c r="AZ843" s="32"/>
      <c r="BA843" s="32"/>
      <c r="BB843" s="105"/>
      <c r="BC843" s="32"/>
      <c r="BD843" s="32"/>
    </row>
    <row r="844" spans="4:56" ht="169" hidden="1" customHeight="1" x14ac:dyDescent="0.2">
      <c r="D844" s="32"/>
      <c r="F844" s="1"/>
      <c r="H844" s="3"/>
      <c r="J844" s="32"/>
      <c r="R844" s="35"/>
      <c r="V844" s="33"/>
      <c r="W844" s="35"/>
      <c r="AA844" s="35"/>
      <c r="AC844" s="58"/>
      <c r="AD844" s="58"/>
      <c r="AE844" s="58"/>
      <c r="AF844" s="58"/>
      <c r="AI844" s="16"/>
      <c r="AJ844" s="32"/>
      <c r="AM844" s="7"/>
      <c r="AN844" s="7"/>
      <c r="AP844" s="32"/>
      <c r="AQ844" s="32"/>
      <c r="AR844" s="32"/>
      <c r="AS844" s="32"/>
      <c r="AT844" s="32"/>
      <c r="AU844" s="32"/>
      <c r="AV844" s="32"/>
      <c r="AW844" s="32"/>
      <c r="AX844" s="16"/>
      <c r="AY844" s="32"/>
      <c r="AZ844" s="32"/>
      <c r="BA844" s="32"/>
      <c r="BB844" s="105"/>
      <c r="BC844" s="32"/>
      <c r="BD844" s="32"/>
    </row>
    <row r="845" spans="4:56" ht="169" hidden="1" customHeight="1" x14ac:dyDescent="0.2">
      <c r="D845" s="32"/>
      <c r="F845" s="1"/>
      <c r="H845" s="3"/>
      <c r="J845" s="32"/>
      <c r="R845" s="35"/>
      <c r="V845" s="33"/>
      <c r="W845" s="35"/>
      <c r="AA845" s="35"/>
      <c r="AC845" s="58"/>
      <c r="AD845" s="58"/>
      <c r="AE845" s="58"/>
      <c r="AF845" s="58"/>
      <c r="AI845" s="16"/>
      <c r="AJ845" s="32"/>
      <c r="AM845" s="7"/>
      <c r="AN845" s="7"/>
      <c r="AP845" s="32"/>
      <c r="AQ845" s="32"/>
      <c r="AR845" s="32"/>
      <c r="AS845" s="32"/>
      <c r="AT845" s="32"/>
      <c r="AU845" s="32"/>
      <c r="AV845" s="32"/>
      <c r="AW845" s="32"/>
      <c r="AX845" s="16"/>
      <c r="AY845" s="32"/>
      <c r="AZ845" s="32"/>
      <c r="BA845" s="32"/>
      <c r="BB845" s="105"/>
      <c r="BC845" s="32"/>
      <c r="BD845" s="32"/>
    </row>
    <row r="846" spans="4:56" ht="169" hidden="1" customHeight="1" x14ac:dyDescent="0.2">
      <c r="D846" s="32"/>
      <c r="F846" s="1"/>
      <c r="H846" s="3"/>
      <c r="J846" s="32"/>
      <c r="R846" s="35"/>
      <c r="V846" s="33"/>
      <c r="W846" s="35"/>
      <c r="AA846" s="35"/>
      <c r="AC846" s="58"/>
      <c r="AD846" s="58"/>
      <c r="AE846" s="58"/>
      <c r="AF846" s="58"/>
      <c r="AI846" s="16"/>
      <c r="AJ846" s="32"/>
      <c r="AM846" s="7"/>
      <c r="AN846" s="7"/>
      <c r="AP846" s="32"/>
      <c r="AQ846" s="32"/>
      <c r="AR846" s="32"/>
      <c r="AS846" s="32"/>
      <c r="AT846" s="32"/>
      <c r="AU846" s="32"/>
      <c r="AV846" s="32"/>
      <c r="AW846" s="32"/>
      <c r="AX846" s="16"/>
      <c r="AY846" s="32"/>
      <c r="AZ846" s="32"/>
      <c r="BA846" s="32"/>
      <c r="BB846" s="105"/>
      <c r="BC846" s="32"/>
      <c r="BD846" s="32"/>
    </row>
    <row r="847" spans="4:56" ht="169" hidden="1" customHeight="1" x14ac:dyDescent="0.2">
      <c r="D847" s="32"/>
      <c r="F847" s="1"/>
      <c r="H847" s="3"/>
      <c r="J847" s="32"/>
      <c r="R847" s="35"/>
      <c r="V847" s="33"/>
      <c r="W847" s="35"/>
      <c r="AA847" s="35"/>
      <c r="AC847" s="58"/>
      <c r="AD847" s="58"/>
      <c r="AE847" s="58"/>
      <c r="AF847" s="58"/>
      <c r="AI847" s="16"/>
      <c r="AJ847" s="32"/>
      <c r="AM847" s="7"/>
      <c r="AN847" s="7"/>
      <c r="AP847" s="32"/>
      <c r="AQ847" s="32"/>
      <c r="AR847" s="32"/>
      <c r="AS847" s="32"/>
      <c r="AT847" s="32"/>
      <c r="AU847" s="32"/>
      <c r="AV847" s="32"/>
      <c r="AW847" s="32"/>
      <c r="AX847" s="16"/>
      <c r="AY847" s="32"/>
      <c r="AZ847" s="32"/>
      <c r="BA847" s="32"/>
      <c r="BB847" s="105"/>
      <c r="BC847" s="32"/>
      <c r="BD847" s="32"/>
    </row>
    <row r="848" spans="4:56" ht="169" hidden="1" customHeight="1" x14ac:dyDescent="0.2">
      <c r="D848" s="32"/>
      <c r="F848" s="1"/>
      <c r="H848" s="3"/>
      <c r="J848" s="32"/>
      <c r="R848" s="35"/>
      <c r="V848" s="33"/>
      <c r="W848" s="35"/>
      <c r="AA848" s="35"/>
      <c r="AC848" s="58"/>
      <c r="AD848" s="58"/>
      <c r="AE848" s="58"/>
      <c r="AF848" s="58"/>
      <c r="AI848" s="16"/>
      <c r="AJ848" s="32"/>
      <c r="AM848" s="7"/>
      <c r="AN848" s="7"/>
      <c r="AP848" s="32"/>
      <c r="AQ848" s="32"/>
      <c r="AR848" s="32"/>
      <c r="AS848" s="32"/>
      <c r="AT848" s="32"/>
      <c r="AU848" s="32"/>
      <c r="AV848" s="32"/>
      <c r="AW848" s="32"/>
      <c r="AX848" s="16"/>
      <c r="AY848" s="32"/>
      <c r="AZ848" s="32"/>
      <c r="BA848" s="32"/>
      <c r="BB848" s="105"/>
      <c r="BC848" s="32"/>
      <c r="BD848" s="32"/>
    </row>
    <row r="849" spans="4:56" ht="169" hidden="1" customHeight="1" x14ac:dyDescent="0.2">
      <c r="D849" s="32"/>
      <c r="F849" s="1"/>
      <c r="H849" s="3"/>
      <c r="J849" s="32"/>
      <c r="R849" s="35"/>
      <c r="V849" s="33"/>
      <c r="W849" s="35"/>
      <c r="AA849" s="35"/>
      <c r="AC849" s="58"/>
      <c r="AD849" s="58"/>
      <c r="AE849" s="58"/>
      <c r="AF849" s="58"/>
      <c r="AI849" s="16"/>
      <c r="AJ849" s="32"/>
      <c r="AM849" s="7"/>
      <c r="AN849" s="7"/>
      <c r="AP849" s="32"/>
      <c r="AQ849" s="32"/>
      <c r="AR849" s="32"/>
      <c r="AS849" s="32"/>
      <c r="AT849" s="32"/>
      <c r="AU849" s="32"/>
      <c r="AV849" s="32"/>
      <c r="AW849" s="32"/>
      <c r="AX849" s="16"/>
      <c r="AY849" s="32"/>
      <c r="AZ849" s="32"/>
      <c r="BA849" s="32"/>
      <c r="BB849" s="105"/>
      <c r="BC849" s="32"/>
      <c r="BD849" s="32"/>
    </row>
    <row r="850" spans="4:56" ht="169" hidden="1" customHeight="1" x14ac:dyDescent="0.2">
      <c r="D850" s="32"/>
      <c r="F850" s="1"/>
      <c r="H850" s="3"/>
      <c r="J850" s="32"/>
      <c r="R850" s="35"/>
      <c r="V850" s="33"/>
      <c r="W850" s="35"/>
      <c r="AA850" s="35"/>
      <c r="AC850" s="58"/>
      <c r="AD850" s="58"/>
      <c r="AE850" s="58"/>
      <c r="AF850" s="58"/>
      <c r="AI850" s="16"/>
      <c r="AJ850" s="32"/>
      <c r="AM850" s="7"/>
      <c r="AN850" s="7"/>
      <c r="AP850" s="32"/>
      <c r="AQ850" s="32"/>
      <c r="AR850" s="32"/>
      <c r="AS850" s="32"/>
      <c r="AT850" s="32"/>
      <c r="AU850" s="32"/>
      <c r="AV850" s="32"/>
      <c r="AW850" s="32"/>
      <c r="AX850" s="16"/>
      <c r="AY850" s="32"/>
      <c r="AZ850" s="32"/>
      <c r="BA850" s="32"/>
      <c r="BB850" s="105"/>
      <c r="BC850" s="32"/>
      <c r="BD850" s="32"/>
    </row>
    <row r="851" spans="4:56" ht="169" hidden="1" customHeight="1" x14ac:dyDescent="0.2">
      <c r="D851" s="32"/>
      <c r="F851" s="1"/>
      <c r="H851" s="3"/>
      <c r="J851" s="32"/>
      <c r="R851" s="35"/>
      <c r="V851" s="33"/>
      <c r="W851" s="35"/>
      <c r="AA851" s="35"/>
      <c r="AC851" s="58"/>
      <c r="AD851" s="58"/>
      <c r="AE851" s="58"/>
      <c r="AF851" s="58"/>
      <c r="AI851" s="16"/>
      <c r="AJ851" s="32"/>
      <c r="AM851" s="7"/>
      <c r="AN851" s="7"/>
      <c r="AP851" s="32"/>
      <c r="AQ851" s="32"/>
      <c r="AR851" s="32"/>
      <c r="AS851" s="32"/>
      <c r="AT851" s="32"/>
      <c r="AU851" s="32"/>
      <c r="AV851" s="32"/>
      <c r="AW851" s="32"/>
      <c r="AX851" s="16"/>
      <c r="AY851" s="32"/>
      <c r="AZ851" s="32"/>
      <c r="BA851" s="32"/>
      <c r="BB851" s="105"/>
      <c r="BC851" s="32"/>
      <c r="BD851" s="32"/>
    </row>
    <row r="852" spans="4:56" ht="169" hidden="1" customHeight="1" x14ac:dyDescent="0.2">
      <c r="D852" s="32"/>
      <c r="F852" s="1"/>
      <c r="H852" s="3"/>
      <c r="J852" s="32"/>
      <c r="R852" s="35"/>
      <c r="V852" s="33"/>
      <c r="W852" s="35"/>
      <c r="AA852" s="35"/>
      <c r="AC852" s="58"/>
      <c r="AD852" s="58"/>
      <c r="AE852" s="58"/>
      <c r="AF852" s="58"/>
      <c r="AI852" s="16"/>
      <c r="AJ852" s="32"/>
      <c r="AM852" s="7"/>
      <c r="AN852" s="7"/>
      <c r="AP852" s="32"/>
      <c r="AQ852" s="32"/>
      <c r="AR852" s="32"/>
      <c r="AS852" s="32"/>
      <c r="AT852" s="32"/>
      <c r="AU852" s="32"/>
      <c r="AV852" s="32"/>
      <c r="AW852" s="32"/>
      <c r="AX852" s="16"/>
      <c r="AY852" s="32"/>
      <c r="AZ852" s="32"/>
      <c r="BA852" s="32"/>
      <c r="BB852" s="105"/>
      <c r="BC852" s="32"/>
      <c r="BD852" s="32"/>
    </row>
    <row r="853" spans="4:56" ht="169" hidden="1" customHeight="1" x14ac:dyDescent="0.2">
      <c r="D853" s="32"/>
      <c r="F853" s="1"/>
      <c r="H853" s="3"/>
      <c r="J853" s="32"/>
      <c r="R853" s="35"/>
      <c r="V853" s="33"/>
      <c r="W853" s="35"/>
      <c r="AA853" s="35"/>
      <c r="AC853" s="58"/>
      <c r="AD853" s="58"/>
      <c r="AE853" s="58"/>
      <c r="AF853" s="58"/>
      <c r="AI853" s="16"/>
      <c r="AJ853" s="32"/>
      <c r="AM853" s="7"/>
      <c r="AN853" s="7"/>
      <c r="AP853" s="32"/>
      <c r="AQ853" s="32"/>
      <c r="AR853" s="32"/>
      <c r="AS853" s="32"/>
      <c r="AT853" s="32"/>
      <c r="AU853" s="32"/>
      <c r="AV853" s="32"/>
      <c r="AW853" s="32"/>
      <c r="AX853" s="16"/>
      <c r="AY853" s="32"/>
      <c r="AZ853" s="32"/>
      <c r="BA853" s="32"/>
      <c r="BB853" s="105"/>
      <c r="BC853" s="32"/>
      <c r="BD853" s="32"/>
    </row>
    <row r="854" spans="4:56" ht="169" hidden="1" customHeight="1" x14ac:dyDescent="0.2">
      <c r="D854" s="32"/>
      <c r="F854" s="1"/>
      <c r="H854" s="3"/>
      <c r="J854" s="32"/>
      <c r="R854" s="35"/>
      <c r="V854" s="33"/>
      <c r="W854" s="35"/>
      <c r="AA854" s="35"/>
      <c r="AC854" s="58"/>
      <c r="AD854" s="58"/>
      <c r="AE854" s="58"/>
      <c r="AF854" s="58"/>
      <c r="AI854" s="16"/>
      <c r="AJ854" s="32"/>
      <c r="AM854" s="7"/>
      <c r="AN854" s="7"/>
      <c r="AP854" s="32"/>
      <c r="AQ854" s="32"/>
      <c r="AR854" s="32"/>
      <c r="AS854" s="32"/>
      <c r="AT854" s="32"/>
      <c r="AU854" s="32"/>
      <c r="AV854" s="32"/>
      <c r="AW854" s="32"/>
      <c r="AX854" s="16"/>
      <c r="AY854" s="32"/>
      <c r="AZ854" s="32"/>
      <c r="BA854" s="32"/>
      <c r="BB854" s="105"/>
      <c r="BC854" s="32"/>
      <c r="BD854" s="32"/>
    </row>
    <row r="855" spans="4:56" ht="169" hidden="1" customHeight="1" x14ac:dyDescent="0.2">
      <c r="D855" s="32"/>
      <c r="F855" s="1"/>
      <c r="H855" s="3"/>
      <c r="J855" s="32"/>
      <c r="R855" s="35"/>
      <c r="V855" s="33"/>
      <c r="W855" s="35"/>
      <c r="AA855" s="35"/>
      <c r="AC855" s="58"/>
      <c r="AD855" s="58"/>
      <c r="AE855" s="58"/>
      <c r="AF855" s="58"/>
      <c r="AI855" s="16"/>
      <c r="AJ855" s="32"/>
      <c r="AM855" s="7"/>
      <c r="AN855" s="7"/>
      <c r="AP855" s="32"/>
      <c r="AQ855" s="32"/>
      <c r="AR855" s="32"/>
      <c r="AS855" s="32"/>
      <c r="AT855" s="32"/>
      <c r="AU855" s="32"/>
      <c r="AV855" s="32"/>
      <c r="AW855" s="32"/>
      <c r="AX855" s="16"/>
      <c r="AY855" s="32"/>
      <c r="AZ855" s="32"/>
      <c r="BA855" s="32"/>
      <c r="BB855" s="105"/>
      <c r="BC855" s="32"/>
      <c r="BD855" s="32"/>
    </row>
    <row r="856" spans="4:56" ht="169" hidden="1" customHeight="1" x14ac:dyDescent="0.2">
      <c r="D856" s="32"/>
      <c r="F856" s="1"/>
      <c r="H856" s="3"/>
      <c r="J856" s="32"/>
      <c r="R856" s="35"/>
      <c r="V856" s="33"/>
      <c r="W856" s="35"/>
      <c r="AA856" s="35"/>
      <c r="AC856" s="58"/>
      <c r="AD856" s="58"/>
      <c r="AE856" s="58"/>
      <c r="AF856" s="58"/>
      <c r="AI856" s="16"/>
      <c r="AJ856" s="32"/>
      <c r="AM856" s="7"/>
      <c r="AN856" s="7"/>
      <c r="AP856" s="32"/>
      <c r="AQ856" s="32"/>
      <c r="AR856" s="32"/>
      <c r="AS856" s="32"/>
      <c r="AT856" s="32"/>
      <c r="AU856" s="32"/>
      <c r="AV856" s="32"/>
      <c r="AW856" s="32"/>
      <c r="AX856" s="16"/>
      <c r="AY856" s="32"/>
      <c r="AZ856" s="32"/>
      <c r="BA856" s="32"/>
      <c r="BB856" s="105"/>
      <c r="BC856" s="32"/>
      <c r="BD856" s="32"/>
    </row>
    <row r="857" spans="4:56" ht="169" hidden="1" customHeight="1" x14ac:dyDescent="0.2">
      <c r="D857" s="32"/>
      <c r="F857" s="1"/>
      <c r="H857" s="3"/>
      <c r="J857" s="32"/>
      <c r="R857" s="35"/>
      <c r="V857" s="33"/>
      <c r="W857" s="35"/>
      <c r="AA857" s="35"/>
      <c r="AC857" s="58"/>
      <c r="AD857" s="58"/>
      <c r="AE857" s="58"/>
      <c r="AF857" s="58"/>
      <c r="AI857" s="16"/>
      <c r="AJ857" s="32"/>
      <c r="AM857" s="7"/>
      <c r="AN857" s="7"/>
      <c r="AP857" s="32"/>
      <c r="AQ857" s="32"/>
      <c r="AR857" s="32"/>
      <c r="AS857" s="32"/>
      <c r="AT857" s="32"/>
      <c r="AU857" s="32"/>
      <c r="AV857" s="32"/>
      <c r="AW857" s="32"/>
      <c r="AX857" s="16"/>
      <c r="AY857" s="32"/>
      <c r="AZ857" s="32"/>
      <c r="BA857" s="32"/>
      <c r="BB857" s="105"/>
      <c r="BC857" s="32"/>
      <c r="BD857" s="32"/>
    </row>
    <row r="858" spans="4:56" ht="169" hidden="1" customHeight="1" x14ac:dyDescent="0.2">
      <c r="D858" s="32"/>
      <c r="F858" s="1"/>
      <c r="H858" s="3"/>
      <c r="J858" s="32"/>
      <c r="R858" s="35"/>
      <c r="V858" s="33"/>
      <c r="W858" s="35"/>
      <c r="AA858" s="35"/>
      <c r="AC858" s="58"/>
      <c r="AD858" s="58"/>
      <c r="AE858" s="58"/>
      <c r="AF858" s="58"/>
      <c r="AI858" s="16"/>
      <c r="AJ858" s="32"/>
      <c r="AM858" s="7"/>
      <c r="AN858" s="7"/>
      <c r="AP858" s="32"/>
      <c r="AQ858" s="32"/>
      <c r="AR858" s="32"/>
      <c r="AS858" s="32"/>
      <c r="AT858" s="32"/>
      <c r="AU858" s="32"/>
      <c r="AV858" s="32"/>
      <c r="AW858" s="32"/>
      <c r="AX858" s="16"/>
      <c r="AY858" s="32"/>
      <c r="AZ858" s="32"/>
      <c r="BA858" s="32"/>
      <c r="BB858" s="105"/>
      <c r="BC858" s="32"/>
      <c r="BD858" s="32"/>
    </row>
    <row r="859" spans="4:56" ht="169" hidden="1" customHeight="1" x14ac:dyDescent="0.2">
      <c r="D859" s="32"/>
      <c r="F859" s="1"/>
      <c r="H859" s="3"/>
      <c r="J859" s="32"/>
      <c r="R859" s="35"/>
      <c r="V859" s="33"/>
      <c r="W859" s="35"/>
      <c r="AA859" s="35"/>
      <c r="AC859" s="58"/>
      <c r="AD859" s="58"/>
      <c r="AE859" s="58"/>
      <c r="AF859" s="58"/>
      <c r="AI859" s="16"/>
      <c r="AJ859" s="32"/>
      <c r="AM859" s="7"/>
      <c r="AN859" s="7"/>
      <c r="AP859" s="32"/>
      <c r="AQ859" s="32"/>
      <c r="AR859" s="32"/>
      <c r="AS859" s="32"/>
      <c r="AT859" s="32"/>
      <c r="AU859" s="32"/>
      <c r="AV859" s="32"/>
      <c r="AW859" s="32"/>
      <c r="AX859" s="16"/>
      <c r="AY859" s="32"/>
      <c r="AZ859" s="32"/>
      <c r="BA859" s="32"/>
      <c r="BB859" s="105"/>
      <c r="BC859" s="32"/>
      <c r="BD859" s="32"/>
    </row>
    <row r="860" spans="4:56" ht="169" hidden="1" customHeight="1" x14ac:dyDescent="0.2">
      <c r="D860" s="32"/>
      <c r="F860" s="1"/>
      <c r="H860" s="3"/>
      <c r="J860" s="32"/>
      <c r="R860" s="35"/>
      <c r="V860" s="33"/>
      <c r="W860" s="35"/>
      <c r="AA860" s="35"/>
      <c r="AC860" s="58"/>
      <c r="AD860" s="58"/>
      <c r="AE860" s="58"/>
      <c r="AF860" s="58"/>
      <c r="AI860" s="16"/>
      <c r="AJ860" s="32"/>
      <c r="AM860" s="7"/>
      <c r="AN860" s="7"/>
      <c r="AP860" s="32"/>
      <c r="AQ860" s="32"/>
      <c r="AR860" s="32"/>
      <c r="AS860" s="32"/>
      <c r="AT860" s="32"/>
      <c r="AU860" s="32"/>
      <c r="AV860" s="32"/>
      <c r="AW860" s="32"/>
      <c r="AX860" s="16"/>
      <c r="AY860" s="32"/>
      <c r="AZ860" s="32"/>
      <c r="BA860" s="32"/>
      <c r="BB860" s="105"/>
      <c r="BC860" s="32"/>
      <c r="BD860" s="32"/>
    </row>
    <row r="861" spans="4:56" ht="169" hidden="1" customHeight="1" x14ac:dyDescent="0.2">
      <c r="D861" s="32"/>
      <c r="F861" s="1"/>
      <c r="H861" s="3"/>
      <c r="J861" s="32"/>
      <c r="R861" s="35"/>
      <c r="V861" s="33"/>
      <c r="W861" s="35"/>
      <c r="AA861" s="35"/>
      <c r="AC861" s="58"/>
      <c r="AD861" s="58"/>
      <c r="AE861" s="58"/>
      <c r="AF861" s="58"/>
      <c r="AI861" s="16"/>
      <c r="AJ861" s="32"/>
      <c r="AM861" s="7"/>
      <c r="AN861" s="7"/>
      <c r="AP861" s="32"/>
      <c r="AQ861" s="32"/>
      <c r="AR861" s="32"/>
      <c r="AS861" s="32"/>
      <c r="AT861" s="32"/>
      <c r="AU861" s="32"/>
      <c r="AV861" s="32"/>
      <c r="AW861" s="32"/>
      <c r="AX861" s="16"/>
      <c r="AY861" s="32"/>
      <c r="AZ861" s="32"/>
      <c r="BA861" s="32"/>
      <c r="BB861" s="105"/>
      <c r="BC861" s="32"/>
      <c r="BD861" s="32"/>
    </row>
    <row r="862" spans="4:56" ht="169" hidden="1" customHeight="1" x14ac:dyDescent="0.2">
      <c r="D862" s="32"/>
      <c r="F862" s="1"/>
      <c r="H862" s="3"/>
      <c r="J862" s="32"/>
      <c r="R862" s="35"/>
      <c r="V862" s="33"/>
      <c r="W862" s="35"/>
      <c r="AA862" s="35"/>
      <c r="AC862" s="58"/>
      <c r="AD862" s="58"/>
      <c r="AE862" s="58"/>
      <c r="AF862" s="58"/>
      <c r="AI862" s="16"/>
      <c r="AJ862" s="32"/>
      <c r="AM862" s="7"/>
      <c r="AN862" s="7"/>
      <c r="AP862" s="32"/>
      <c r="AQ862" s="32"/>
      <c r="AR862" s="32"/>
      <c r="AS862" s="32"/>
      <c r="AT862" s="32"/>
      <c r="AU862" s="32"/>
      <c r="AV862" s="32"/>
      <c r="AW862" s="32"/>
      <c r="AX862" s="16"/>
      <c r="AY862" s="32"/>
      <c r="AZ862" s="32"/>
      <c r="BA862" s="32"/>
      <c r="BB862" s="105"/>
      <c r="BC862" s="32"/>
      <c r="BD862" s="32"/>
    </row>
    <row r="863" spans="4:56" ht="169" hidden="1" customHeight="1" x14ac:dyDescent="0.2">
      <c r="D863" s="32"/>
      <c r="F863" s="1"/>
      <c r="H863" s="3"/>
      <c r="J863" s="32"/>
      <c r="R863" s="35"/>
      <c r="V863" s="33"/>
      <c r="W863" s="35"/>
      <c r="AA863" s="35"/>
      <c r="AC863" s="58"/>
      <c r="AD863" s="58"/>
      <c r="AE863" s="58"/>
      <c r="AF863" s="58"/>
      <c r="AI863" s="16"/>
      <c r="AJ863" s="32"/>
      <c r="AM863" s="7"/>
      <c r="AN863" s="7"/>
      <c r="AP863" s="32"/>
      <c r="AQ863" s="32"/>
      <c r="AR863" s="32"/>
      <c r="AS863" s="32"/>
      <c r="AT863" s="32"/>
      <c r="AU863" s="32"/>
      <c r="AV863" s="32"/>
      <c r="AW863" s="32"/>
      <c r="AX863" s="16"/>
      <c r="AY863" s="32"/>
      <c r="AZ863" s="32"/>
      <c r="BA863" s="32"/>
      <c r="BB863" s="105"/>
      <c r="BC863" s="32"/>
      <c r="BD863" s="32"/>
    </row>
    <row r="864" spans="4:56" ht="169" hidden="1" customHeight="1" x14ac:dyDescent="0.2">
      <c r="D864" s="32"/>
      <c r="F864" s="1"/>
      <c r="H864" s="3"/>
      <c r="J864" s="32"/>
      <c r="R864" s="35"/>
      <c r="V864" s="33"/>
      <c r="W864" s="35"/>
      <c r="AA864" s="35"/>
      <c r="AC864" s="58"/>
      <c r="AD864" s="58"/>
      <c r="AE864" s="58"/>
      <c r="AF864" s="58"/>
      <c r="AI864" s="16"/>
      <c r="AJ864" s="32"/>
      <c r="AM864" s="7"/>
      <c r="AN864" s="7"/>
      <c r="AP864" s="32"/>
      <c r="AQ864" s="32"/>
      <c r="AR864" s="32"/>
      <c r="AS864" s="32"/>
      <c r="AT864" s="32"/>
      <c r="AU864" s="32"/>
      <c r="AV864" s="32"/>
      <c r="AW864" s="32"/>
      <c r="AX864" s="16"/>
      <c r="AY864" s="32"/>
      <c r="AZ864" s="32"/>
      <c r="BA864" s="32"/>
      <c r="BB864" s="105"/>
      <c r="BC864" s="32"/>
      <c r="BD864" s="32"/>
    </row>
    <row r="865" spans="4:56" ht="169" hidden="1" customHeight="1" x14ac:dyDescent="0.2">
      <c r="D865" s="32"/>
      <c r="F865" s="1"/>
      <c r="H865" s="3"/>
      <c r="J865" s="32"/>
      <c r="R865" s="35"/>
      <c r="V865" s="33"/>
      <c r="W865" s="35"/>
      <c r="AA865" s="35"/>
      <c r="AC865" s="58"/>
      <c r="AD865" s="58"/>
      <c r="AE865" s="58"/>
      <c r="AF865" s="58"/>
      <c r="AI865" s="16"/>
      <c r="AJ865" s="32"/>
      <c r="AM865" s="7"/>
      <c r="AN865" s="7"/>
      <c r="AP865" s="32"/>
      <c r="AQ865" s="32"/>
      <c r="AR865" s="32"/>
      <c r="AS865" s="32"/>
      <c r="AT865" s="32"/>
      <c r="AU865" s="32"/>
      <c r="AV865" s="32"/>
      <c r="AW865" s="32"/>
      <c r="AX865" s="16"/>
      <c r="AY865" s="32"/>
      <c r="AZ865" s="32"/>
      <c r="BA865" s="32"/>
      <c r="BB865" s="105"/>
      <c r="BC865" s="32"/>
      <c r="BD865" s="32"/>
    </row>
    <row r="866" spans="4:56" ht="169" hidden="1" customHeight="1" x14ac:dyDescent="0.2">
      <c r="D866" s="32"/>
      <c r="F866" s="1"/>
      <c r="H866" s="3"/>
      <c r="J866" s="32"/>
      <c r="R866" s="35"/>
      <c r="V866" s="33"/>
      <c r="W866" s="35"/>
      <c r="AA866" s="35"/>
      <c r="AC866" s="58"/>
      <c r="AD866" s="58"/>
      <c r="AE866" s="58"/>
      <c r="AF866" s="58"/>
      <c r="AI866" s="16"/>
      <c r="AJ866" s="32"/>
      <c r="AM866" s="7"/>
      <c r="AN866" s="7"/>
      <c r="AP866" s="32"/>
      <c r="AQ866" s="32"/>
      <c r="AR866" s="32"/>
      <c r="AS866" s="32"/>
      <c r="AT866" s="32"/>
      <c r="AU866" s="32"/>
      <c r="AV866" s="32"/>
      <c r="AW866" s="32"/>
      <c r="AX866" s="16"/>
      <c r="AY866" s="32"/>
      <c r="AZ866" s="32"/>
      <c r="BA866" s="32"/>
      <c r="BB866" s="105"/>
      <c r="BC866" s="32"/>
      <c r="BD866" s="32"/>
    </row>
    <row r="867" spans="4:56" ht="169" hidden="1" customHeight="1" x14ac:dyDescent="0.2">
      <c r="D867" s="32"/>
      <c r="F867" s="1"/>
      <c r="H867" s="3"/>
      <c r="J867" s="32"/>
      <c r="R867" s="35"/>
      <c r="V867" s="33"/>
      <c r="W867" s="35"/>
      <c r="AA867" s="35"/>
      <c r="AC867" s="58"/>
      <c r="AD867" s="58"/>
      <c r="AE867" s="58"/>
      <c r="AF867" s="58"/>
      <c r="AI867" s="16"/>
      <c r="AJ867" s="32"/>
      <c r="AM867" s="7"/>
      <c r="AN867" s="7"/>
      <c r="AP867" s="32"/>
      <c r="AQ867" s="32"/>
      <c r="AR867" s="32"/>
      <c r="AS867" s="32"/>
      <c r="AT867" s="32"/>
      <c r="AU867" s="32"/>
      <c r="AV867" s="32"/>
      <c r="AW867" s="32"/>
      <c r="AX867" s="16"/>
      <c r="AY867" s="32"/>
      <c r="AZ867" s="32"/>
      <c r="BA867" s="32"/>
      <c r="BB867" s="105"/>
      <c r="BC867" s="32"/>
      <c r="BD867" s="32"/>
    </row>
    <row r="868" spans="4:56" ht="169" hidden="1" customHeight="1" x14ac:dyDescent="0.2">
      <c r="D868" s="32"/>
      <c r="F868" s="1"/>
      <c r="H868" s="3"/>
      <c r="J868" s="32"/>
      <c r="R868" s="35"/>
      <c r="V868" s="33"/>
      <c r="W868" s="35"/>
      <c r="AA868" s="35"/>
      <c r="AC868" s="58"/>
      <c r="AD868" s="58"/>
      <c r="AE868" s="58"/>
      <c r="AF868" s="58"/>
      <c r="AI868" s="16"/>
      <c r="AJ868" s="32"/>
      <c r="AM868" s="7"/>
      <c r="AN868" s="7"/>
      <c r="AP868" s="32"/>
      <c r="AQ868" s="32"/>
      <c r="AR868" s="32"/>
      <c r="AS868" s="32"/>
      <c r="AT868" s="32"/>
      <c r="AU868" s="32"/>
      <c r="AV868" s="32"/>
      <c r="AW868" s="32"/>
      <c r="AX868" s="16"/>
      <c r="AY868" s="32"/>
      <c r="AZ868" s="32"/>
      <c r="BA868" s="32"/>
      <c r="BB868" s="105"/>
      <c r="BC868" s="32"/>
      <c r="BD868" s="32"/>
    </row>
    <row r="869" spans="4:56" ht="169" hidden="1" customHeight="1" x14ac:dyDescent="0.2">
      <c r="D869" s="32"/>
      <c r="F869" s="1"/>
      <c r="H869" s="3"/>
      <c r="J869" s="32"/>
      <c r="R869" s="35"/>
      <c r="V869" s="33"/>
      <c r="W869" s="35"/>
      <c r="AA869" s="35"/>
      <c r="AC869" s="58"/>
      <c r="AD869" s="58"/>
      <c r="AE869" s="58"/>
      <c r="AF869" s="58"/>
      <c r="AI869" s="16"/>
      <c r="AJ869" s="32"/>
      <c r="AM869" s="7"/>
      <c r="AN869" s="7"/>
      <c r="AP869" s="32"/>
      <c r="AQ869" s="32"/>
      <c r="AR869" s="32"/>
      <c r="AS869" s="32"/>
      <c r="AT869" s="32"/>
      <c r="AU869" s="32"/>
      <c r="AV869" s="32"/>
      <c r="AW869" s="32"/>
      <c r="AX869" s="16"/>
      <c r="AY869" s="32"/>
      <c r="AZ869" s="32"/>
      <c r="BA869" s="32"/>
      <c r="BB869" s="105"/>
      <c r="BC869" s="32"/>
      <c r="BD869" s="32"/>
    </row>
  </sheetData>
  <phoneticPr fontId="8" type="noConversion"/>
  <conditionalFormatting sqref="F47">
    <cfRule type="duplicateValues" dxfId="60" priority="1"/>
  </conditionalFormatting>
  <conditionalFormatting sqref="F53">
    <cfRule type="duplicateValues" dxfId="59" priority="2"/>
  </conditionalFormatting>
  <conditionalFormatting sqref="F48:F52 F54:F58 F38:F46">
    <cfRule type="duplicateValues" dxfId="58" priority="3"/>
  </conditionalFormatting>
  <dataValidations disablePrompts="1" count="1">
    <dataValidation type="list" allowBlank="1" showInputMessage="1" showErrorMessage="1" sqref="AK193:AK195" xr:uid="{00000000-0002-0000-0000-000000000000}">
      <formula1>"Corto, Mediano, Largo"</formula1>
    </dataValidation>
  </dataValidations>
  <pageMargins left="0.7" right="0.7" top="0.75" bottom="0.75" header="0.3" footer="0.3"/>
  <pageSetup orientation="portrait"/>
  <legacyDrawing r:id="rId1"/>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O59"/>
  <sheetViews>
    <sheetView zoomScale="75" zoomScaleNormal="75" zoomScalePageLayoutView="125" workbookViewId="0">
      <selection activeCell="N17" sqref="N17:N18"/>
    </sheetView>
  </sheetViews>
  <sheetFormatPr baseColWidth="10" defaultColWidth="21.1640625" defaultRowHeight="19" outlineLevelCol="1" x14ac:dyDescent="0.2"/>
  <cols>
    <col min="1" max="1" width="17" style="11" customWidth="1"/>
    <col min="2" max="2" width="25.6640625" style="11" customWidth="1"/>
    <col min="3" max="3" width="18.1640625" style="22" customWidth="1"/>
    <col min="4" max="7" width="6" style="13" customWidth="1"/>
    <col min="8" max="8" width="16.5" style="12" hidden="1" customWidth="1" outlineLevel="1"/>
    <col min="9" max="9" width="28" style="12" customWidth="1" collapsed="1"/>
    <col min="10" max="10" width="21.33203125" style="11" hidden="1" customWidth="1" outlineLevel="1"/>
    <col min="11" max="11" width="31.83203125" style="11" customWidth="1" collapsed="1"/>
    <col min="12" max="12" width="58" style="11" customWidth="1" collapsed="1"/>
    <col min="13" max="13" width="43.5" style="12" customWidth="1"/>
    <col min="14" max="14" width="78" style="12" customWidth="1"/>
    <col min="16" max="16" width="34.5" style="11" customWidth="1"/>
    <col min="17" max="16384" width="21.1640625" style="11"/>
  </cols>
  <sheetData>
    <row r="2" spans="1:14" x14ac:dyDescent="0.25">
      <c r="A2" s="66" t="s">
        <v>42</v>
      </c>
      <c r="B2" s="66" t="s">
        <v>830</v>
      </c>
      <c r="C2" s="67" t="s">
        <v>831</v>
      </c>
      <c r="D2" s="68" t="s">
        <v>614</v>
      </c>
      <c r="E2" s="68" t="s">
        <v>615</v>
      </c>
      <c r="F2" s="68" t="s">
        <v>617</v>
      </c>
      <c r="G2" s="68" t="s">
        <v>616</v>
      </c>
      <c r="H2" s="69" t="s">
        <v>3</v>
      </c>
      <c r="I2" s="69" t="s">
        <v>1657</v>
      </c>
      <c r="J2" s="70" t="s">
        <v>0</v>
      </c>
      <c r="K2" s="70" t="s">
        <v>1882</v>
      </c>
      <c r="L2" s="70" t="s">
        <v>1889</v>
      </c>
      <c r="M2" s="218" t="s">
        <v>2295</v>
      </c>
      <c r="N2" s="219" t="s">
        <v>2296</v>
      </c>
    </row>
    <row r="3" spans="1:14" ht="140" customHeight="1" x14ac:dyDescent="0.2">
      <c r="A3" s="252" t="s">
        <v>725</v>
      </c>
      <c r="B3" s="252" t="s">
        <v>1493</v>
      </c>
      <c r="C3" s="61" t="s">
        <v>88</v>
      </c>
      <c r="D3" s="62" t="s">
        <v>56</v>
      </c>
      <c r="E3" s="62"/>
      <c r="F3" s="62"/>
      <c r="G3" s="62"/>
      <c r="H3" s="229" t="s">
        <v>878</v>
      </c>
      <c r="I3" s="253" t="str">
        <f>+VLOOKUP(H3,Objetivos_Programas!$B$3:$C$16,2,FALSE)</f>
        <v>1. Programa conectividad ecosistémica, reverdecimiento y atención de la emergencia climática</v>
      </c>
      <c r="J3" s="14" t="s">
        <v>396</v>
      </c>
      <c r="K3" s="96" t="s">
        <v>396</v>
      </c>
      <c r="L3" s="96" t="s">
        <v>2097</v>
      </c>
      <c r="M3" s="73" t="s">
        <v>1158</v>
      </c>
      <c r="N3" s="99" t="s">
        <v>2099</v>
      </c>
    </row>
    <row r="4" spans="1:14" ht="280" x14ac:dyDescent="0.2">
      <c r="A4" s="252"/>
      <c r="B4" s="252"/>
      <c r="C4" s="61" t="s">
        <v>833</v>
      </c>
      <c r="D4" s="62" t="s">
        <v>56</v>
      </c>
      <c r="E4" s="62"/>
      <c r="F4" s="62"/>
      <c r="G4" s="62"/>
      <c r="H4" s="229"/>
      <c r="I4" s="254"/>
      <c r="J4" s="14" t="s">
        <v>397</v>
      </c>
      <c r="K4" s="96" t="s">
        <v>397</v>
      </c>
      <c r="L4" s="96" t="s">
        <v>2098</v>
      </c>
      <c r="M4" s="73" t="s">
        <v>1159</v>
      </c>
      <c r="N4" s="104" t="s">
        <v>2100</v>
      </c>
    </row>
    <row r="5" spans="1:14" ht="156" x14ac:dyDescent="0.2">
      <c r="A5" s="252"/>
      <c r="B5" s="252"/>
      <c r="C5" s="61" t="s">
        <v>87</v>
      </c>
      <c r="D5" s="62" t="s">
        <v>56</v>
      </c>
      <c r="E5" s="62"/>
      <c r="F5" s="62"/>
      <c r="G5" s="62"/>
      <c r="H5" s="229" t="s">
        <v>383</v>
      </c>
      <c r="I5" s="254"/>
      <c r="J5" s="251" t="s">
        <v>398</v>
      </c>
      <c r="K5" s="251" t="s">
        <v>1875</v>
      </c>
      <c r="L5" s="251" t="s">
        <v>1244</v>
      </c>
      <c r="M5" s="234" t="s">
        <v>1160</v>
      </c>
      <c r="N5" s="230" t="s">
        <v>485</v>
      </c>
    </row>
    <row r="6" spans="1:14" ht="169" x14ac:dyDescent="0.2">
      <c r="A6" s="252"/>
      <c r="B6" s="252"/>
      <c r="C6" s="61" t="s">
        <v>492</v>
      </c>
      <c r="D6" s="62" t="s">
        <v>56</v>
      </c>
      <c r="E6" s="62"/>
      <c r="F6" s="62"/>
      <c r="G6" s="62"/>
      <c r="H6" s="229"/>
      <c r="I6" s="254"/>
      <c r="J6" s="251"/>
      <c r="K6" s="251"/>
      <c r="L6" s="251"/>
      <c r="M6" s="235"/>
      <c r="N6" s="231"/>
    </row>
    <row r="7" spans="1:14" ht="140" x14ac:dyDescent="0.2">
      <c r="A7" s="252"/>
      <c r="B7" s="252"/>
      <c r="C7" s="61" t="s">
        <v>89</v>
      </c>
      <c r="D7" s="62" t="s">
        <v>56</v>
      </c>
      <c r="E7" s="62" t="s">
        <v>56</v>
      </c>
      <c r="F7" s="62"/>
      <c r="G7" s="62"/>
      <c r="H7" s="229"/>
      <c r="I7" s="254"/>
      <c r="J7" s="14" t="s">
        <v>399</v>
      </c>
      <c r="K7" s="96" t="s">
        <v>1876</v>
      </c>
      <c r="L7" s="96" t="s">
        <v>1188</v>
      </c>
      <c r="M7" s="73" t="s">
        <v>1245</v>
      </c>
      <c r="N7" s="72" t="s">
        <v>1073</v>
      </c>
    </row>
    <row r="8" spans="1:14" ht="195" customHeight="1" x14ac:dyDescent="0.2">
      <c r="A8" s="252" t="s">
        <v>726</v>
      </c>
      <c r="B8" s="252" t="s">
        <v>730</v>
      </c>
      <c r="C8" s="64" t="s">
        <v>493</v>
      </c>
      <c r="D8" s="62" t="s">
        <v>56</v>
      </c>
      <c r="E8" s="62"/>
      <c r="F8" s="62"/>
      <c r="G8" s="62" t="s">
        <v>56</v>
      </c>
      <c r="H8" s="229" t="s">
        <v>384</v>
      </c>
      <c r="I8" s="254"/>
      <c r="J8" s="252" t="s">
        <v>827</v>
      </c>
      <c r="K8" s="252" t="s">
        <v>1877</v>
      </c>
      <c r="L8" s="252" t="s">
        <v>1890</v>
      </c>
      <c r="M8" s="234" t="s">
        <v>1161</v>
      </c>
      <c r="N8" s="224" t="s">
        <v>2248</v>
      </c>
    </row>
    <row r="9" spans="1:14" ht="208" customHeight="1" x14ac:dyDescent="0.2">
      <c r="A9" s="252"/>
      <c r="B9" s="252"/>
      <c r="C9" s="61" t="s">
        <v>639</v>
      </c>
      <c r="D9" s="62" t="s">
        <v>56</v>
      </c>
      <c r="E9" s="62" t="s">
        <v>56</v>
      </c>
      <c r="F9" s="62"/>
      <c r="G9" s="62"/>
      <c r="H9" s="229"/>
      <c r="I9" s="254"/>
      <c r="J9" s="252"/>
      <c r="K9" s="252"/>
      <c r="L9" s="252"/>
      <c r="M9" s="235"/>
      <c r="N9" s="225"/>
    </row>
    <row r="10" spans="1:14" ht="208" x14ac:dyDescent="0.2">
      <c r="A10" s="252"/>
      <c r="B10" s="252"/>
      <c r="C10" s="64" t="s">
        <v>638</v>
      </c>
      <c r="D10" s="62" t="s">
        <v>56</v>
      </c>
      <c r="E10" s="65"/>
      <c r="F10" s="65"/>
      <c r="G10" s="65"/>
      <c r="H10" s="229"/>
      <c r="I10" s="254"/>
      <c r="J10" s="251" t="s">
        <v>402</v>
      </c>
      <c r="K10" s="251" t="s">
        <v>1878</v>
      </c>
      <c r="L10" s="251" t="s">
        <v>1196</v>
      </c>
      <c r="M10" s="234" t="s">
        <v>1162</v>
      </c>
      <c r="N10" s="230" t="s">
        <v>481</v>
      </c>
    </row>
    <row r="11" spans="1:14" ht="208" x14ac:dyDescent="0.2">
      <c r="A11" s="252"/>
      <c r="B11" s="252"/>
      <c r="C11" s="64" t="s">
        <v>828</v>
      </c>
      <c r="D11" s="62" t="s">
        <v>56</v>
      </c>
      <c r="E11" s="65"/>
      <c r="F11" s="65"/>
      <c r="G11" s="65"/>
      <c r="H11" s="229"/>
      <c r="I11" s="254"/>
      <c r="J11" s="251"/>
      <c r="K11" s="251"/>
      <c r="L11" s="251"/>
      <c r="M11" s="235"/>
      <c r="N11" s="231"/>
    </row>
    <row r="12" spans="1:14" ht="409.6" x14ac:dyDescent="0.2">
      <c r="A12" s="252"/>
      <c r="B12" s="252"/>
      <c r="C12" s="64" t="s">
        <v>829</v>
      </c>
      <c r="D12" s="62" t="s">
        <v>56</v>
      </c>
      <c r="E12" s="65"/>
      <c r="F12" s="65"/>
      <c r="G12" s="65"/>
      <c r="H12" s="229"/>
      <c r="I12" s="254"/>
      <c r="J12" s="14" t="s">
        <v>403</v>
      </c>
      <c r="K12" s="96" t="s">
        <v>1879</v>
      </c>
      <c r="L12" s="96" t="s">
        <v>1601</v>
      </c>
      <c r="M12" s="73" t="s">
        <v>1163</v>
      </c>
      <c r="N12" s="76" t="s">
        <v>1596</v>
      </c>
    </row>
    <row r="13" spans="1:14" ht="140" customHeight="1" x14ac:dyDescent="0.2">
      <c r="A13" s="252" t="s">
        <v>727</v>
      </c>
      <c r="B13" s="256" t="s">
        <v>2294</v>
      </c>
      <c r="C13" s="257" t="s">
        <v>1084</v>
      </c>
      <c r="D13" s="252"/>
      <c r="E13" s="252" t="s">
        <v>56</v>
      </c>
      <c r="F13" s="252"/>
      <c r="G13" s="252"/>
      <c r="H13" s="229" t="s">
        <v>385</v>
      </c>
      <c r="I13" s="254"/>
      <c r="J13" s="14" t="s">
        <v>1085</v>
      </c>
      <c r="K13" s="96" t="s">
        <v>1880</v>
      </c>
      <c r="L13" s="96" t="s">
        <v>1197</v>
      </c>
      <c r="M13" s="73" t="s">
        <v>1164</v>
      </c>
      <c r="N13" s="72" t="s">
        <v>486</v>
      </c>
    </row>
    <row r="14" spans="1:14" ht="180" x14ac:dyDescent="0.2">
      <c r="A14" s="252"/>
      <c r="B14" s="256"/>
      <c r="C14" s="257"/>
      <c r="D14" s="252"/>
      <c r="E14" s="252">
        <v>950</v>
      </c>
      <c r="F14" s="252"/>
      <c r="G14" s="252"/>
      <c r="H14" s="229"/>
      <c r="I14" s="255"/>
      <c r="J14" s="14" t="s">
        <v>405</v>
      </c>
      <c r="K14" s="96" t="s">
        <v>1881</v>
      </c>
      <c r="L14" s="96" t="s">
        <v>1903</v>
      </c>
      <c r="M14" s="73" t="s">
        <v>1165</v>
      </c>
      <c r="N14" s="72" t="s">
        <v>1904</v>
      </c>
    </row>
    <row r="15" spans="1:14" ht="100" customHeight="1" x14ac:dyDescent="0.2">
      <c r="A15" s="252"/>
      <c r="B15" s="256"/>
      <c r="C15" s="61" t="s">
        <v>91</v>
      </c>
      <c r="D15" s="62" t="s">
        <v>56</v>
      </c>
      <c r="E15" s="62" t="s">
        <v>56</v>
      </c>
      <c r="F15" s="62"/>
      <c r="G15" s="62"/>
      <c r="H15" s="229" t="s">
        <v>386</v>
      </c>
      <c r="I15" s="245" t="str">
        <f>+VLOOKUP(H15,Objetivos_Programas!$B$3:$C$16,2,FALSE)</f>
        <v>2. Programa descarbonizar la movilidad e infraestructura sostenible</v>
      </c>
      <c r="J15" s="14" t="s">
        <v>407</v>
      </c>
      <c r="K15" s="96" t="s">
        <v>2203</v>
      </c>
      <c r="L15" s="96" t="s">
        <v>2204</v>
      </c>
      <c r="M15" s="73" t="s">
        <v>1166</v>
      </c>
      <c r="N15" s="97" t="s">
        <v>2205</v>
      </c>
    </row>
    <row r="16" spans="1:14" ht="140" x14ac:dyDescent="0.2">
      <c r="A16" s="252"/>
      <c r="B16" s="256"/>
      <c r="C16" s="61" t="s">
        <v>92</v>
      </c>
      <c r="D16" s="62"/>
      <c r="E16" s="62" t="s">
        <v>56</v>
      </c>
      <c r="F16" s="62"/>
      <c r="G16" s="62"/>
      <c r="H16" s="229"/>
      <c r="I16" s="246"/>
      <c r="J16" s="14" t="s">
        <v>406</v>
      </c>
      <c r="K16" s="96" t="s">
        <v>406</v>
      </c>
      <c r="L16" s="96" t="s">
        <v>1905</v>
      </c>
      <c r="M16" s="73" t="s">
        <v>1167</v>
      </c>
      <c r="N16" s="85" t="s">
        <v>1983</v>
      </c>
    </row>
    <row r="17" spans="1:14" ht="160" x14ac:dyDescent="0.2">
      <c r="A17" s="252"/>
      <c r="B17" s="256"/>
      <c r="C17" s="61" t="s">
        <v>90</v>
      </c>
      <c r="D17" s="62"/>
      <c r="E17" s="62" t="s">
        <v>56</v>
      </c>
      <c r="F17" s="62"/>
      <c r="G17" s="62"/>
      <c r="H17" s="229"/>
      <c r="I17" s="246"/>
      <c r="J17" s="14" t="s">
        <v>404</v>
      </c>
      <c r="K17" s="96" t="s">
        <v>2129</v>
      </c>
      <c r="L17" s="96" t="s">
        <v>1200</v>
      </c>
      <c r="M17" s="73" t="s">
        <v>1168</v>
      </c>
      <c r="N17" s="222" t="s">
        <v>2300</v>
      </c>
    </row>
    <row r="18" spans="1:14" ht="120" x14ac:dyDescent="0.2">
      <c r="A18" s="252"/>
      <c r="B18" s="256"/>
      <c r="C18" s="61" t="s">
        <v>870</v>
      </c>
      <c r="D18" s="62"/>
      <c r="E18" s="62" t="s">
        <v>56</v>
      </c>
      <c r="F18" s="62"/>
      <c r="G18" s="62"/>
      <c r="H18" s="229"/>
      <c r="I18" s="247"/>
      <c r="J18" s="14" t="s">
        <v>408</v>
      </c>
      <c r="K18" s="96" t="s">
        <v>408</v>
      </c>
      <c r="L18" s="96" t="s">
        <v>1204</v>
      </c>
      <c r="M18" s="73" t="s">
        <v>1169</v>
      </c>
      <c r="N18" s="222" t="s">
        <v>2301</v>
      </c>
    </row>
    <row r="19" spans="1:14" ht="39" customHeight="1" x14ac:dyDescent="0.2">
      <c r="A19" s="252" t="s">
        <v>728</v>
      </c>
      <c r="B19" s="252" t="s">
        <v>731</v>
      </c>
      <c r="C19" s="61" t="s">
        <v>858</v>
      </c>
      <c r="D19" s="62"/>
      <c r="E19" s="62"/>
      <c r="F19" s="62" t="s">
        <v>56</v>
      </c>
      <c r="G19" s="62"/>
      <c r="H19" s="226" t="s">
        <v>387</v>
      </c>
      <c r="I19" s="248" t="str">
        <f>+VLOOKUP(H19,Objetivos_Programas!$B$3:$C$16,2,FALSE)</f>
        <v>6. Programa resignificacion de nuestra identidad, cultura y patrimonio</v>
      </c>
      <c r="J19" s="232" t="s">
        <v>409</v>
      </c>
      <c r="K19" s="232" t="s">
        <v>409</v>
      </c>
      <c r="L19" s="232" t="s">
        <v>1206</v>
      </c>
      <c r="M19" s="234" t="s">
        <v>1170</v>
      </c>
      <c r="N19" s="236" t="s">
        <v>491</v>
      </c>
    </row>
    <row r="20" spans="1:14" ht="130" x14ac:dyDescent="0.2">
      <c r="A20" s="252"/>
      <c r="B20" s="252"/>
      <c r="C20" s="61" t="s">
        <v>859</v>
      </c>
      <c r="D20" s="62"/>
      <c r="E20" s="62"/>
      <c r="F20" s="62" t="s">
        <v>56</v>
      </c>
      <c r="G20" s="62"/>
      <c r="H20" s="227"/>
      <c r="I20" s="249"/>
      <c r="J20" s="233"/>
      <c r="K20" s="233"/>
      <c r="L20" s="233"/>
      <c r="M20" s="235"/>
      <c r="N20" s="237"/>
    </row>
    <row r="21" spans="1:14" ht="169" x14ac:dyDescent="0.2">
      <c r="A21" s="252"/>
      <c r="B21" s="252"/>
      <c r="C21" s="61" t="s">
        <v>861</v>
      </c>
      <c r="D21" s="62"/>
      <c r="E21" s="62"/>
      <c r="F21" s="62" t="s">
        <v>56</v>
      </c>
      <c r="G21" s="62"/>
      <c r="H21" s="227"/>
      <c r="I21" s="249"/>
      <c r="J21" s="238" t="s">
        <v>410</v>
      </c>
      <c r="K21" s="238" t="s">
        <v>410</v>
      </c>
      <c r="L21" s="238" t="s">
        <v>1207</v>
      </c>
      <c r="M21" s="234" t="s">
        <v>1171</v>
      </c>
      <c r="N21" s="241" t="s">
        <v>487</v>
      </c>
    </row>
    <row r="22" spans="1:14" ht="143" x14ac:dyDescent="0.2">
      <c r="A22" s="252"/>
      <c r="B22" s="252"/>
      <c r="C22" s="61" t="s">
        <v>862</v>
      </c>
      <c r="D22" s="62"/>
      <c r="E22" s="62"/>
      <c r="F22" s="62" t="s">
        <v>56</v>
      </c>
      <c r="G22" s="62"/>
      <c r="H22" s="227"/>
      <c r="I22" s="249"/>
      <c r="J22" s="239"/>
      <c r="K22" s="239"/>
      <c r="L22" s="239"/>
      <c r="M22" s="244"/>
      <c r="N22" s="242"/>
    </row>
    <row r="23" spans="1:14" ht="117" x14ac:dyDescent="0.2">
      <c r="A23" s="252"/>
      <c r="B23" s="252"/>
      <c r="C23" s="61" t="s">
        <v>865</v>
      </c>
      <c r="D23" s="62"/>
      <c r="E23" s="62"/>
      <c r="F23" s="62" t="s">
        <v>56</v>
      </c>
      <c r="G23" s="62"/>
      <c r="H23" s="227"/>
      <c r="I23" s="249"/>
      <c r="J23" s="240"/>
      <c r="K23" s="240"/>
      <c r="L23" s="240"/>
      <c r="M23" s="235"/>
      <c r="N23" s="243"/>
    </row>
    <row r="24" spans="1:14" ht="200" x14ac:dyDescent="0.2">
      <c r="A24" s="252"/>
      <c r="B24" s="252"/>
      <c r="C24" s="61" t="s">
        <v>860</v>
      </c>
      <c r="D24" s="63"/>
      <c r="E24" s="63"/>
      <c r="F24" s="63" t="s">
        <v>56</v>
      </c>
      <c r="G24" s="63" t="s">
        <v>56</v>
      </c>
      <c r="H24" s="228"/>
      <c r="I24" s="250"/>
      <c r="J24" s="14" t="s">
        <v>834</v>
      </c>
      <c r="K24" s="96" t="s">
        <v>834</v>
      </c>
      <c r="L24" s="96" t="s">
        <v>1211</v>
      </c>
      <c r="M24" s="73" t="s">
        <v>1172</v>
      </c>
      <c r="N24" s="15" t="s">
        <v>832</v>
      </c>
    </row>
    <row r="25" spans="1:14" ht="200" x14ac:dyDescent="0.2">
      <c r="A25" s="252"/>
      <c r="B25" s="252"/>
      <c r="C25" s="257" t="s">
        <v>494</v>
      </c>
      <c r="D25" s="260"/>
      <c r="E25" s="260" t="s">
        <v>56</v>
      </c>
      <c r="F25" s="260"/>
      <c r="G25" s="260"/>
      <c r="H25" s="229" t="s">
        <v>388</v>
      </c>
      <c r="I25" s="267" t="str">
        <f>+VLOOKUP(H25,Objetivos_Programas!$B$3:$C$16,2,FALSE)</f>
        <v>3. Programa Vitalidad y cuidado</v>
      </c>
      <c r="J25" s="14" t="s">
        <v>411</v>
      </c>
      <c r="K25" s="96" t="s">
        <v>411</v>
      </c>
      <c r="L25" s="96" t="s">
        <v>1906</v>
      </c>
      <c r="M25" s="73" t="s">
        <v>1173</v>
      </c>
      <c r="N25" s="137" t="s">
        <v>2121</v>
      </c>
    </row>
    <row r="26" spans="1:14" ht="160" x14ac:dyDescent="0.2">
      <c r="A26" s="252"/>
      <c r="B26" s="252"/>
      <c r="C26" s="257"/>
      <c r="D26" s="260"/>
      <c r="E26" s="260"/>
      <c r="F26" s="260"/>
      <c r="G26" s="260"/>
      <c r="H26" s="229"/>
      <c r="I26" s="268"/>
      <c r="J26" s="14" t="s">
        <v>434</v>
      </c>
      <c r="K26" s="96" t="s">
        <v>434</v>
      </c>
      <c r="L26" s="96" t="s">
        <v>1602</v>
      </c>
      <c r="M26" s="73" t="s">
        <v>1174</v>
      </c>
      <c r="N26" s="72" t="s">
        <v>1907</v>
      </c>
    </row>
    <row r="27" spans="1:14" ht="143" x14ac:dyDescent="0.2">
      <c r="A27" s="252"/>
      <c r="B27" s="252"/>
      <c r="C27" s="61" t="s">
        <v>863</v>
      </c>
      <c r="D27" s="62"/>
      <c r="E27" s="62"/>
      <c r="F27" s="62" t="s">
        <v>56</v>
      </c>
      <c r="G27" s="62"/>
      <c r="H27" s="229"/>
      <c r="I27" s="268"/>
      <c r="J27" s="251" t="s">
        <v>871</v>
      </c>
      <c r="K27" s="251" t="s">
        <v>871</v>
      </c>
      <c r="L27" s="251" t="s">
        <v>1209</v>
      </c>
      <c r="M27" s="234" t="s">
        <v>1175</v>
      </c>
      <c r="N27" s="259" t="s">
        <v>872</v>
      </c>
    </row>
    <row r="28" spans="1:14" ht="91" x14ac:dyDescent="0.2">
      <c r="A28" s="252"/>
      <c r="B28" s="252"/>
      <c r="C28" s="61" t="s">
        <v>850</v>
      </c>
      <c r="D28" s="62"/>
      <c r="E28" s="62"/>
      <c r="F28" s="62" t="s">
        <v>56</v>
      </c>
      <c r="G28" s="62"/>
      <c r="H28" s="229"/>
      <c r="I28" s="268"/>
      <c r="J28" s="251"/>
      <c r="K28" s="251"/>
      <c r="L28" s="251"/>
      <c r="M28" s="244"/>
      <c r="N28" s="259"/>
    </row>
    <row r="29" spans="1:14" ht="130" x14ac:dyDescent="0.2">
      <c r="A29" s="252"/>
      <c r="B29" s="252"/>
      <c r="C29" s="61" t="s">
        <v>864</v>
      </c>
      <c r="D29" s="62"/>
      <c r="E29" s="62"/>
      <c r="F29" s="62" t="s">
        <v>56</v>
      </c>
      <c r="G29" s="62"/>
      <c r="H29" s="229"/>
      <c r="I29" s="269"/>
      <c r="J29" s="251"/>
      <c r="K29" s="251"/>
      <c r="L29" s="251"/>
      <c r="M29" s="235"/>
      <c r="N29" s="259"/>
    </row>
    <row r="30" spans="1:14" ht="143" x14ac:dyDescent="0.2">
      <c r="A30" s="252" t="s">
        <v>867</v>
      </c>
      <c r="B30" s="252" t="s">
        <v>866</v>
      </c>
      <c r="C30" s="61" t="s">
        <v>792</v>
      </c>
      <c r="D30" s="63"/>
      <c r="E30" s="63" t="s">
        <v>56</v>
      </c>
      <c r="F30" s="63"/>
      <c r="G30" s="63"/>
      <c r="H30" s="252" t="s">
        <v>389</v>
      </c>
      <c r="I30" s="270" t="str">
        <f>+VLOOKUP(H30,Objetivos_Programas!$B$3:$C$16,2,FALSE)</f>
        <v>5. Programa Territorios Productivos, Competitivos e innovadores</v>
      </c>
      <c r="J30" s="251" t="s">
        <v>412</v>
      </c>
      <c r="K30" s="251" t="s">
        <v>412</v>
      </c>
      <c r="L30" s="251" t="s">
        <v>1891</v>
      </c>
      <c r="M30" s="73" t="s">
        <v>1176</v>
      </c>
      <c r="N30" s="106" t="s">
        <v>1509</v>
      </c>
    </row>
    <row r="31" spans="1:14" ht="104" x14ac:dyDescent="0.2">
      <c r="A31" s="252"/>
      <c r="B31" s="252"/>
      <c r="C31" s="61" t="s">
        <v>793</v>
      </c>
      <c r="D31" s="63"/>
      <c r="E31" s="63"/>
      <c r="F31" s="63"/>
      <c r="G31" s="63"/>
      <c r="H31" s="252"/>
      <c r="I31" s="271"/>
      <c r="J31" s="251"/>
      <c r="K31" s="251"/>
      <c r="L31" s="251"/>
      <c r="M31" s="73" t="s">
        <v>1177</v>
      </c>
      <c r="N31" s="74" t="s">
        <v>815</v>
      </c>
    </row>
    <row r="32" spans="1:14" ht="140" x14ac:dyDescent="0.2">
      <c r="A32" s="252"/>
      <c r="B32" s="252"/>
      <c r="C32" s="61" t="s">
        <v>794</v>
      </c>
      <c r="D32" s="63"/>
      <c r="E32" s="63"/>
      <c r="F32" s="63" t="s">
        <v>56</v>
      </c>
      <c r="G32" s="63" t="s">
        <v>56</v>
      </c>
      <c r="H32" s="252"/>
      <c r="I32" s="271"/>
      <c r="J32" s="14" t="s">
        <v>440</v>
      </c>
      <c r="K32" s="96" t="s">
        <v>440</v>
      </c>
      <c r="L32" s="96" t="s">
        <v>1908</v>
      </c>
      <c r="M32" s="73" t="s">
        <v>1178</v>
      </c>
      <c r="N32" s="15" t="s">
        <v>816</v>
      </c>
    </row>
    <row r="33" spans="1:14" ht="141" customHeight="1" x14ac:dyDescent="0.2">
      <c r="A33" s="252"/>
      <c r="B33" s="252"/>
      <c r="C33" s="61" t="s">
        <v>795</v>
      </c>
      <c r="D33" s="63"/>
      <c r="E33" s="63"/>
      <c r="F33" s="63"/>
      <c r="G33" s="63" t="s">
        <v>56</v>
      </c>
      <c r="H33" s="252"/>
      <c r="I33" s="271"/>
      <c r="J33" s="251" t="s">
        <v>441</v>
      </c>
      <c r="K33" s="251" t="s">
        <v>441</v>
      </c>
      <c r="L33" s="251" t="s">
        <v>1216</v>
      </c>
      <c r="M33" s="234" t="s">
        <v>1179</v>
      </c>
      <c r="N33" s="230" t="s">
        <v>1909</v>
      </c>
    </row>
    <row r="34" spans="1:14" ht="169" x14ac:dyDescent="0.2">
      <c r="A34" s="252"/>
      <c r="B34" s="252"/>
      <c r="C34" s="61" t="s">
        <v>796</v>
      </c>
      <c r="D34" s="63"/>
      <c r="E34" s="63"/>
      <c r="F34" s="63"/>
      <c r="G34" s="63" t="s">
        <v>56</v>
      </c>
      <c r="H34" s="252"/>
      <c r="I34" s="271"/>
      <c r="J34" s="251"/>
      <c r="K34" s="251"/>
      <c r="L34" s="251"/>
      <c r="M34" s="244"/>
      <c r="N34" s="258"/>
    </row>
    <row r="35" spans="1:14" ht="61" customHeight="1" x14ac:dyDescent="0.2">
      <c r="A35" s="252"/>
      <c r="B35" s="252"/>
      <c r="C35" s="61" t="s">
        <v>797</v>
      </c>
      <c r="D35" s="63"/>
      <c r="E35" s="63"/>
      <c r="F35" s="63"/>
      <c r="G35" s="63" t="s">
        <v>56</v>
      </c>
      <c r="H35" s="252"/>
      <c r="I35" s="271"/>
      <c r="J35" s="251"/>
      <c r="K35" s="251"/>
      <c r="L35" s="251"/>
      <c r="M35" s="244"/>
      <c r="N35" s="258"/>
    </row>
    <row r="36" spans="1:14" ht="40" customHeight="1" x14ac:dyDescent="0.2">
      <c r="A36" s="252"/>
      <c r="B36" s="252"/>
      <c r="C36" s="61" t="s">
        <v>798</v>
      </c>
      <c r="D36" s="63"/>
      <c r="E36" s="63"/>
      <c r="F36" s="63"/>
      <c r="G36" s="63" t="s">
        <v>56</v>
      </c>
      <c r="H36" s="252"/>
      <c r="I36" s="271"/>
      <c r="J36" s="251"/>
      <c r="K36" s="251"/>
      <c r="L36" s="251"/>
      <c r="M36" s="235"/>
      <c r="N36" s="231"/>
    </row>
    <row r="37" spans="1:14" ht="169" x14ac:dyDescent="0.2">
      <c r="A37" s="252"/>
      <c r="B37" s="252"/>
      <c r="C37" s="64" t="s">
        <v>799</v>
      </c>
      <c r="D37" s="252"/>
      <c r="E37" s="252"/>
      <c r="F37" s="252"/>
      <c r="G37" s="252" t="s">
        <v>56</v>
      </c>
      <c r="H37" s="88" t="s">
        <v>394</v>
      </c>
      <c r="I37" s="138" t="str">
        <f>+VLOOKUP(H37,Objetivos_Programas!$B$3:$C$16,2,FALSE)</f>
        <v>4. Programa Hábitat y vivienda popular</v>
      </c>
      <c r="J37" s="133" t="s">
        <v>824</v>
      </c>
      <c r="K37" s="96" t="s">
        <v>824</v>
      </c>
      <c r="L37" s="96" t="s">
        <v>1217</v>
      </c>
      <c r="M37" s="73" t="s">
        <v>1180</v>
      </c>
      <c r="N37" s="81" t="s">
        <v>2131</v>
      </c>
    </row>
    <row r="38" spans="1:14" ht="182" x14ac:dyDescent="0.2">
      <c r="A38" s="252"/>
      <c r="B38" s="252"/>
      <c r="C38" s="64" t="s">
        <v>800</v>
      </c>
      <c r="D38" s="252"/>
      <c r="E38" s="252"/>
      <c r="F38" s="252"/>
      <c r="G38" s="252"/>
      <c r="H38" s="88" t="s">
        <v>389</v>
      </c>
      <c r="I38" s="139" t="str">
        <f>+VLOOKUP(H38,Objetivos_Programas!$B$3:$C$16,2,FALSE)</f>
        <v>5. Programa Territorios Productivos, Competitivos e innovadores</v>
      </c>
      <c r="J38" s="14" t="s">
        <v>430</v>
      </c>
      <c r="K38" s="96" t="s">
        <v>2105</v>
      </c>
      <c r="L38" s="96" t="s">
        <v>1894</v>
      </c>
      <c r="M38" s="73" t="s">
        <v>1181</v>
      </c>
      <c r="N38" s="15" t="s">
        <v>895</v>
      </c>
    </row>
    <row r="39" spans="1:14" ht="104" customHeight="1" x14ac:dyDescent="0.2">
      <c r="A39" s="252" t="s">
        <v>729</v>
      </c>
      <c r="B39" s="252" t="s">
        <v>732</v>
      </c>
      <c r="C39" s="61" t="s">
        <v>716</v>
      </c>
      <c r="D39" s="62"/>
      <c r="E39" s="62" t="s">
        <v>56</v>
      </c>
      <c r="F39" s="62"/>
      <c r="G39" s="62"/>
      <c r="H39" s="229" t="s">
        <v>391</v>
      </c>
      <c r="I39" s="267" t="str">
        <f>+VLOOKUP(H39,Objetivos_Programas!$B$3:$C$16,2,FALSE)</f>
        <v>3. Programa Vitalidad y cuidado</v>
      </c>
      <c r="J39" s="251" t="s">
        <v>414</v>
      </c>
      <c r="K39" s="251" t="s">
        <v>1884</v>
      </c>
      <c r="L39" s="251" t="s">
        <v>1895</v>
      </c>
      <c r="M39" s="234" t="s">
        <v>1910</v>
      </c>
      <c r="N39" s="262" t="s">
        <v>2299</v>
      </c>
    </row>
    <row r="40" spans="1:14" ht="300" customHeight="1" x14ac:dyDescent="0.2">
      <c r="A40" s="252"/>
      <c r="B40" s="252"/>
      <c r="C40" s="61" t="s">
        <v>495</v>
      </c>
      <c r="D40" s="62"/>
      <c r="E40" s="62" t="s">
        <v>56</v>
      </c>
      <c r="F40" s="62"/>
      <c r="G40" s="62"/>
      <c r="H40" s="229"/>
      <c r="I40" s="268"/>
      <c r="J40" s="251"/>
      <c r="K40" s="251"/>
      <c r="L40" s="251"/>
      <c r="M40" s="235"/>
      <c r="N40" s="262"/>
    </row>
    <row r="41" spans="1:14" ht="140" x14ac:dyDescent="0.2">
      <c r="A41" s="252"/>
      <c r="B41" s="252"/>
      <c r="C41" s="61" t="s">
        <v>715</v>
      </c>
      <c r="D41" s="62"/>
      <c r="E41" s="62" t="s">
        <v>56</v>
      </c>
      <c r="F41" s="62"/>
      <c r="G41" s="62"/>
      <c r="H41" s="229"/>
      <c r="I41" s="268"/>
      <c r="J41" s="14" t="s">
        <v>438</v>
      </c>
      <c r="K41" s="96" t="s">
        <v>1885</v>
      </c>
      <c r="L41" s="96" t="s">
        <v>1911</v>
      </c>
      <c r="M41" s="73" t="s">
        <v>1182</v>
      </c>
      <c r="N41" s="72" t="s">
        <v>488</v>
      </c>
    </row>
    <row r="42" spans="1:14" ht="220" x14ac:dyDescent="0.2">
      <c r="A42" s="252"/>
      <c r="B42" s="252"/>
      <c r="C42" s="61" t="s">
        <v>345</v>
      </c>
      <c r="D42" s="62"/>
      <c r="E42" s="62" t="s">
        <v>56</v>
      </c>
      <c r="F42" s="62"/>
      <c r="G42" s="62"/>
      <c r="H42" s="229"/>
      <c r="I42" s="268"/>
      <c r="J42" s="14" t="s">
        <v>1873</v>
      </c>
      <c r="K42" s="96" t="s">
        <v>1886</v>
      </c>
      <c r="L42" s="96" t="s">
        <v>1220</v>
      </c>
      <c r="M42" s="73" t="s">
        <v>1183</v>
      </c>
      <c r="N42" s="72" t="s">
        <v>1246</v>
      </c>
    </row>
    <row r="43" spans="1:14" ht="78" x14ac:dyDescent="0.2">
      <c r="A43" s="252"/>
      <c r="B43" s="252"/>
      <c r="C43" s="61" t="s">
        <v>263</v>
      </c>
      <c r="D43" s="62"/>
      <c r="E43" s="62" t="s">
        <v>56</v>
      </c>
      <c r="F43" s="62"/>
      <c r="G43" s="62"/>
      <c r="H43" s="229"/>
      <c r="I43" s="268"/>
      <c r="J43" s="251" t="s">
        <v>413</v>
      </c>
      <c r="K43" s="251" t="s">
        <v>1887</v>
      </c>
      <c r="L43" s="251" t="s">
        <v>1222</v>
      </c>
      <c r="M43" s="234" t="s">
        <v>1184</v>
      </c>
      <c r="N43" s="263" t="s">
        <v>2209</v>
      </c>
    </row>
    <row r="44" spans="1:14" ht="156" x14ac:dyDescent="0.2">
      <c r="A44" s="252"/>
      <c r="B44" s="252"/>
      <c r="C44" s="61" t="s">
        <v>239</v>
      </c>
      <c r="D44" s="62"/>
      <c r="E44" s="62" t="s">
        <v>56</v>
      </c>
      <c r="F44" s="62"/>
      <c r="G44" s="62"/>
      <c r="H44" s="229"/>
      <c r="I44" s="269"/>
      <c r="J44" s="251"/>
      <c r="K44" s="251"/>
      <c r="L44" s="251"/>
      <c r="M44" s="235"/>
      <c r="N44" s="263"/>
    </row>
    <row r="45" spans="1:14" ht="143" customHeight="1" x14ac:dyDescent="0.2">
      <c r="A45" s="252"/>
      <c r="B45" s="252"/>
      <c r="C45" s="61" t="s">
        <v>868</v>
      </c>
      <c r="D45" s="62"/>
      <c r="E45" s="62" t="s">
        <v>56</v>
      </c>
      <c r="F45" s="62"/>
      <c r="G45" s="62"/>
      <c r="H45" s="229" t="s">
        <v>392</v>
      </c>
      <c r="I45" s="245" t="str">
        <f>+VLOOKUP(H45,Objetivos_Programas!$B$3:$C$16,2,FALSE)</f>
        <v>2. Programa descarbonizar la movilidad e infraestructura sostenible</v>
      </c>
      <c r="J45" s="251" t="s">
        <v>1658</v>
      </c>
      <c r="K45" s="251" t="s">
        <v>1883</v>
      </c>
      <c r="L45" s="251" t="s">
        <v>2107</v>
      </c>
      <c r="M45" s="234" t="s">
        <v>1185</v>
      </c>
      <c r="N45" s="261" t="s">
        <v>2207</v>
      </c>
    </row>
    <row r="46" spans="1:14" ht="52" x14ac:dyDescent="0.2">
      <c r="A46" s="252"/>
      <c r="B46" s="252"/>
      <c r="C46" s="61" t="s">
        <v>869</v>
      </c>
      <c r="D46" s="62"/>
      <c r="E46" s="62" t="s">
        <v>56</v>
      </c>
      <c r="F46" s="62"/>
      <c r="G46" s="62"/>
      <c r="H46" s="229"/>
      <c r="I46" s="247"/>
      <c r="J46" s="251"/>
      <c r="K46" s="251"/>
      <c r="L46" s="251"/>
      <c r="M46" s="235"/>
      <c r="N46" s="261"/>
    </row>
    <row r="47" spans="1:14" ht="140" customHeight="1" x14ac:dyDescent="0.2">
      <c r="A47" s="252"/>
      <c r="B47" s="252"/>
      <c r="C47" s="257" t="s">
        <v>94</v>
      </c>
      <c r="D47" s="252"/>
      <c r="E47" s="252" t="s">
        <v>56</v>
      </c>
      <c r="F47" s="252"/>
      <c r="G47" s="252"/>
      <c r="H47" s="252" t="s">
        <v>393</v>
      </c>
      <c r="I47" s="272" t="str">
        <f>+VLOOKUP(H47,Objetivos_Programas!$B$3:$C$16,2,FALSE)</f>
        <v>3. Programa Vitalidad y cuidado</v>
      </c>
      <c r="J47" s="14" t="s">
        <v>415</v>
      </c>
      <c r="K47" s="96" t="s">
        <v>2086</v>
      </c>
      <c r="L47" s="96" t="s">
        <v>2095</v>
      </c>
      <c r="M47" s="77" t="s">
        <v>1912</v>
      </c>
      <c r="N47" s="76" t="s">
        <v>1506</v>
      </c>
    </row>
    <row r="48" spans="1:14" ht="220" x14ac:dyDescent="0.2">
      <c r="A48" s="252"/>
      <c r="B48" s="252"/>
      <c r="C48" s="257"/>
      <c r="D48" s="252"/>
      <c r="E48" s="252" t="s">
        <v>56</v>
      </c>
      <c r="F48" s="252"/>
      <c r="G48" s="252"/>
      <c r="H48" s="252"/>
      <c r="I48" s="273"/>
      <c r="J48" s="14" t="s">
        <v>478</v>
      </c>
      <c r="K48" s="96" t="s">
        <v>2087</v>
      </c>
      <c r="L48" s="96" t="s">
        <v>1226</v>
      </c>
      <c r="M48" s="77" t="s">
        <v>1597</v>
      </c>
      <c r="N48" s="76" t="s">
        <v>2096</v>
      </c>
    </row>
    <row r="49" spans="1:14" ht="180" x14ac:dyDescent="0.2">
      <c r="A49" s="252"/>
      <c r="B49" s="252"/>
      <c r="C49" s="257"/>
      <c r="D49" s="252"/>
      <c r="E49" s="252" t="s">
        <v>56</v>
      </c>
      <c r="F49" s="252"/>
      <c r="G49" s="252"/>
      <c r="H49" s="252"/>
      <c r="I49" s="273"/>
      <c r="J49" s="14" t="s">
        <v>416</v>
      </c>
      <c r="K49" s="96" t="s">
        <v>2088</v>
      </c>
      <c r="L49" s="96" t="s">
        <v>1227</v>
      </c>
      <c r="M49" s="77" t="s">
        <v>1501</v>
      </c>
      <c r="N49" s="76" t="s">
        <v>1505</v>
      </c>
    </row>
    <row r="50" spans="1:14" ht="160" x14ac:dyDescent="0.2">
      <c r="A50" s="252"/>
      <c r="B50" s="252"/>
      <c r="C50" s="257"/>
      <c r="D50" s="252"/>
      <c r="E50" s="252" t="s">
        <v>56</v>
      </c>
      <c r="F50" s="252"/>
      <c r="G50" s="252"/>
      <c r="H50" s="252"/>
      <c r="I50" s="273"/>
      <c r="J50" s="14" t="s">
        <v>633</v>
      </c>
      <c r="K50" s="96" t="s">
        <v>2089</v>
      </c>
      <c r="L50" s="96" t="s">
        <v>1892</v>
      </c>
      <c r="M50" s="77" t="s">
        <v>1508</v>
      </c>
      <c r="N50" s="76" t="s">
        <v>1507</v>
      </c>
    </row>
    <row r="51" spans="1:14" ht="160" x14ac:dyDescent="0.2">
      <c r="A51" s="252"/>
      <c r="B51" s="252"/>
      <c r="C51" s="64" t="s">
        <v>497</v>
      </c>
      <c r="D51" s="14"/>
      <c r="E51" s="63" t="s">
        <v>56</v>
      </c>
      <c r="F51" s="14"/>
      <c r="G51" s="14"/>
      <c r="H51" s="252"/>
      <c r="I51" s="273"/>
      <c r="J51" s="14" t="s">
        <v>417</v>
      </c>
      <c r="K51" s="96" t="s">
        <v>2090</v>
      </c>
      <c r="L51" s="96" t="s">
        <v>1619</v>
      </c>
      <c r="M51" s="77" t="s">
        <v>1598</v>
      </c>
      <c r="N51" s="76" t="s">
        <v>1599</v>
      </c>
    </row>
    <row r="52" spans="1:14" ht="120" x14ac:dyDescent="0.2">
      <c r="A52" s="252"/>
      <c r="B52" s="252"/>
      <c r="C52" s="64" t="s">
        <v>496</v>
      </c>
      <c r="D52" s="14"/>
      <c r="E52" s="63" t="s">
        <v>56</v>
      </c>
      <c r="F52" s="14"/>
      <c r="G52" s="14"/>
      <c r="H52" s="252"/>
      <c r="I52" s="273"/>
      <c r="J52" s="14" t="s">
        <v>682</v>
      </c>
      <c r="K52" s="96" t="s">
        <v>2091</v>
      </c>
      <c r="L52" s="96" t="s">
        <v>1230</v>
      </c>
      <c r="M52" s="77" t="s">
        <v>1502</v>
      </c>
      <c r="N52" s="99" t="s">
        <v>2128</v>
      </c>
    </row>
    <row r="53" spans="1:14" ht="340" x14ac:dyDescent="0.2">
      <c r="A53" s="252"/>
      <c r="B53" s="252"/>
      <c r="C53" s="64" t="s">
        <v>381</v>
      </c>
      <c r="D53" s="14"/>
      <c r="E53" s="63" t="s">
        <v>56</v>
      </c>
      <c r="F53" s="14"/>
      <c r="G53" s="14"/>
      <c r="H53" s="252"/>
      <c r="I53" s="274"/>
      <c r="J53" s="14" t="s">
        <v>634</v>
      </c>
      <c r="K53" s="96" t="s">
        <v>2092</v>
      </c>
      <c r="L53" s="96" t="s">
        <v>1620</v>
      </c>
      <c r="M53" s="77" t="s">
        <v>1503</v>
      </c>
      <c r="N53" s="76" t="s">
        <v>1504</v>
      </c>
    </row>
    <row r="54" spans="1:14" ht="330" customHeight="1" x14ac:dyDescent="0.2">
      <c r="A54" s="252"/>
      <c r="B54" s="252"/>
      <c r="C54" s="257" t="s">
        <v>380</v>
      </c>
      <c r="D54" s="260"/>
      <c r="E54" s="260"/>
      <c r="F54" s="260"/>
      <c r="G54" s="260" t="s">
        <v>56</v>
      </c>
      <c r="H54" s="229" t="s">
        <v>394</v>
      </c>
      <c r="I54" s="264" t="str">
        <f>+VLOOKUP(H54,Objetivos_Programas!$B$3:$C$16,2,FALSE)</f>
        <v>4. Programa Hábitat y vivienda popular</v>
      </c>
      <c r="J54" s="14" t="s">
        <v>418</v>
      </c>
      <c r="K54" s="96" t="s">
        <v>2124</v>
      </c>
      <c r="L54" s="96" t="s">
        <v>2130</v>
      </c>
      <c r="M54" s="100" t="s">
        <v>1896</v>
      </c>
      <c r="N54" s="99" t="s">
        <v>2132</v>
      </c>
    </row>
    <row r="55" spans="1:14" ht="260" x14ac:dyDescent="0.2">
      <c r="A55" s="252"/>
      <c r="B55" s="252"/>
      <c r="C55" s="257"/>
      <c r="D55" s="260"/>
      <c r="E55" s="260"/>
      <c r="F55" s="260"/>
      <c r="G55" s="260" t="s">
        <v>56</v>
      </c>
      <c r="H55" s="229"/>
      <c r="I55" s="265"/>
      <c r="J55" s="14" t="s">
        <v>421</v>
      </c>
      <c r="K55" s="96" t="s">
        <v>2125</v>
      </c>
      <c r="L55" s="96" t="s">
        <v>1897</v>
      </c>
      <c r="M55" s="73" t="s">
        <v>1899</v>
      </c>
      <c r="N55" s="72" t="s">
        <v>1898</v>
      </c>
    </row>
    <row r="56" spans="1:14" ht="240" x14ac:dyDescent="0.2">
      <c r="A56" s="252"/>
      <c r="B56" s="252"/>
      <c r="C56" s="257"/>
      <c r="D56" s="260"/>
      <c r="E56" s="260"/>
      <c r="F56" s="260"/>
      <c r="G56" s="260" t="s">
        <v>56</v>
      </c>
      <c r="H56" s="229"/>
      <c r="I56" s="265"/>
      <c r="J56" s="14" t="s">
        <v>427</v>
      </c>
      <c r="K56" s="96" t="s">
        <v>2126</v>
      </c>
      <c r="L56" s="96" t="s">
        <v>1893</v>
      </c>
      <c r="M56" s="77" t="s">
        <v>1600</v>
      </c>
      <c r="N56" s="80" t="s">
        <v>1888</v>
      </c>
    </row>
    <row r="57" spans="1:14" ht="220" x14ac:dyDescent="0.2">
      <c r="A57" s="252"/>
      <c r="B57" s="252"/>
      <c r="C57" s="257"/>
      <c r="D57" s="260"/>
      <c r="E57" s="260"/>
      <c r="F57" s="260"/>
      <c r="G57" s="260" t="s">
        <v>56</v>
      </c>
      <c r="H57" s="229"/>
      <c r="I57" s="266"/>
      <c r="J57" s="14" t="s">
        <v>425</v>
      </c>
      <c r="K57" s="96" t="s">
        <v>2127</v>
      </c>
      <c r="L57" s="96" t="s">
        <v>1235</v>
      </c>
      <c r="M57" s="73" t="s">
        <v>1186</v>
      </c>
      <c r="N57" s="72" t="s">
        <v>480</v>
      </c>
    </row>
    <row r="58" spans="1:14" ht="220" x14ac:dyDescent="0.2">
      <c r="A58" s="252" t="s">
        <v>382</v>
      </c>
      <c r="B58" s="252" t="s">
        <v>733</v>
      </c>
      <c r="C58" s="61" t="s">
        <v>67</v>
      </c>
      <c r="D58" s="62" t="s">
        <v>56</v>
      </c>
      <c r="E58" s="62" t="s">
        <v>56</v>
      </c>
      <c r="F58" s="62"/>
      <c r="G58" s="62" t="s">
        <v>56</v>
      </c>
      <c r="H58" s="136" t="s">
        <v>395</v>
      </c>
      <c r="I58" s="132" t="str">
        <f>+VLOOKUP(H58,Objetivos_Programas!$B$3:$C$16,2,FALSE)</f>
        <v>5. Programa Territorios Productivos, Competitivos e innovadores</v>
      </c>
      <c r="J58" s="136" t="s">
        <v>429</v>
      </c>
      <c r="K58" s="136" t="s">
        <v>2094</v>
      </c>
      <c r="L58" s="96" t="s">
        <v>1624</v>
      </c>
      <c r="M58" s="75" t="s">
        <v>1494</v>
      </c>
      <c r="N58" s="72" t="s">
        <v>1536</v>
      </c>
    </row>
    <row r="59" spans="1:14" ht="120" x14ac:dyDescent="0.2">
      <c r="A59" s="252"/>
      <c r="B59" s="252"/>
      <c r="C59" s="61" t="s">
        <v>95</v>
      </c>
      <c r="D59" s="62"/>
      <c r="E59" s="62" t="s">
        <v>56</v>
      </c>
      <c r="F59" s="62"/>
      <c r="G59" s="135"/>
      <c r="H59" s="91" t="s">
        <v>391</v>
      </c>
      <c r="I59" s="134" t="str">
        <f>+VLOOKUP(H59,Objetivos_Programas!$B$3:$C$16,2,FALSE)</f>
        <v>3. Programa Vitalidad y cuidado</v>
      </c>
      <c r="J59" s="91" t="s">
        <v>428</v>
      </c>
      <c r="K59" s="91" t="s">
        <v>2093</v>
      </c>
      <c r="L59" s="133" t="s">
        <v>1238</v>
      </c>
      <c r="M59" s="73" t="s">
        <v>1187</v>
      </c>
      <c r="N59" s="85" t="s">
        <v>2249</v>
      </c>
    </row>
  </sheetData>
  <mergeCells count="112">
    <mergeCell ref="K30:K31"/>
    <mergeCell ref="K33:K36"/>
    <mergeCell ref="I25:I29"/>
    <mergeCell ref="I30:I36"/>
    <mergeCell ref="I39:I44"/>
    <mergeCell ref="I45:I46"/>
    <mergeCell ref="J30:J31"/>
    <mergeCell ref="I47:I53"/>
    <mergeCell ref="H54:H57"/>
    <mergeCell ref="H45:H46"/>
    <mergeCell ref="H47:H53"/>
    <mergeCell ref="H39:H44"/>
    <mergeCell ref="L33:L36"/>
    <mergeCell ref="L39:L40"/>
    <mergeCell ref="L43:L44"/>
    <mergeCell ref="I54:I57"/>
    <mergeCell ref="K45:K46"/>
    <mergeCell ref="K39:K40"/>
    <mergeCell ref="K43:K44"/>
    <mergeCell ref="A58:A59"/>
    <mergeCell ref="D47:D50"/>
    <mergeCell ref="E47:E50"/>
    <mergeCell ref="F47:F50"/>
    <mergeCell ref="C47:C50"/>
    <mergeCell ref="G47:G50"/>
    <mergeCell ref="D54:D57"/>
    <mergeCell ref="E54:E57"/>
    <mergeCell ref="F54:F57"/>
    <mergeCell ref="B39:B57"/>
    <mergeCell ref="B58:B59"/>
    <mergeCell ref="C54:C57"/>
    <mergeCell ref="A39:A57"/>
    <mergeCell ref="G54:G57"/>
    <mergeCell ref="N45:N46"/>
    <mergeCell ref="M45:M46"/>
    <mergeCell ref="J39:J40"/>
    <mergeCell ref="N39:N40"/>
    <mergeCell ref="J43:J44"/>
    <mergeCell ref="N43:N44"/>
    <mergeCell ref="M43:M44"/>
    <mergeCell ref="M39:M40"/>
    <mergeCell ref="J45:J46"/>
    <mergeCell ref="L45:L46"/>
    <mergeCell ref="N33:N36"/>
    <mergeCell ref="N27:N29"/>
    <mergeCell ref="C25:C26"/>
    <mergeCell ref="E25:E26"/>
    <mergeCell ref="A19:A29"/>
    <mergeCell ref="D25:D26"/>
    <mergeCell ref="F25:F26"/>
    <mergeCell ref="G25:G26"/>
    <mergeCell ref="B19:B29"/>
    <mergeCell ref="M27:M29"/>
    <mergeCell ref="H25:H29"/>
    <mergeCell ref="J27:J29"/>
    <mergeCell ref="A30:A38"/>
    <mergeCell ref="B30:B38"/>
    <mergeCell ref="D37:D38"/>
    <mergeCell ref="J33:J36"/>
    <mergeCell ref="M33:M36"/>
    <mergeCell ref="H30:H36"/>
    <mergeCell ref="E37:E38"/>
    <mergeCell ref="F37:F38"/>
    <mergeCell ref="G37:G38"/>
    <mergeCell ref="L27:L29"/>
    <mergeCell ref="L30:L31"/>
    <mergeCell ref="K27:K29"/>
    <mergeCell ref="A3:A7"/>
    <mergeCell ref="A8:A12"/>
    <mergeCell ref="A13:A18"/>
    <mergeCell ref="B3:B7"/>
    <mergeCell ref="B8:B12"/>
    <mergeCell ref="D13:D14"/>
    <mergeCell ref="E13:E14"/>
    <mergeCell ref="F13:F14"/>
    <mergeCell ref="G13:G14"/>
    <mergeCell ref="B13:B18"/>
    <mergeCell ref="C13:C14"/>
    <mergeCell ref="H3:H4"/>
    <mergeCell ref="J5:J6"/>
    <mergeCell ref="H5:H7"/>
    <mergeCell ref="H8:H12"/>
    <mergeCell ref="M5:M6"/>
    <mergeCell ref="J10:J11"/>
    <mergeCell ref="M10:M11"/>
    <mergeCell ref="J8:J9"/>
    <mergeCell ref="M8:M9"/>
    <mergeCell ref="I3:I14"/>
    <mergeCell ref="L5:L6"/>
    <mergeCell ref="L8:L9"/>
    <mergeCell ref="L10:L11"/>
    <mergeCell ref="K5:K6"/>
    <mergeCell ref="K8:K9"/>
    <mergeCell ref="K10:K11"/>
    <mergeCell ref="N8:N9"/>
    <mergeCell ref="H19:H24"/>
    <mergeCell ref="H15:H18"/>
    <mergeCell ref="N5:N6"/>
    <mergeCell ref="H13:H14"/>
    <mergeCell ref="N10:N11"/>
    <mergeCell ref="J19:J20"/>
    <mergeCell ref="M19:M20"/>
    <mergeCell ref="N19:N20"/>
    <mergeCell ref="J21:J23"/>
    <mergeCell ref="N21:N23"/>
    <mergeCell ref="M21:M23"/>
    <mergeCell ref="I15:I18"/>
    <mergeCell ref="I19:I24"/>
    <mergeCell ref="L19:L20"/>
    <mergeCell ref="L21:L23"/>
    <mergeCell ref="K19:K20"/>
    <mergeCell ref="K21:K23"/>
  </mergeCells>
  <pageMargins left="0.7" right="0.7" top="0.75" bottom="0.75" header="0.3" footer="0.3"/>
  <pageSetup orientation="portrait" horizontalDpi="4294967293"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70"/>
  <sheetViews>
    <sheetView workbookViewId="0">
      <selection activeCell="B13" sqref="A13:XFD13"/>
    </sheetView>
  </sheetViews>
  <sheetFormatPr baseColWidth="10" defaultColWidth="49.6640625" defaultRowHeight="19" x14ac:dyDescent="0.2"/>
  <cols>
    <col min="1" max="1" width="49.6640625" style="11"/>
    <col min="2" max="2" width="80.5" style="11" customWidth="1"/>
    <col min="3" max="16384" width="49.6640625" style="11"/>
  </cols>
  <sheetData>
    <row r="2" spans="1:3" ht="20" x14ac:dyDescent="0.25">
      <c r="A2" s="92" t="s">
        <v>42</v>
      </c>
      <c r="B2" s="95" t="s">
        <v>3</v>
      </c>
      <c r="C2" s="90" t="s">
        <v>1656</v>
      </c>
    </row>
    <row r="3" spans="1:3" ht="60" x14ac:dyDescent="0.2">
      <c r="A3" s="252" t="s">
        <v>725</v>
      </c>
      <c r="B3" s="93" t="s">
        <v>878</v>
      </c>
      <c r="C3" s="94" t="s">
        <v>1669</v>
      </c>
    </row>
    <row r="4" spans="1:3" ht="60" x14ac:dyDescent="0.2">
      <c r="A4" s="252"/>
      <c r="B4" s="88" t="s">
        <v>383</v>
      </c>
      <c r="C4" s="94" t="s">
        <v>1669</v>
      </c>
    </row>
    <row r="5" spans="1:3" ht="60" x14ac:dyDescent="0.2">
      <c r="A5" s="17" t="s">
        <v>726</v>
      </c>
      <c r="B5" s="88" t="s">
        <v>384</v>
      </c>
      <c r="C5" s="94" t="s">
        <v>1669</v>
      </c>
    </row>
    <row r="6" spans="1:3" ht="60" x14ac:dyDescent="0.2">
      <c r="A6" s="252" t="s">
        <v>727</v>
      </c>
      <c r="B6" s="88" t="s">
        <v>385</v>
      </c>
      <c r="C6" s="94" t="s">
        <v>1669</v>
      </c>
    </row>
    <row r="7" spans="1:3" ht="40" x14ac:dyDescent="0.2">
      <c r="A7" s="252"/>
      <c r="B7" s="88" t="s">
        <v>386</v>
      </c>
      <c r="C7" s="90" t="s">
        <v>1670</v>
      </c>
    </row>
    <row r="8" spans="1:3" ht="40" x14ac:dyDescent="0.2">
      <c r="A8" s="252" t="s">
        <v>728</v>
      </c>
      <c r="B8" s="89" t="s">
        <v>387</v>
      </c>
      <c r="C8" s="91" t="s">
        <v>1671</v>
      </c>
    </row>
    <row r="9" spans="1:3" ht="20" x14ac:dyDescent="0.2">
      <c r="A9" s="252"/>
      <c r="B9" s="88" t="s">
        <v>388</v>
      </c>
      <c r="C9" s="91" t="s">
        <v>1674</v>
      </c>
    </row>
    <row r="10" spans="1:3" ht="40" x14ac:dyDescent="0.2">
      <c r="A10" s="252" t="s">
        <v>867</v>
      </c>
      <c r="B10" s="88" t="s">
        <v>389</v>
      </c>
      <c r="C10" s="90" t="s">
        <v>2106</v>
      </c>
    </row>
    <row r="11" spans="1:3" ht="20" x14ac:dyDescent="0.2">
      <c r="A11" s="252"/>
      <c r="B11" s="88" t="s">
        <v>390</v>
      </c>
      <c r="C11" s="91" t="s">
        <v>1672</v>
      </c>
    </row>
    <row r="12" spans="1:3" ht="20" x14ac:dyDescent="0.2">
      <c r="A12" s="252" t="s">
        <v>729</v>
      </c>
      <c r="B12" s="89" t="s">
        <v>391</v>
      </c>
      <c r="C12" s="91" t="s">
        <v>1674</v>
      </c>
    </row>
    <row r="13" spans="1:3" ht="40" x14ac:dyDescent="0.2">
      <c r="A13" s="252"/>
      <c r="B13" s="88" t="s">
        <v>392</v>
      </c>
      <c r="C13" s="90" t="s">
        <v>1670</v>
      </c>
    </row>
    <row r="14" spans="1:3" ht="40" x14ac:dyDescent="0.2">
      <c r="A14" s="252"/>
      <c r="B14" s="88" t="s">
        <v>393</v>
      </c>
      <c r="C14" s="91" t="s">
        <v>1674</v>
      </c>
    </row>
    <row r="15" spans="1:3" ht="20" x14ac:dyDescent="0.2">
      <c r="A15" s="252"/>
      <c r="B15" s="88" t="s">
        <v>394</v>
      </c>
      <c r="C15" s="91" t="s">
        <v>1672</v>
      </c>
    </row>
    <row r="16" spans="1:3" ht="40" x14ac:dyDescent="0.2">
      <c r="A16" s="17" t="s">
        <v>382</v>
      </c>
      <c r="B16" s="88" t="s">
        <v>395</v>
      </c>
      <c r="C16" s="90" t="s">
        <v>2106</v>
      </c>
    </row>
    <row r="21" spans="1:3" ht="20" x14ac:dyDescent="0.25">
      <c r="A21" s="92" t="s">
        <v>42</v>
      </c>
      <c r="B21" s="95" t="s">
        <v>3</v>
      </c>
      <c r="C21" s="90" t="s">
        <v>1656</v>
      </c>
    </row>
    <row r="22" spans="1:3" ht="60" customHeight="1" x14ac:dyDescent="0.2">
      <c r="A22" s="86" t="s">
        <v>725</v>
      </c>
      <c r="B22" s="93" t="s">
        <v>878</v>
      </c>
      <c r="C22" s="94" t="s">
        <v>1669</v>
      </c>
    </row>
    <row r="23" spans="1:3" ht="80" x14ac:dyDescent="0.2">
      <c r="A23" s="86" t="s">
        <v>725</v>
      </c>
      <c r="B23" s="88" t="s">
        <v>383</v>
      </c>
      <c r="C23" s="94" t="s">
        <v>1669</v>
      </c>
    </row>
    <row r="24" spans="1:3" ht="80" x14ac:dyDescent="0.2">
      <c r="A24" s="87" t="s">
        <v>726</v>
      </c>
      <c r="B24" s="88" t="s">
        <v>384</v>
      </c>
      <c r="C24" s="94" t="s">
        <v>1669</v>
      </c>
    </row>
    <row r="25" spans="1:3" ht="60" x14ac:dyDescent="0.2">
      <c r="A25" s="86" t="s">
        <v>727</v>
      </c>
      <c r="B25" s="88" t="s">
        <v>385</v>
      </c>
      <c r="C25" s="94" t="s">
        <v>1669</v>
      </c>
    </row>
    <row r="26" spans="1:3" ht="40" x14ac:dyDescent="0.2">
      <c r="A26" s="86" t="s">
        <v>727</v>
      </c>
      <c r="B26" s="88" t="s">
        <v>386</v>
      </c>
      <c r="C26" s="90" t="s">
        <v>1670</v>
      </c>
    </row>
    <row r="27" spans="1:3" ht="40" x14ac:dyDescent="0.2">
      <c r="A27" s="86" t="s">
        <v>728</v>
      </c>
      <c r="B27" s="89" t="s">
        <v>387</v>
      </c>
      <c r="C27" s="91" t="s">
        <v>1671</v>
      </c>
    </row>
    <row r="28" spans="1:3" ht="40" x14ac:dyDescent="0.2">
      <c r="A28" s="86" t="s">
        <v>728</v>
      </c>
      <c r="B28" s="88" t="s">
        <v>388</v>
      </c>
      <c r="C28" s="91" t="s">
        <v>1674</v>
      </c>
    </row>
    <row r="29" spans="1:3" ht="40" x14ac:dyDescent="0.2">
      <c r="A29" s="86" t="s">
        <v>867</v>
      </c>
      <c r="B29" s="88" t="s">
        <v>389</v>
      </c>
      <c r="C29" s="90" t="s">
        <v>2106</v>
      </c>
    </row>
    <row r="30" spans="1:3" ht="40" x14ac:dyDescent="0.2">
      <c r="A30" s="86" t="s">
        <v>867</v>
      </c>
      <c r="B30" s="88" t="s">
        <v>390</v>
      </c>
      <c r="C30" s="91" t="s">
        <v>1672</v>
      </c>
    </row>
    <row r="31" spans="1:3" ht="20" customHeight="1" x14ac:dyDescent="0.2">
      <c r="A31" s="86" t="s">
        <v>729</v>
      </c>
      <c r="B31" s="89" t="s">
        <v>391</v>
      </c>
      <c r="C31" s="91" t="s">
        <v>1674</v>
      </c>
    </row>
    <row r="32" spans="1:3" ht="40" x14ac:dyDescent="0.2">
      <c r="A32" s="86" t="s">
        <v>729</v>
      </c>
      <c r="B32" s="88" t="s">
        <v>392</v>
      </c>
      <c r="C32" s="90" t="s">
        <v>1670</v>
      </c>
    </row>
    <row r="33" spans="1:3" ht="40" x14ac:dyDescent="0.2">
      <c r="A33" s="86" t="s">
        <v>729</v>
      </c>
      <c r="B33" s="88" t="s">
        <v>393</v>
      </c>
      <c r="C33" s="91" t="s">
        <v>1674</v>
      </c>
    </row>
    <row r="34" spans="1:3" ht="40" x14ac:dyDescent="0.2">
      <c r="A34" s="86" t="s">
        <v>729</v>
      </c>
      <c r="B34" s="88" t="s">
        <v>394</v>
      </c>
      <c r="C34" s="91" t="s">
        <v>1672</v>
      </c>
    </row>
    <row r="35" spans="1:3" ht="40" x14ac:dyDescent="0.2">
      <c r="A35" s="101" t="s">
        <v>382</v>
      </c>
      <c r="B35" s="88" t="s">
        <v>395</v>
      </c>
      <c r="C35" s="90" t="s">
        <v>2106</v>
      </c>
    </row>
    <row r="39" spans="1:3" ht="20" x14ac:dyDescent="0.25">
      <c r="A39" s="92" t="s">
        <v>42</v>
      </c>
      <c r="B39" s="95" t="s">
        <v>3</v>
      </c>
      <c r="C39" s="90" t="s">
        <v>1656</v>
      </c>
    </row>
    <row r="40" spans="1:3" ht="80" x14ac:dyDescent="0.2">
      <c r="A40" s="102" t="s">
        <v>725</v>
      </c>
      <c r="B40" s="93" t="s">
        <v>878</v>
      </c>
      <c r="C40" s="94" t="s">
        <v>1669</v>
      </c>
    </row>
    <row r="41" spans="1:3" ht="80" x14ac:dyDescent="0.2">
      <c r="A41" s="102" t="s">
        <v>725</v>
      </c>
      <c r="B41" s="88" t="s">
        <v>383</v>
      </c>
      <c r="C41" s="94" t="s">
        <v>1669</v>
      </c>
    </row>
    <row r="42" spans="1:3" ht="80" x14ac:dyDescent="0.2">
      <c r="A42" s="103" t="s">
        <v>726</v>
      </c>
      <c r="B42" s="88" t="s">
        <v>384</v>
      </c>
      <c r="C42" s="94" t="s">
        <v>1669</v>
      </c>
    </row>
    <row r="43" spans="1:3" ht="60" x14ac:dyDescent="0.2">
      <c r="A43" s="102" t="s">
        <v>727</v>
      </c>
      <c r="B43" s="88" t="s">
        <v>385</v>
      </c>
      <c r="C43" s="94" t="s">
        <v>1669</v>
      </c>
    </row>
    <row r="44" spans="1:3" ht="40" x14ac:dyDescent="0.2">
      <c r="A44" s="102" t="s">
        <v>727</v>
      </c>
      <c r="B44" s="88" t="s">
        <v>386</v>
      </c>
      <c r="C44" s="90" t="s">
        <v>1670</v>
      </c>
    </row>
    <row r="45" spans="1:3" ht="40" x14ac:dyDescent="0.2">
      <c r="A45" s="102" t="s">
        <v>729</v>
      </c>
      <c r="B45" s="89" t="s">
        <v>392</v>
      </c>
      <c r="C45" s="90" t="s">
        <v>1670</v>
      </c>
    </row>
    <row r="46" spans="1:3" ht="40" x14ac:dyDescent="0.2">
      <c r="A46" s="102" t="s">
        <v>728</v>
      </c>
      <c r="B46" s="88" t="s">
        <v>388</v>
      </c>
      <c r="C46" s="91" t="s">
        <v>1674</v>
      </c>
    </row>
    <row r="47" spans="1:3" ht="40" x14ac:dyDescent="0.2">
      <c r="A47" s="102" t="s">
        <v>729</v>
      </c>
      <c r="B47" s="88" t="s">
        <v>391</v>
      </c>
      <c r="C47" s="91" t="s">
        <v>1674</v>
      </c>
    </row>
    <row r="48" spans="1:3" ht="40" x14ac:dyDescent="0.2">
      <c r="A48" s="102" t="s">
        <v>729</v>
      </c>
      <c r="B48" s="88" t="s">
        <v>393</v>
      </c>
      <c r="C48" s="91" t="s">
        <v>1674</v>
      </c>
    </row>
    <row r="49" spans="1:3" ht="40" x14ac:dyDescent="0.2">
      <c r="A49" s="102" t="s">
        <v>867</v>
      </c>
      <c r="B49" s="89" t="s">
        <v>390</v>
      </c>
      <c r="C49" s="91" t="s">
        <v>1672</v>
      </c>
    </row>
    <row r="50" spans="1:3" ht="40" x14ac:dyDescent="0.2">
      <c r="A50" s="102" t="s">
        <v>729</v>
      </c>
      <c r="B50" s="88" t="s">
        <v>394</v>
      </c>
      <c r="C50" s="91" t="s">
        <v>1672</v>
      </c>
    </row>
    <row r="51" spans="1:3" ht="40" x14ac:dyDescent="0.2">
      <c r="A51" s="102" t="s">
        <v>867</v>
      </c>
      <c r="B51" s="88" t="s">
        <v>389</v>
      </c>
      <c r="C51" s="90" t="s">
        <v>2106</v>
      </c>
    </row>
    <row r="52" spans="1:3" ht="40" x14ac:dyDescent="0.2">
      <c r="A52" s="103" t="s">
        <v>382</v>
      </c>
      <c r="B52" s="88" t="s">
        <v>395</v>
      </c>
      <c r="C52" s="90" t="s">
        <v>2106</v>
      </c>
    </row>
    <row r="53" spans="1:3" ht="40" x14ac:dyDescent="0.2">
      <c r="A53" s="102" t="s">
        <v>728</v>
      </c>
      <c r="B53" s="88" t="s">
        <v>387</v>
      </c>
      <c r="C53" s="91" t="s">
        <v>1671</v>
      </c>
    </row>
    <row r="58" spans="1:3" ht="20" x14ac:dyDescent="0.25">
      <c r="A58" s="131" t="s">
        <v>42</v>
      </c>
      <c r="B58" s="129" t="s">
        <v>3</v>
      </c>
    </row>
    <row r="59" spans="1:3" ht="80" customHeight="1" x14ac:dyDescent="0.2">
      <c r="A59" s="130" t="s">
        <v>725</v>
      </c>
      <c r="B59" s="276" t="s">
        <v>1669</v>
      </c>
    </row>
    <row r="60" spans="1:3" ht="80" x14ac:dyDescent="0.2">
      <c r="A60" s="130" t="s">
        <v>726</v>
      </c>
      <c r="B60" s="276"/>
    </row>
    <row r="61" spans="1:3" ht="40" customHeight="1" x14ac:dyDescent="0.2">
      <c r="A61" s="275" t="s">
        <v>727</v>
      </c>
      <c r="B61" s="276"/>
    </row>
    <row r="62" spans="1:3" ht="40" customHeight="1" x14ac:dyDescent="0.2">
      <c r="A62" s="275"/>
      <c r="B62" s="277" t="s">
        <v>1670</v>
      </c>
    </row>
    <row r="63" spans="1:3" ht="40" customHeight="1" x14ac:dyDescent="0.2">
      <c r="A63" s="275" t="s">
        <v>729</v>
      </c>
      <c r="B63" s="277"/>
    </row>
    <row r="64" spans="1:3" ht="40" customHeight="1" x14ac:dyDescent="0.2">
      <c r="A64" s="275"/>
      <c r="B64" s="275" t="s">
        <v>1674</v>
      </c>
    </row>
    <row r="65" spans="1:2" ht="40" x14ac:dyDescent="0.2">
      <c r="A65" s="130" t="s">
        <v>728</v>
      </c>
      <c r="B65" s="275"/>
    </row>
    <row r="66" spans="1:2" ht="40" x14ac:dyDescent="0.2">
      <c r="A66" s="130" t="s">
        <v>867</v>
      </c>
      <c r="B66" s="275" t="s">
        <v>1672</v>
      </c>
    </row>
    <row r="67" spans="1:2" ht="40" x14ac:dyDescent="0.2">
      <c r="A67" s="130" t="s">
        <v>729</v>
      </c>
      <c r="B67" s="275"/>
    </row>
    <row r="68" spans="1:2" ht="40" x14ac:dyDescent="0.2">
      <c r="A68" s="130" t="s">
        <v>867</v>
      </c>
      <c r="B68" s="276" t="s">
        <v>2106</v>
      </c>
    </row>
    <row r="69" spans="1:2" ht="20" x14ac:dyDescent="0.2">
      <c r="A69" s="130" t="s">
        <v>382</v>
      </c>
      <c r="B69" s="276"/>
    </row>
    <row r="70" spans="1:2" ht="40" x14ac:dyDescent="0.2">
      <c r="A70" s="130" t="s">
        <v>728</v>
      </c>
      <c r="B70" s="130" t="s">
        <v>1671</v>
      </c>
    </row>
  </sheetData>
  <sortState xmlns:xlrd2="http://schemas.microsoft.com/office/spreadsheetml/2017/richdata2" ref="A40:C53">
    <sortCondition ref="C40:C53"/>
    <sortCondition ref="A40:A53"/>
  </sortState>
  <mergeCells count="12">
    <mergeCell ref="A6:A7"/>
    <mergeCell ref="A3:A4"/>
    <mergeCell ref="B66:B67"/>
    <mergeCell ref="B68:B69"/>
    <mergeCell ref="A12:A15"/>
    <mergeCell ref="A10:A11"/>
    <mergeCell ref="A8:A9"/>
    <mergeCell ref="A61:A62"/>
    <mergeCell ref="A63:A64"/>
    <mergeCell ref="B59:B61"/>
    <mergeCell ref="B62:B63"/>
    <mergeCell ref="B64:B65"/>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984"/>
  <sheetViews>
    <sheetView tabSelected="1" zoomScale="112" workbookViewId="0">
      <selection activeCell="D168" sqref="D168"/>
    </sheetView>
  </sheetViews>
  <sheetFormatPr baseColWidth="10" defaultColWidth="10.83203125" defaultRowHeight="15" outlineLevelRow="1" x14ac:dyDescent="0.2"/>
  <cols>
    <col min="1" max="1" width="12.33203125" style="141" customWidth="1"/>
    <col min="2" max="2" width="10.83203125" style="141" customWidth="1"/>
    <col min="3" max="3" width="49.83203125" style="140" customWidth="1"/>
    <col min="4" max="4" width="21.6640625" style="140" customWidth="1"/>
    <col min="5" max="16384" width="10.83203125" style="140"/>
  </cols>
  <sheetData>
    <row r="2" spans="1:7" x14ac:dyDescent="0.2">
      <c r="A2" s="288" t="s">
        <v>1669</v>
      </c>
      <c r="B2" s="288"/>
      <c r="C2" s="288"/>
    </row>
    <row r="3" spans="1:7" outlineLevel="1" x14ac:dyDescent="0.2"/>
    <row r="4" spans="1:7" outlineLevel="1" x14ac:dyDescent="0.2">
      <c r="A4" s="279" t="s">
        <v>396</v>
      </c>
      <c r="B4" s="279"/>
      <c r="C4" s="279"/>
    </row>
    <row r="5" spans="1:7" ht="16" outlineLevel="1" x14ac:dyDescent="0.2">
      <c r="A5" s="221" t="s">
        <v>1900</v>
      </c>
      <c r="B5" s="284" t="str">
        <f>+VLOOKUP(A4,OB_Prop_Estru_Prog_SubPr_meta!$K$3:$N$59,2,FALSE)</f>
        <v>Tiene como objetivo consolidar la protección del sistema hídrico mediante la recuperación, restauración y renaturalización de sus elementos a través de procesos de recuperación y restauración ecosistémica e hidrológica y de los acotamientos de las rondas hídricas. La Secretaría Distrital de Ambiente en coordinación con la EAAB y las demás autoridades ambientales será la responsable de la ejecución de este subprograma en el cual se deberán incluir mecanismos de participación y de desarrollo y fortalecimiento de la gobernanza del agua.</v>
      </c>
      <c r="C5" s="284"/>
    </row>
    <row r="6" spans="1:7" ht="16" outlineLevel="1" x14ac:dyDescent="0.2">
      <c r="A6" s="221" t="s">
        <v>1191</v>
      </c>
      <c r="B6" s="284" t="str">
        <f>+VLOOKUP(A4,OB_Prop_Estru_Prog_SubPr_meta!$K$3:$N$59,3,FALSE)</f>
        <v>Hectáreas en ronda hídrica y cauces recuperadas, restauradas y renaturalizadas</v>
      </c>
      <c r="C6" s="284"/>
    </row>
    <row r="7" spans="1:7" ht="16" outlineLevel="1" x14ac:dyDescent="0.2">
      <c r="A7" s="221" t="s">
        <v>1192</v>
      </c>
      <c r="B7" s="284" t="str">
        <f>+VLOOKUP(A4,OB_Prop_Estru_Prog_SubPr_meta!$K$3:$N$59,4,FALSE)</f>
        <v>2.838.2 hectáreas en ronda hídrica y cauces recuperadas, restauradas y renaturalizadas en humedales, ríos y quebradas</v>
      </c>
      <c r="C7" s="284"/>
    </row>
    <row r="8" spans="1:7" ht="112" outlineLevel="1" x14ac:dyDescent="0.2">
      <c r="A8" s="279" t="s">
        <v>1901</v>
      </c>
      <c r="B8" s="279" t="s">
        <v>690</v>
      </c>
      <c r="C8" s="143" t="s">
        <v>2108</v>
      </c>
      <c r="E8" s="18"/>
      <c r="F8"/>
      <c r="G8"/>
    </row>
    <row r="9" spans="1:7" ht="128" outlineLevel="1" x14ac:dyDescent="0.2">
      <c r="A9" s="279"/>
      <c r="B9" s="279"/>
      <c r="C9" s="143" t="s">
        <v>2109</v>
      </c>
      <c r="E9" s="18"/>
      <c r="F9"/>
      <c r="G9"/>
    </row>
    <row r="10" spans="1:7" outlineLevel="1" x14ac:dyDescent="0.2">
      <c r="A10" s="279" t="s">
        <v>397</v>
      </c>
      <c r="B10" s="279"/>
      <c r="C10" s="279"/>
    </row>
    <row r="11" spans="1:7" ht="16" outlineLevel="1" x14ac:dyDescent="0.2">
      <c r="A11" s="221" t="s">
        <v>1900</v>
      </c>
      <c r="B11" s="284" t="str">
        <f>+VLOOKUP(A10,OB_Prop_Estru_Prog_SubPr_meta!$K$3:$N$59,2,FALSE)</f>
        <v xml:space="preserve">Tiene como objetivo fortalecer la gestión integral del hábitat urbano y rural y la restauración y conservación de los ecosistemas y los servicios ecosistémicos del territorio distrital, con el fin de contener el avance de la urbanización informal sobre suelo rural o suelos de protección y contribuir a la reducción de los déficits en espacio público y equipamientos, teniendo en cuenta las potencialidades que ofrece cada borde de la Ciudad mediante la intervención de la estructura ecológica principal, las estructuras físicas (vivienda y entorno) y la participación en el funcionamiento social en los procesos de información y producción cultural. La Secretaría de Ambiente en coordinación con la Secretaría del Hábitat será la responsable de la ejecución de este subprograma. </v>
      </c>
      <c r="C11" s="284"/>
    </row>
    <row r="12" spans="1:7" ht="16" outlineLevel="1" x14ac:dyDescent="0.2">
      <c r="A12" s="221" t="s">
        <v>1191</v>
      </c>
      <c r="B12" s="284" t="str">
        <f>+VLOOKUP(A10,OB_Prop_Estru_Prog_SubPr_meta!$K$3:$N$59,3,FALSE)</f>
        <v>Hectáreas intervenidas y protegidas en Bordes urbano-rurales</v>
      </c>
      <c r="C12" s="284"/>
    </row>
    <row r="13" spans="1:7" ht="45" customHeight="1" outlineLevel="1" x14ac:dyDescent="0.2">
      <c r="A13" s="221" t="s">
        <v>1192</v>
      </c>
      <c r="B13" s="284" t="str">
        <f>+VLOOKUP(A10,OB_Prop_Estru_Prog_SubPr_meta!$K$3:$N$59,4,FALSE)</f>
        <v xml:space="preserve">585 Hectáreas intervenidas con procesos de restauración y recuperación en zonas protegidas en el borde rural- urbano
1304 Hectáreas de bordes rurales con procesos de restauración, recuperación, y proyectos de reconversión productiva y gestión integral de hábitat 
</v>
      </c>
      <c r="C13" s="284"/>
    </row>
    <row r="14" spans="1:7" ht="80" outlineLevel="1" x14ac:dyDescent="0.2">
      <c r="A14" s="279" t="s">
        <v>1901</v>
      </c>
      <c r="B14" s="279" t="s">
        <v>2</v>
      </c>
      <c r="C14" s="143" t="s">
        <v>2110</v>
      </c>
      <c r="E14" s="18"/>
      <c r="F14"/>
      <c r="G14"/>
    </row>
    <row r="15" spans="1:7" ht="96" outlineLevel="1" x14ac:dyDescent="0.2">
      <c r="A15" s="279"/>
      <c r="B15" s="279"/>
      <c r="C15" s="143" t="s">
        <v>2288</v>
      </c>
      <c r="E15" s="18"/>
      <c r="F15"/>
      <c r="G15"/>
    </row>
    <row r="16" spans="1:7" ht="64" outlineLevel="1" x14ac:dyDescent="0.2">
      <c r="A16" s="279"/>
      <c r="B16" s="279"/>
      <c r="C16" s="143" t="s">
        <v>2287</v>
      </c>
      <c r="E16" s="18"/>
      <c r="F16"/>
      <c r="G16"/>
    </row>
    <row r="17" spans="1:7" outlineLevel="1" x14ac:dyDescent="0.2">
      <c r="A17" s="279" t="s">
        <v>1875</v>
      </c>
      <c r="B17" s="279"/>
      <c r="C17" s="279"/>
    </row>
    <row r="18" spans="1:7" ht="16" outlineLevel="1" x14ac:dyDescent="0.2">
      <c r="A18" s="221" t="s">
        <v>1900</v>
      </c>
      <c r="B18" s="284" t="str">
        <f>+VLOOKUP(A17,OB_Prop_Estru_Prog_SubPr_meta!$K$3:$N$59,2,FALSE)</f>
        <v>Tiene como objetivo consolidar la EEP mediante la implementación de estrategias de conectividad y complementariedad entre el sistema hídrico, los Parques de Borde, los Parques Distritales de Montaña, las Áreas Protegidas y demás elementos de la EEP y las áreas de importancia ambiental de la región.</v>
      </c>
      <c r="C18" s="284"/>
    </row>
    <row r="19" spans="1:7" ht="16" outlineLevel="1" x14ac:dyDescent="0.2">
      <c r="A19" s="221" t="s">
        <v>1191</v>
      </c>
      <c r="B19" s="284" t="str">
        <f>+VLOOKUP(A17,OB_Prop_Estru_Prog_SubPr_meta!$K$3:$N$59,3,FALSE)</f>
        <v>Hectáreas recuperadas, rehabilitadas o restauradas de elementos de importancia ambiental</v>
      </c>
      <c r="C19" s="284"/>
    </row>
    <row r="20" spans="1:7" ht="16" outlineLevel="1" x14ac:dyDescent="0.2">
      <c r="A20" s="221" t="s">
        <v>1192</v>
      </c>
      <c r="B20" s="284" t="str">
        <f>+VLOOKUP(A17,OB_Prop_Estru_Prog_SubPr_meta!$K$3:$N$59,4,FALSE)</f>
        <v>4000 hectáreas recuperadas, rehabilitadas o restauradas de elementos de importancia ambiental</v>
      </c>
      <c r="C20" s="284"/>
    </row>
    <row r="21" spans="1:7" ht="96" outlineLevel="1" x14ac:dyDescent="0.2">
      <c r="A21" s="279" t="s">
        <v>1901</v>
      </c>
      <c r="B21" s="279" t="s">
        <v>690</v>
      </c>
      <c r="C21" s="143" t="s">
        <v>2111</v>
      </c>
      <c r="E21" s="18"/>
      <c r="F21"/>
      <c r="G21"/>
    </row>
    <row r="22" spans="1:7" ht="80" outlineLevel="1" x14ac:dyDescent="0.2">
      <c r="A22" s="279"/>
      <c r="B22" s="279"/>
      <c r="C22" s="143" t="s">
        <v>2112</v>
      </c>
      <c r="E22" s="18"/>
      <c r="F22"/>
      <c r="G22"/>
    </row>
    <row r="23" spans="1:7" ht="64" outlineLevel="1" x14ac:dyDescent="0.2">
      <c r="A23" s="279"/>
      <c r="B23" s="279" t="s">
        <v>2</v>
      </c>
      <c r="C23" s="143" t="s">
        <v>1902</v>
      </c>
      <c r="E23" s="18"/>
      <c r="F23"/>
      <c r="G23"/>
    </row>
    <row r="24" spans="1:7" ht="112" outlineLevel="1" x14ac:dyDescent="0.2">
      <c r="A24" s="279"/>
      <c r="B24" s="279"/>
      <c r="C24" s="143" t="s">
        <v>2113</v>
      </c>
      <c r="E24" s="18"/>
      <c r="F24"/>
      <c r="G24"/>
    </row>
    <row r="25" spans="1:7" ht="96" outlineLevel="1" x14ac:dyDescent="0.2">
      <c r="A25" s="279"/>
      <c r="B25" s="279"/>
      <c r="C25" s="143" t="s">
        <v>2114</v>
      </c>
      <c r="E25" s="18"/>
      <c r="F25"/>
      <c r="G25"/>
    </row>
    <row r="26" spans="1:7" ht="96" outlineLevel="1" x14ac:dyDescent="0.2">
      <c r="A26" s="279"/>
      <c r="B26" s="279"/>
      <c r="C26" s="143" t="s">
        <v>2115</v>
      </c>
      <c r="E26" s="18"/>
      <c r="F26"/>
      <c r="G26"/>
    </row>
    <row r="27" spans="1:7" ht="128" outlineLevel="1" x14ac:dyDescent="0.2">
      <c r="A27" s="279"/>
      <c r="B27" s="279"/>
      <c r="C27" s="143" t="s">
        <v>2116</v>
      </c>
      <c r="E27" s="18"/>
      <c r="F27"/>
      <c r="G27"/>
    </row>
    <row r="28" spans="1:7" ht="176" outlineLevel="1" x14ac:dyDescent="0.2">
      <c r="A28" s="279"/>
      <c r="B28" s="279"/>
      <c r="C28" s="143" t="s">
        <v>2117</v>
      </c>
      <c r="E28" s="18"/>
      <c r="F28"/>
      <c r="G28"/>
    </row>
    <row r="29" spans="1:7" ht="96" outlineLevel="1" x14ac:dyDescent="0.2">
      <c r="A29" s="279"/>
      <c r="B29" s="279"/>
      <c r="C29" s="143" t="s">
        <v>2118</v>
      </c>
      <c r="E29" s="18"/>
      <c r="F29"/>
      <c r="G29"/>
    </row>
    <row r="30" spans="1:7" ht="80" outlineLevel="1" x14ac:dyDescent="0.2">
      <c r="A30" s="279"/>
      <c r="B30" s="279"/>
      <c r="C30" s="143" t="s">
        <v>2119</v>
      </c>
      <c r="E30" s="18"/>
      <c r="F30"/>
      <c r="G30"/>
    </row>
    <row r="31" spans="1:7" ht="16" outlineLevel="1" x14ac:dyDescent="0.2">
      <c r="A31" s="279" t="s">
        <v>1876</v>
      </c>
      <c r="B31" s="279"/>
      <c r="C31" s="279"/>
      <c r="E31" s="18"/>
      <c r="F31"/>
      <c r="G31"/>
    </row>
    <row r="32" spans="1:7" ht="16" outlineLevel="1" x14ac:dyDescent="0.2">
      <c r="A32" s="221" t="s">
        <v>1900</v>
      </c>
      <c r="B32" s="284" t="str">
        <f>+VLOOKUP(A31,OB_Prop_Estru_Prog_SubPr_meta!$K$3:$N$59,2,FALSE)</f>
        <v>Tiene como objetivo consolidar la protección del sistema hídrico mediante la recuperación, restauración y renaturalización de sus elementos a través de procesos de recuperación y restauración ecosistémica e hidrológica y de los acotamientos las rondas hídricas. La Secretaría de Ambiente en coordinación con al EAB será la responsable de la ejecución de este subprograma.</v>
      </c>
      <c r="C32" s="284"/>
      <c r="E32" s="18"/>
      <c r="F32"/>
      <c r="G32"/>
    </row>
    <row r="33" spans="1:6" ht="16" outlineLevel="1" x14ac:dyDescent="0.2">
      <c r="A33" s="221" t="s">
        <v>1191</v>
      </c>
      <c r="B33" s="284" t="str">
        <f>+VLOOKUP(A31,OB_Prop_Estru_Prog_SubPr_meta!$K$3:$N$59,3,FALSE)</f>
        <v>Hectáreas con restauración de cobertura vegetal en la red de parques del Río Bogotá</v>
      </c>
      <c r="C33" s="284"/>
      <c r="E33" s="144"/>
      <c r="F33" s="144"/>
    </row>
    <row r="34" spans="1:6" ht="16" outlineLevel="1" x14ac:dyDescent="0.2">
      <c r="A34" s="221" t="s">
        <v>1192</v>
      </c>
      <c r="B34" s="284" t="str">
        <f>+VLOOKUP(A31,OB_Prop_Estru_Prog_SubPr_meta!$K$3:$N$59,4,FALSE)</f>
        <v>493 hectáreas en proceso de restauración de cobertura vegetal en la red de parques del Río Bogotá
100% de las aguas servidas tratadas.</v>
      </c>
      <c r="C34" s="284"/>
    </row>
    <row r="35" spans="1:6" ht="128" outlineLevel="1" x14ac:dyDescent="0.2">
      <c r="A35" s="279" t="s">
        <v>1901</v>
      </c>
      <c r="B35" s="279" t="s">
        <v>2</v>
      </c>
      <c r="C35" s="143" t="s">
        <v>2120</v>
      </c>
      <c r="D35"/>
      <c r="E35"/>
      <c r="F35" s="144"/>
    </row>
    <row r="36" spans="1:6" ht="96" outlineLevel="1" x14ac:dyDescent="0.2">
      <c r="A36" s="279"/>
      <c r="B36" s="279"/>
      <c r="C36" s="143" t="s">
        <v>2289</v>
      </c>
      <c r="D36"/>
      <c r="E36"/>
      <c r="F36" s="144"/>
    </row>
    <row r="37" spans="1:6" outlineLevel="1" x14ac:dyDescent="0.2">
      <c r="A37" s="279" t="s">
        <v>1877</v>
      </c>
      <c r="B37" s="279"/>
      <c r="C37" s="279"/>
    </row>
    <row r="38" spans="1:6" ht="16" outlineLevel="1" x14ac:dyDescent="0.2">
      <c r="A38" s="221" t="s">
        <v>1900</v>
      </c>
      <c r="B38" s="284" t="str">
        <f>+VLOOKUP(A37,OB_Prop_Estru_Prog_SubPr_meta!$K$3:$N$59,2,FALSE)</f>
        <v>Tiene como objetivo mitigar los impactos ambientales y la ocurrencia de desastres, mediante la prevención y restauración de la degradación ambiental, la consolidación de bosques urbanos y el manejo de los suelos de protección por riesgo, con el fin de lograr un territorio resiliente y adaptado al cambio climático, que contribuya al bienestar de la población actual y futura. Las Secretarías de Ambientes, Gobierno, Hábitat y el IDIGER en coordinación con las entidades correspondientes, serán las responsables de la ejecución de este subprograma.</v>
      </c>
      <c r="C38" s="284"/>
    </row>
    <row r="39" spans="1:6" ht="16" outlineLevel="1" x14ac:dyDescent="0.2">
      <c r="A39" s="221" t="s">
        <v>1191</v>
      </c>
      <c r="B39" s="284" t="str">
        <f>+VLOOKUP(A37,OB_Prop_Estru_Prog_SubPr_meta!$K$3:$N$59,3,FALSE)</f>
        <v>Hectáreas con estudios de detalle, acciones de adecuación o mitigación de riesgos</v>
      </c>
      <c r="C39" s="284"/>
    </row>
    <row r="40" spans="1:6" ht="16" outlineLevel="1" x14ac:dyDescent="0.2">
      <c r="A40" s="221" t="s">
        <v>1192</v>
      </c>
      <c r="B40" s="284" t="str">
        <f>+VLOOKUP(A37,OB_Prop_Estru_Prog_SubPr_meta!$K$3:$N$59,4,FALSE)</f>
        <v>1.500 hectáreas priorizadas con estudios detallados para zonas identificadas en condición de riesgo y/o amenaza (75.000 personas beneficiadas)
150 hectáreas beneficiadas con obras de mitigación
60 hectáreas rehabilitadas por especies invasoras y áreas afectadas por incendios forestales
100 ha de suelos de protección por riesgo (áreas de resiliencia climática) intervenidas y adecuadas 
Puesta en marcha de una estación de bomberos en la localidad de: Sumapaz, Usme, Kennedy, Engativa (Las Ferias), estación y Academia Bomberíl (por definir localización)</v>
      </c>
      <c r="C40" s="284"/>
    </row>
    <row r="41" spans="1:6" ht="32" outlineLevel="1" x14ac:dyDescent="0.2">
      <c r="A41" s="279" t="s">
        <v>1901</v>
      </c>
      <c r="B41" s="279" t="s">
        <v>690</v>
      </c>
      <c r="C41" s="143" t="s">
        <v>893</v>
      </c>
    </row>
    <row r="42" spans="1:6" ht="32" outlineLevel="1" x14ac:dyDescent="0.2">
      <c r="A42" s="279"/>
      <c r="B42" s="279"/>
      <c r="C42" s="143" t="s">
        <v>852</v>
      </c>
    </row>
    <row r="43" spans="1:6" ht="48" outlineLevel="1" x14ac:dyDescent="0.2">
      <c r="A43" s="279"/>
      <c r="B43" s="279"/>
      <c r="C43" s="143" t="s">
        <v>851</v>
      </c>
    </row>
    <row r="44" spans="1:6" ht="32" outlineLevel="1" x14ac:dyDescent="0.2">
      <c r="A44" s="279"/>
      <c r="B44" s="279"/>
      <c r="C44" s="143" t="s">
        <v>8</v>
      </c>
    </row>
    <row r="45" spans="1:6" ht="16" outlineLevel="1" x14ac:dyDescent="0.2">
      <c r="A45" s="279"/>
      <c r="B45" s="279"/>
      <c r="C45" s="143" t="s">
        <v>7</v>
      </c>
    </row>
    <row r="46" spans="1:6" ht="32" outlineLevel="1" x14ac:dyDescent="0.2">
      <c r="A46" s="279"/>
      <c r="B46" s="279" t="s">
        <v>2</v>
      </c>
      <c r="C46" s="143" t="s">
        <v>854</v>
      </c>
    </row>
    <row r="47" spans="1:6" ht="32" outlineLevel="1" x14ac:dyDescent="0.2">
      <c r="A47" s="279"/>
      <c r="B47" s="279"/>
      <c r="C47" s="143" t="s">
        <v>855</v>
      </c>
    </row>
    <row r="48" spans="1:6" ht="32" outlineLevel="1" x14ac:dyDescent="0.2">
      <c r="A48" s="279"/>
      <c r="B48" s="279"/>
      <c r="C48" s="143" t="s">
        <v>853</v>
      </c>
    </row>
    <row r="49" spans="1:3" ht="16" outlineLevel="1" x14ac:dyDescent="0.2">
      <c r="A49" s="279"/>
      <c r="B49" s="279"/>
      <c r="C49" s="143" t="s">
        <v>1627</v>
      </c>
    </row>
    <row r="50" spans="1:3" ht="32" outlineLevel="1" x14ac:dyDescent="0.2">
      <c r="A50" s="279"/>
      <c r="B50" s="279"/>
      <c r="C50" s="143" t="s">
        <v>820</v>
      </c>
    </row>
    <row r="51" spans="1:3" ht="32" outlineLevel="1" x14ac:dyDescent="0.2">
      <c r="A51" s="279"/>
      <c r="B51" s="279"/>
      <c r="C51" s="143" t="s">
        <v>401</v>
      </c>
    </row>
    <row r="52" spans="1:3" outlineLevel="1" x14ac:dyDescent="0.2">
      <c r="A52" s="279" t="s">
        <v>1878</v>
      </c>
      <c r="B52" s="279"/>
      <c r="C52" s="279"/>
    </row>
    <row r="53" spans="1:3" ht="16" outlineLevel="1" x14ac:dyDescent="0.2">
      <c r="A53" s="221" t="s">
        <v>1900</v>
      </c>
      <c r="B53" s="284" t="str">
        <f>+VLOOKUP(A52,OB_Prop_Estru_Prog_SubPr_meta!$K$3:$N$59,2,FALSE)</f>
        <v xml:space="preserve">Con el fin de mitigar los impactos ambientales este subprograma tiene como propósito orientar y ejecutar acciones para conseguir que las infraestructuras de la ciudad se construyan con criterios de sostenibilidad, resiliencia y fortalecimiento comunitario. Para lo anterior este subprograma debe diseñar los lineamientos, criterios e incentivos para promover la construcción sostenible. proyectando prácticas sostenibles y acciones conjuntas que contribuyan a la adaptación al cambio climático en un lugar de encuentro, resignificando los valores y generando apropiación social y económica de las comunidades en su territorio. Las Secretarías de Ambiente, Planeación y Hábitat en coordinación con las entidades correspondientes, serán las responsables de la ejecución de este subprograma. </v>
      </c>
      <c r="C53" s="284"/>
    </row>
    <row r="54" spans="1:3" ht="16" outlineLevel="1" x14ac:dyDescent="0.2">
      <c r="A54" s="221" t="s">
        <v>1191</v>
      </c>
      <c r="B54" s="284" t="str">
        <f>+VLOOKUP(A52,OB_Prop_Estru_Prog_SubPr_meta!$K$3:$N$59,3,FALSE)</f>
        <v>Porcentaje de edificaciones nuevas con criterios de sostenibilidad</v>
      </c>
      <c r="C54" s="284"/>
    </row>
    <row r="55" spans="1:3" ht="16" outlineLevel="1" x14ac:dyDescent="0.2">
      <c r="A55" s="221" t="s">
        <v>1192</v>
      </c>
      <c r="B55" s="284" t="str">
        <f>+VLOOKUP(A52,OB_Prop_Estru_Prog_SubPr_meta!$K$3:$N$59,4,FALSE)</f>
        <v>100% de edificaciones nuevas con criterios de sostenibilidad</v>
      </c>
      <c r="C55" s="284"/>
    </row>
    <row r="56" spans="1:3" ht="32" outlineLevel="1" x14ac:dyDescent="0.2">
      <c r="A56" s="279" t="s">
        <v>1901</v>
      </c>
      <c r="B56" s="279" t="s">
        <v>690</v>
      </c>
      <c r="C56" s="143" t="s">
        <v>9</v>
      </c>
    </row>
    <row r="57" spans="1:3" ht="16" outlineLevel="1" x14ac:dyDescent="0.2">
      <c r="A57" s="279"/>
      <c r="B57" s="279"/>
      <c r="C57" s="143" t="s">
        <v>661</v>
      </c>
    </row>
    <row r="58" spans="1:3" ht="32" outlineLevel="1" x14ac:dyDescent="0.2">
      <c r="A58" s="279"/>
      <c r="B58" s="279"/>
      <c r="C58" s="143" t="s">
        <v>316</v>
      </c>
    </row>
    <row r="59" spans="1:3" outlineLevel="1" x14ac:dyDescent="0.2">
      <c r="A59" s="279" t="s">
        <v>1879</v>
      </c>
      <c r="B59" s="279"/>
      <c r="C59" s="279"/>
    </row>
    <row r="60" spans="1:3" ht="16" outlineLevel="1" x14ac:dyDescent="0.2">
      <c r="A60" s="221" t="s">
        <v>1900</v>
      </c>
      <c r="B60" s="284" t="str">
        <f>+VLOOKUP(A59,OB_Prop_Estru_Prog_SubPr_meta!$K$3:$N$59,2,FALSE)</f>
        <v>Con el propósito de que el Distrito genere apropiación social y económica de las comunidades en su territorio, contribuyendo a la adaptación al cambio climático, resignificando los valores y mitigando los impactos ambientales generados en suelos de protección, se establece el subprograma de reasentamientos para que, a través de las acciones que se dispongan, propenda por salvaguardar la vida de hogares en condiciones de alto riesgo no mitigable o las ordenadas mediante sentencias judiciales o actos administrativos,  reubicándolos en una alternativa habitacional legalmente viable, técnicamente segura, ambientalmente salubre y económicamente sostenible.  
En desarrollo de este subprograma el Distrito dispondrá la adquisición de los predios declarados en condición de alto riesgo no mitigable, para que de esta manera se permita mediante prácticas integrales la consecución de una infraestructura ciudadana con criterios de sostenibilidad, resiliencia y fortalecimiento comunitario. Para ello, las Secretarías de Ambiente, Planeación y Hábitat en coordinación con las entidades correspondientes, serán las responsables de la ejecución de este subprograma.</v>
      </c>
      <c r="C60" s="284"/>
    </row>
    <row r="61" spans="1:3" ht="16" outlineLevel="1" x14ac:dyDescent="0.2">
      <c r="A61" s="221" t="s">
        <v>1191</v>
      </c>
      <c r="B61" s="284" t="str">
        <f>+VLOOKUP(A59,OB_Prop_Estru_Prog_SubPr_meta!$K$3:$N$59,3,FALSE)</f>
        <v>Hogares reasentados por riesgo</v>
      </c>
      <c r="C61" s="284"/>
    </row>
    <row r="62" spans="1:3" ht="16" outlineLevel="1" x14ac:dyDescent="0.2">
      <c r="A62" s="221" t="s">
        <v>1192</v>
      </c>
      <c r="B62" s="284" t="str">
        <f>+VLOOKUP(A59,OB_Prop_Estru_Prog_SubPr_meta!$K$3:$N$59,4,FALSE)</f>
        <v>9.600 familias reasentadas por riesgo no mitigable</v>
      </c>
      <c r="C62" s="284"/>
    </row>
    <row r="63" spans="1:3" ht="64" outlineLevel="1" x14ac:dyDescent="0.2">
      <c r="A63" s="221" t="s">
        <v>1901</v>
      </c>
      <c r="B63" s="221" t="s">
        <v>690</v>
      </c>
      <c r="C63" s="143" t="s">
        <v>683</v>
      </c>
    </row>
    <row r="64" spans="1:3" outlineLevel="1" x14ac:dyDescent="0.2">
      <c r="A64" s="279" t="s">
        <v>1880</v>
      </c>
      <c r="B64" s="279"/>
      <c r="C64" s="279"/>
    </row>
    <row r="65" spans="1:4" ht="16" outlineLevel="1" x14ac:dyDescent="0.2">
      <c r="A65" s="221" t="s">
        <v>1900</v>
      </c>
      <c r="B65" s="284" t="str">
        <f>+VLOOKUP(A64,OB_Prop_Estru_Prog_SubPr_meta!$K$3:$N$59,2,FALSE)</f>
        <v>Tiene como propósito cualificar las condiciones ambientales y de confort de los espacios públicos peatonales y para el encuentro, se prevé la progresiva transformación de las superficies y coberturas vegetales de las calles, parques, plazas y plazoletas que presentan condiciones inferiores a los estándares establecidos en los índices de diseño. La Secretaría de Ambiente y la Secretaría de Cultura serán los responsables de la ejecución de este subprograma.</v>
      </c>
      <c r="C65" s="284"/>
    </row>
    <row r="66" spans="1:4" ht="16" outlineLevel="1" x14ac:dyDescent="0.2">
      <c r="A66" s="221" t="s">
        <v>1191</v>
      </c>
      <c r="B66" s="284" t="str">
        <f>+VLOOKUP(A64,OB_Prop_Estru_Prog_SubPr_meta!$K$3:$N$59,3,FALSE)</f>
        <v>Hectáreas de espacios públicos peatonales y para el encuentro renaturalizados y reverdecidos</v>
      </c>
      <c r="C66" s="284"/>
    </row>
    <row r="67" spans="1:4" ht="16" outlineLevel="1" x14ac:dyDescent="0.2">
      <c r="A67" s="221" t="s">
        <v>1192</v>
      </c>
      <c r="B67" s="284" t="str">
        <f>+VLOOKUP(A64,OB_Prop_Estru_Prog_SubPr_meta!$K$3:$N$59,4,FALSE)</f>
        <v>171,88 hectáreas de espacios públicos peatonales y para el encuentro renaturalizados y reverdecidos</v>
      </c>
      <c r="C67" s="284"/>
    </row>
    <row r="68" spans="1:4" ht="16" outlineLevel="1" x14ac:dyDescent="0.2">
      <c r="A68" s="279" t="s">
        <v>1901</v>
      </c>
      <c r="B68" s="279" t="s">
        <v>2</v>
      </c>
      <c r="C68" s="143" t="s">
        <v>1082</v>
      </c>
      <c r="D68"/>
    </row>
    <row r="69" spans="1:4" ht="16" outlineLevel="1" x14ac:dyDescent="0.2">
      <c r="A69" s="279"/>
      <c r="B69" s="279"/>
      <c r="C69" s="143" t="s">
        <v>1086</v>
      </c>
      <c r="D69"/>
    </row>
    <row r="70" spans="1:4" ht="16" outlineLevel="1" x14ac:dyDescent="0.2">
      <c r="A70" s="279"/>
      <c r="B70" s="279"/>
      <c r="C70" s="143" t="s">
        <v>1087</v>
      </c>
      <c r="D70"/>
    </row>
    <row r="71" spans="1:4" ht="16" outlineLevel="1" x14ac:dyDescent="0.2">
      <c r="A71" s="279"/>
      <c r="B71" s="279"/>
      <c r="C71" s="143" t="s">
        <v>1088</v>
      </c>
      <c r="D71"/>
    </row>
    <row r="72" spans="1:4" ht="32" outlineLevel="1" x14ac:dyDescent="0.2">
      <c r="A72" s="279"/>
      <c r="B72" s="279"/>
      <c r="C72" s="143" t="s">
        <v>1089</v>
      </c>
      <c r="D72"/>
    </row>
    <row r="73" spans="1:4" ht="16" outlineLevel="1" x14ac:dyDescent="0.2">
      <c r="A73" s="279"/>
      <c r="B73" s="279"/>
      <c r="C73" s="143" t="s">
        <v>1090</v>
      </c>
      <c r="D73"/>
    </row>
    <row r="74" spans="1:4" ht="16" outlineLevel="1" x14ac:dyDescent="0.2">
      <c r="A74" s="279"/>
      <c r="B74" s="279"/>
      <c r="C74" s="143" t="s">
        <v>1091</v>
      </c>
      <c r="D74"/>
    </row>
    <row r="75" spans="1:4" ht="32" outlineLevel="1" x14ac:dyDescent="0.2">
      <c r="A75" s="279"/>
      <c r="B75" s="279"/>
      <c r="C75" s="143" t="s">
        <v>1092</v>
      </c>
      <c r="D75"/>
    </row>
    <row r="76" spans="1:4" ht="16" outlineLevel="1" x14ac:dyDescent="0.2">
      <c r="A76" s="279"/>
      <c r="B76" s="279"/>
      <c r="C76" s="143" t="s">
        <v>1093</v>
      </c>
      <c r="D76"/>
    </row>
    <row r="77" spans="1:4" ht="16" outlineLevel="1" x14ac:dyDescent="0.2">
      <c r="A77" s="279"/>
      <c r="B77" s="279"/>
      <c r="C77" s="143" t="s">
        <v>1094</v>
      </c>
      <c r="D77"/>
    </row>
    <row r="78" spans="1:4" ht="16" outlineLevel="1" x14ac:dyDescent="0.2">
      <c r="A78" s="279"/>
      <c r="B78" s="279"/>
      <c r="C78" s="143" t="s">
        <v>1095</v>
      </c>
      <c r="D78"/>
    </row>
    <row r="79" spans="1:4" ht="32" outlineLevel="1" x14ac:dyDescent="0.2">
      <c r="A79" s="279"/>
      <c r="B79" s="279"/>
      <c r="C79" s="143" t="s">
        <v>1097</v>
      </c>
      <c r="D79"/>
    </row>
    <row r="80" spans="1:4" ht="32" outlineLevel="1" x14ac:dyDescent="0.2">
      <c r="A80" s="279"/>
      <c r="B80" s="279"/>
      <c r="C80" s="143" t="s">
        <v>1098</v>
      </c>
      <c r="D80"/>
    </row>
    <row r="81" spans="1:4" ht="32" outlineLevel="1" x14ac:dyDescent="0.2">
      <c r="A81" s="279"/>
      <c r="B81" s="279"/>
      <c r="C81" s="143" t="s">
        <v>1099</v>
      </c>
      <c r="D81"/>
    </row>
    <row r="82" spans="1:4" ht="16" outlineLevel="1" x14ac:dyDescent="0.2">
      <c r="A82" s="279"/>
      <c r="B82" s="279"/>
      <c r="C82" s="143" t="s">
        <v>1100</v>
      </c>
      <c r="D82"/>
    </row>
    <row r="83" spans="1:4" ht="16" outlineLevel="1" x14ac:dyDescent="0.2">
      <c r="A83" s="279"/>
      <c r="B83" s="279"/>
      <c r="C83" s="143" t="s">
        <v>1101</v>
      </c>
      <c r="D83"/>
    </row>
    <row r="84" spans="1:4" ht="16" outlineLevel="1" x14ac:dyDescent="0.2">
      <c r="A84" s="279"/>
      <c r="B84" s="279"/>
      <c r="C84" s="143" t="s">
        <v>1102</v>
      </c>
      <c r="D84"/>
    </row>
    <row r="85" spans="1:4" ht="16" outlineLevel="1" x14ac:dyDescent="0.2">
      <c r="A85" s="279"/>
      <c r="B85" s="279"/>
      <c r="C85" s="143" t="s">
        <v>1103</v>
      </c>
      <c r="D85"/>
    </row>
    <row r="86" spans="1:4" ht="16" outlineLevel="1" x14ac:dyDescent="0.2">
      <c r="A86" s="279"/>
      <c r="B86" s="279"/>
      <c r="C86" s="143" t="s">
        <v>1104</v>
      </c>
      <c r="D86"/>
    </row>
    <row r="87" spans="1:4" ht="16" outlineLevel="1" x14ac:dyDescent="0.2">
      <c r="A87" s="279"/>
      <c r="B87" s="279"/>
      <c r="C87" s="143" t="s">
        <v>1105</v>
      </c>
      <c r="D87"/>
    </row>
    <row r="88" spans="1:4" ht="16" outlineLevel="1" x14ac:dyDescent="0.2">
      <c r="A88" s="279"/>
      <c r="B88" s="279"/>
      <c r="C88" s="143" t="s">
        <v>1106</v>
      </c>
      <c r="D88"/>
    </row>
    <row r="89" spans="1:4" ht="16" outlineLevel="1" x14ac:dyDescent="0.2">
      <c r="A89" s="279"/>
      <c r="B89" s="279"/>
      <c r="C89" s="143" t="s">
        <v>1107</v>
      </c>
      <c r="D89"/>
    </row>
    <row r="90" spans="1:4" ht="16" outlineLevel="1" x14ac:dyDescent="0.2">
      <c r="A90" s="279"/>
      <c r="B90" s="279"/>
      <c r="C90" s="143" t="s">
        <v>1108</v>
      </c>
      <c r="D90"/>
    </row>
    <row r="91" spans="1:4" ht="16" outlineLevel="1" x14ac:dyDescent="0.2">
      <c r="A91" s="279"/>
      <c r="B91" s="279"/>
      <c r="C91" s="143" t="s">
        <v>1109</v>
      </c>
      <c r="D91"/>
    </row>
    <row r="92" spans="1:4" ht="16" outlineLevel="1" x14ac:dyDescent="0.2">
      <c r="A92" s="279"/>
      <c r="B92" s="279"/>
      <c r="C92" s="143" t="s">
        <v>1110</v>
      </c>
      <c r="D92"/>
    </row>
    <row r="93" spans="1:4" ht="16" outlineLevel="1" x14ac:dyDescent="0.2">
      <c r="A93" s="279"/>
      <c r="B93" s="279"/>
      <c r="C93" s="143" t="s">
        <v>1111</v>
      </c>
      <c r="D93"/>
    </row>
    <row r="94" spans="1:4" ht="16" outlineLevel="1" x14ac:dyDescent="0.2">
      <c r="A94" s="279"/>
      <c r="B94" s="279"/>
      <c r="C94" s="143" t="s">
        <v>1112</v>
      </c>
      <c r="D94"/>
    </row>
    <row r="95" spans="1:4" ht="16" outlineLevel="1" x14ac:dyDescent="0.2">
      <c r="A95" s="279"/>
      <c r="B95" s="279"/>
      <c r="C95" s="143" t="s">
        <v>1113</v>
      </c>
      <c r="D95"/>
    </row>
    <row r="96" spans="1:4" ht="16" outlineLevel="1" x14ac:dyDescent="0.2">
      <c r="A96" s="279"/>
      <c r="B96" s="279"/>
      <c r="C96" s="143" t="s">
        <v>1114</v>
      </c>
      <c r="D96"/>
    </row>
    <row r="97" spans="1:4" ht="16" outlineLevel="1" x14ac:dyDescent="0.2">
      <c r="A97" s="279"/>
      <c r="B97" s="279"/>
      <c r="C97" s="143" t="s">
        <v>1115</v>
      </c>
      <c r="D97"/>
    </row>
    <row r="98" spans="1:4" ht="16" outlineLevel="1" x14ac:dyDescent="0.2">
      <c r="A98" s="279"/>
      <c r="B98" s="279"/>
      <c r="C98" s="143" t="s">
        <v>1116</v>
      </c>
      <c r="D98"/>
    </row>
    <row r="99" spans="1:4" ht="32" outlineLevel="1" x14ac:dyDescent="0.2">
      <c r="A99" s="279"/>
      <c r="B99" s="279"/>
      <c r="C99" s="143" t="s">
        <v>1117</v>
      </c>
      <c r="D99"/>
    </row>
    <row r="100" spans="1:4" ht="16" outlineLevel="1" x14ac:dyDescent="0.2">
      <c r="A100" s="279"/>
      <c r="B100" s="279"/>
      <c r="C100" s="143" t="s">
        <v>1119</v>
      </c>
      <c r="D100"/>
    </row>
    <row r="101" spans="1:4" ht="16" outlineLevel="1" x14ac:dyDescent="0.2">
      <c r="A101" s="279"/>
      <c r="B101" s="279"/>
      <c r="C101" s="143" t="s">
        <v>1120</v>
      </c>
      <c r="D101"/>
    </row>
    <row r="102" spans="1:4" ht="32" outlineLevel="1" x14ac:dyDescent="0.2">
      <c r="A102" s="279"/>
      <c r="B102" s="279"/>
      <c r="C102" s="143" t="s">
        <v>1121</v>
      </c>
      <c r="D102"/>
    </row>
    <row r="103" spans="1:4" ht="16" outlineLevel="1" x14ac:dyDescent="0.2">
      <c r="A103" s="279"/>
      <c r="B103" s="279"/>
      <c r="C103" s="143" t="s">
        <v>1122</v>
      </c>
      <c r="D103"/>
    </row>
    <row r="104" spans="1:4" ht="16" outlineLevel="1" x14ac:dyDescent="0.2">
      <c r="A104" s="279"/>
      <c r="B104" s="279"/>
      <c r="C104" s="143" t="s">
        <v>1123</v>
      </c>
      <c r="D104"/>
    </row>
    <row r="105" spans="1:4" ht="32" outlineLevel="1" x14ac:dyDescent="0.2">
      <c r="A105" s="279"/>
      <c r="B105" s="279"/>
      <c r="C105" s="143" t="s">
        <v>1124</v>
      </c>
      <c r="D105"/>
    </row>
    <row r="106" spans="1:4" ht="16" outlineLevel="1" x14ac:dyDescent="0.2">
      <c r="A106" s="279"/>
      <c r="B106" s="279"/>
      <c r="C106" s="143" t="s">
        <v>1125</v>
      </c>
      <c r="D106"/>
    </row>
    <row r="107" spans="1:4" ht="16" outlineLevel="1" x14ac:dyDescent="0.2">
      <c r="A107" s="279"/>
      <c r="B107" s="279"/>
      <c r="C107" s="143" t="s">
        <v>1126</v>
      </c>
      <c r="D107"/>
    </row>
    <row r="108" spans="1:4" ht="16" outlineLevel="1" x14ac:dyDescent="0.2">
      <c r="A108" s="279"/>
      <c r="B108" s="279"/>
      <c r="C108" s="143" t="s">
        <v>1127</v>
      </c>
      <c r="D108"/>
    </row>
    <row r="109" spans="1:4" ht="16" outlineLevel="1" x14ac:dyDescent="0.2">
      <c r="A109" s="279"/>
      <c r="B109" s="279"/>
      <c r="C109" s="143" t="s">
        <v>1128</v>
      </c>
      <c r="D109"/>
    </row>
    <row r="110" spans="1:4" ht="32" outlineLevel="1" x14ac:dyDescent="0.2">
      <c r="A110" s="279"/>
      <c r="B110" s="279"/>
      <c r="C110" s="143" t="s">
        <v>1129</v>
      </c>
      <c r="D110"/>
    </row>
    <row r="111" spans="1:4" ht="32" outlineLevel="1" x14ac:dyDescent="0.2">
      <c r="A111" s="279"/>
      <c r="B111" s="279"/>
      <c r="C111" s="143" t="s">
        <v>1130</v>
      </c>
      <c r="D111"/>
    </row>
    <row r="112" spans="1:4" ht="32" outlineLevel="1" x14ac:dyDescent="0.2">
      <c r="A112" s="279"/>
      <c r="B112" s="279"/>
      <c r="C112" s="143" t="s">
        <v>1131</v>
      </c>
      <c r="D112"/>
    </row>
    <row r="113" spans="1:4" ht="32" outlineLevel="1" x14ac:dyDescent="0.2">
      <c r="A113" s="279"/>
      <c r="B113" s="279"/>
      <c r="C113" s="143" t="s">
        <v>1132</v>
      </c>
      <c r="D113"/>
    </row>
    <row r="114" spans="1:4" ht="32" outlineLevel="1" x14ac:dyDescent="0.2">
      <c r="A114" s="279"/>
      <c r="B114" s="279"/>
      <c r="C114" s="143" t="s">
        <v>1133</v>
      </c>
      <c r="D114"/>
    </row>
    <row r="115" spans="1:4" ht="32" outlineLevel="1" x14ac:dyDescent="0.2">
      <c r="A115" s="279"/>
      <c r="B115" s="279"/>
      <c r="C115" s="143" t="s">
        <v>1134</v>
      </c>
      <c r="D115"/>
    </row>
    <row r="116" spans="1:4" ht="32" outlineLevel="1" x14ac:dyDescent="0.2">
      <c r="A116" s="279"/>
      <c r="B116" s="279"/>
      <c r="C116" s="143" t="s">
        <v>1136</v>
      </c>
      <c r="D116"/>
    </row>
    <row r="117" spans="1:4" ht="32" outlineLevel="1" x14ac:dyDescent="0.2">
      <c r="A117" s="279"/>
      <c r="B117" s="279"/>
      <c r="C117" s="143" t="s">
        <v>1137</v>
      </c>
      <c r="D117"/>
    </row>
    <row r="118" spans="1:4" ht="16" outlineLevel="1" x14ac:dyDescent="0.2">
      <c r="A118" s="279"/>
      <c r="B118" s="279"/>
      <c r="C118" s="143" t="s">
        <v>1138</v>
      </c>
      <c r="D118"/>
    </row>
    <row r="119" spans="1:4" ht="16" outlineLevel="1" x14ac:dyDescent="0.2">
      <c r="A119" s="279"/>
      <c r="B119" s="279"/>
      <c r="C119" s="143" t="s">
        <v>1139</v>
      </c>
      <c r="D119"/>
    </row>
    <row r="120" spans="1:4" ht="16" outlineLevel="1" x14ac:dyDescent="0.2">
      <c r="A120" s="279"/>
      <c r="B120" s="279"/>
      <c r="C120" s="143" t="s">
        <v>1140</v>
      </c>
      <c r="D120"/>
    </row>
    <row r="121" spans="1:4" ht="16" outlineLevel="1" x14ac:dyDescent="0.2">
      <c r="A121" s="279"/>
      <c r="B121" s="279"/>
      <c r="C121" s="143" t="s">
        <v>1141</v>
      </c>
      <c r="D121"/>
    </row>
    <row r="122" spans="1:4" ht="32" outlineLevel="1" x14ac:dyDescent="0.2">
      <c r="A122" s="279"/>
      <c r="B122" s="279"/>
      <c r="C122" s="143" t="s">
        <v>1142</v>
      </c>
      <c r="D122"/>
    </row>
    <row r="123" spans="1:4" ht="32" outlineLevel="1" x14ac:dyDescent="0.2">
      <c r="A123" s="279"/>
      <c r="B123" s="279"/>
      <c r="C123" s="143" t="s">
        <v>1143</v>
      </c>
      <c r="D123"/>
    </row>
    <row r="124" spans="1:4" ht="32" outlineLevel="1" x14ac:dyDescent="0.2">
      <c r="A124" s="279"/>
      <c r="B124" s="279"/>
      <c r="C124" s="143" t="s">
        <v>1144</v>
      </c>
      <c r="D124"/>
    </row>
    <row r="125" spans="1:4" ht="16" outlineLevel="1" x14ac:dyDescent="0.2">
      <c r="A125" s="279"/>
      <c r="B125" s="279"/>
      <c r="C125" s="143" t="s">
        <v>1146</v>
      </c>
      <c r="D125"/>
    </row>
    <row r="126" spans="1:4" ht="16" outlineLevel="1" x14ac:dyDescent="0.2">
      <c r="A126" s="279"/>
      <c r="B126" s="279"/>
      <c r="C126" s="143" t="s">
        <v>1147</v>
      </c>
      <c r="D126"/>
    </row>
    <row r="127" spans="1:4" ht="32" outlineLevel="1" x14ac:dyDescent="0.2">
      <c r="A127" s="279"/>
      <c r="B127" s="279"/>
      <c r="C127" s="143" t="s">
        <v>1148</v>
      </c>
      <c r="D127"/>
    </row>
    <row r="128" spans="1:4" ht="16" outlineLevel="1" x14ac:dyDescent="0.2">
      <c r="A128" s="279"/>
      <c r="B128" s="279"/>
      <c r="C128" s="143" t="s">
        <v>1149</v>
      </c>
      <c r="D128"/>
    </row>
    <row r="129" spans="1:4" ht="32" outlineLevel="1" x14ac:dyDescent="0.2">
      <c r="A129" s="279"/>
      <c r="B129" s="279"/>
      <c r="C129" s="143" t="s">
        <v>1150</v>
      </c>
      <c r="D129"/>
    </row>
    <row r="130" spans="1:4" ht="32" outlineLevel="1" x14ac:dyDescent="0.2">
      <c r="A130" s="279"/>
      <c r="B130" s="279"/>
      <c r="C130" s="143" t="s">
        <v>2069</v>
      </c>
      <c r="D130"/>
    </row>
    <row r="131" spans="1:4" ht="32" outlineLevel="1" x14ac:dyDescent="0.2">
      <c r="A131" s="279"/>
      <c r="B131" s="279"/>
      <c r="C131" s="143" t="s">
        <v>2081</v>
      </c>
      <c r="D131"/>
    </row>
    <row r="132" spans="1:4" outlineLevel="1" x14ac:dyDescent="0.2">
      <c r="A132" s="279" t="s">
        <v>1881</v>
      </c>
      <c r="B132" s="279"/>
      <c r="C132" s="279"/>
    </row>
    <row r="133" spans="1:4" ht="16" outlineLevel="1" x14ac:dyDescent="0.2">
      <c r="A133" s="221" t="s">
        <v>1900</v>
      </c>
      <c r="B133" s="284" t="str">
        <f>+VLOOKUP(A132,OB_Prop_Estru_Prog_SubPr_meta!$K$3:$N$59,2,FALSE)</f>
        <v>Tiene como propósito consolidar bosques urbanos para aumentar la cobertura vegetal de los componentes del sistema de espacio público, donde prime la plantación de especies nativas que contribuyan a la generación de bosques urbanos, la configuración de jardines y el aprovechamiento de las zonas verdes.
La Secretaría Distrital de Ambiente, El Jardín Botánico y el IDRD serán los responsables de la ejecución de este subprograma.</v>
      </c>
      <c r="C133" s="284"/>
    </row>
    <row r="134" spans="1:4" ht="16" outlineLevel="1" x14ac:dyDescent="0.2">
      <c r="A134" s="221" t="s">
        <v>1191</v>
      </c>
      <c r="B134" s="284" t="str">
        <f>+VLOOKUP(A132,OB_Prop_Estru_Prog_SubPr_meta!$K$3:$N$59,3,FALSE)</f>
        <v>Hectáreas potenciales para consolidación de bosques urbanos en espacios públicos de la red estructurante</v>
      </c>
      <c r="C134" s="284"/>
    </row>
    <row r="135" spans="1:4" ht="16" outlineLevel="1" x14ac:dyDescent="0.2">
      <c r="A135" s="221" t="s">
        <v>1192</v>
      </c>
      <c r="B135" s="284" t="str">
        <f>+VLOOKUP(A132,OB_Prop_Estru_Prog_SubPr_meta!$K$3:$N$59,4,FALSE)</f>
        <v>139,38 hectáreas potenciales para consolidación de bosques urbanos en espacios públicos de la red estructurante</v>
      </c>
      <c r="C135" s="284"/>
    </row>
    <row r="136" spans="1:4" ht="43" customHeight="1" outlineLevel="1" x14ac:dyDescent="0.2">
      <c r="A136" s="279" t="s">
        <v>1901</v>
      </c>
      <c r="B136" s="221" t="s">
        <v>690</v>
      </c>
      <c r="C136" s="143" t="s">
        <v>2082</v>
      </c>
    </row>
    <row r="137" spans="1:4" ht="16" outlineLevel="1" x14ac:dyDescent="0.2">
      <c r="A137" s="279"/>
      <c r="B137" s="279" t="s">
        <v>2</v>
      </c>
      <c r="C137" s="143" t="s">
        <v>1868</v>
      </c>
    </row>
    <row r="138" spans="1:4" ht="16" outlineLevel="1" x14ac:dyDescent="0.2">
      <c r="A138" s="279"/>
      <c r="B138" s="279"/>
      <c r="C138" s="143" t="s">
        <v>325</v>
      </c>
    </row>
    <row r="139" spans="1:4" ht="16" outlineLevel="1" x14ac:dyDescent="0.2">
      <c r="A139" s="279"/>
      <c r="B139" s="279"/>
      <c r="C139" s="143" t="s">
        <v>2080</v>
      </c>
    </row>
    <row r="140" spans="1:4" ht="16" outlineLevel="1" x14ac:dyDescent="0.2">
      <c r="A140" s="279"/>
      <c r="B140" s="279"/>
      <c r="C140" s="143" t="s">
        <v>2078</v>
      </c>
    </row>
    <row r="141" spans="1:4" ht="16" outlineLevel="1" x14ac:dyDescent="0.2">
      <c r="A141" s="279"/>
      <c r="B141" s="279"/>
      <c r="C141" s="143" t="s">
        <v>2071</v>
      </c>
    </row>
    <row r="142" spans="1:4" ht="16" outlineLevel="1" x14ac:dyDescent="0.2">
      <c r="A142" s="279"/>
      <c r="B142" s="279"/>
      <c r="C142" s="143" t="s">
        <v>337</v>
      </c>
    </row>
    <row r="143" spans="1:4" ht="16" outlineLevel="1" x14ac:dyDescent="0.2">
      <c r="A143" s="279"/>
      <c r="B143" s="279"/>
      <c r="C143" s="143" t="s">
        <v>1866</v>
      </c>
    </row>
    <row r="144" spans="1:4" ht="16" outlineLevel="1" x14ac:dyDescent="0.2">
      <c r="A144" s="279"/>
      <c r="B144" s="279"/>
      <c r="C144" s="143" t="s">
        <v>334</v>
      </c>
    </row>
    <row r="145" spans="1:3" ht="16" outlineLevel="1" x14ac:dyDescent="0.2">
      <c r="A145" s="279"/>
      <c r="B145" s="279"/>
      <c r="C145" s="143" t="s">
        <v>329</v>
      </c>
    </row>
    <row r="146" spans="1:3" ht="32" outlineLevel="1" x14ac:dyDescent="0.2">
      <c r="A146" s="279"/>
      <c r="B146" s="279"/>
      <c r="C146" s="143" t="s">
        <v>2070</v>
      </c>
    </row>
    <row r="147" spans="1:3" ht="16" outlineLevel="1" x14ac:dyDescent="0.2">
      <c r="A147" s="279"/>
      <c r="B147" s="279"/>
      <c r="C147" s="143" t="s">
        <v>2079</v>
      </c>
    </row>
    <row r="148" spans="1:3" ht="32" outlineLevel="1" x14ac:dyDescent="0.2">
      <c r="A148" s="279"/>
      <c r="B148" s="279"/>
      <c r="C148" s="143" t="s">
        <v>332</v>
      </c>
    </row>
    <row r="149" spans="1:3" ht="16" outlineLevel="1" x14ac:dyDescent="0.2">
      <c r="A149" s="279"/>
      <c r="B149" s="279"/>
      <c r="C149" s="143" t="s">
        <v>328</v>
      </c>
    </row>
    <row r="150" spans="1:3" ht="32" outlineLevel="1" x14ac:dyDescent="0.2">
      <c r="A150" s="279"/>
      <c r="B150" s="279"/>
      <c r="C150" s="143" t="s">
        <v>330</v>
      </c>
    </row>
    <row r="151" spans="1:3" ht="16" outlineLevel="1" x14ac:dyDescent="0.2">
      <c r="A151" s="279"/>
      <c r="B151" s="279"/>
      <c r="C151" s="143" t="s">
        <v>2077</v>
      </c>
    </row>
    <row r="152" spans="1:3" ht="16" outlineLevel="1" x14ac:dyDescent="0.2">
      <c r="A152" s="279"/>
      <c r="B152" s="279"/>
      <c r="C152" s="143" t="s">
        <v>335</v>
      </c>
    </row>
    <row r="153" spans="1:3" ht="16" outlineLevel="1" x14ac:dyDescent="0.2">
      <c r="A153" s="279"/>
      <c r="B153" s="279"/>
      <c r="C153" s="143" t="s">
        <v>2068</v>
      </c>
    </row>
    <row r="154" spans="1:3" ht="16" outlineLevel="1" x14ac:dyDescent="0.2">
      <c r="A154" s="279"/>
      <c r="B154" s="279"/>
      <c r="C154" s="143" t="s">
        <v>341</v>
      </c>
    </row>
    <row r="155" spans="1:3" ht="32" outlineLevel="1" x14ac:dyDescent="0.2">
      <c r="A155" s="279"/>
      <c r="B155" s="279"/>
      <c r="C155" s="143" t="s">
        <v>342</v>
      </c>
    </row>
    <row r="156" spans="1:3" ht="16" outlineLevel="1" x14ac:dyDescent="0.2">
      <c r="A156" s="279"/>
      <c r="B156" s="279"/>
      <c r="C156" s="143" t="s">
        <v>331</v>
      </c>
    </row>
    <row r="157" spans="1:3" ht="16" outlineLevel="1" x14ac:dyDescent="0.2">
      <c r="A157" s="279"/>
      <c r="B157" s="279"/>
      <c r="C157" s="143" t="s">
        <v>2084</v>
      </c>
    </row>
    <row r="158" spans="1:3" outlineLevel="1" x14ac:dyDescent="0.2">
      <c r="A158" s="145"/>
      <c r="B158" s="146"/>
    </row>
    <row r="159" spans="1:3" x14ac:dyDescent="0.2">
      <c r="A159" s="288" t="s">
        <v>1670</v>
      </c>
      <c r="B159" s="288"/>
      <c r="C159" s="288"/>
    </row>
    <row r="160" spans="1:3" x14ac:dyDescent="0.2">
      <c r="B160" s="146"/>
    </row>
    <row r="161" spans="1:5" outlineLevel="1" x14ac:dyDescent="0.2">
      <c r="A161" s="285" t="s">
        <v>2129</v>
      </c>
      <c r="B161" s="286"/>
      <c r="C161" s="287"/>
    </row>
    <row r="162" spans="1:5" ht="16" outlineLevel="1" x14ac:dyDescent="0.2">
      <c r="A162" s="142" t="s">
        <v>1900</v>
      </c>
      <c r="B162" s="282" t="str">
        <f>+VLOOKUP(A161,OB_Prop_Estru_Prog_SubPr_meta!$K$3:$N$59,2,FALSE)</f>
        <v>Tiene como objetivo la construcción de una red férrea y de corredores de alta capacidad para garantizar la prestación efectiva del servicio del transporte público, urbano, rural y regional. 
La Secretaría Distrital de Movilidad como cabeza del sector, será el responsable de la coordinación en la planeación y estructuración de este subprograma, el cual deberá ser ejecutado por las entidades competentes.</v>
      </c>
      <c r="C162" s="283"/>
    </row>
    <row r="163" spans="1:5" ht="16" outlineLevel="1" x14ac:dyDescent="0.2">
      <c r="A163" s="142" t="s">
        <v>1191</v>
      </c>
      <c r="B163" s="282" t="str">
        <f>+VLOOKUP(A161,OB_Prop_Estru_Prog_SubPr_meta!$K$3:$N$59,3,FALSE)</f>
        <v>Corredores de movilidad masivo construidos</v>
      </c>
      <c r="C163" s="283"/>
    </row>
    <row r="164" spans="1:5" ht="16" outlineLevel="1" x14ac:dyDescent="0.2">
      <c r="A164" s="142" t="s">
        <v>1192</v>
      </c>
      <c r="B164" s="282" t="str">
        <f>+VLOOKUP(A161,OB_Prop_Estru_Prog_SubPr_meta!$K$3:$N$59,4,FALSE)</f>
        <v>5 Líneas de metro  (97 km), 3 regiotram (37,09), 17 corredores verdes de alta capacidad (101 km) y 4 corredores verdes de media capacidad (19 km)</v>
      </c>
      <c r="C164" s="283"/>
    </row>
    <row r="165" spans="1:5" ht="16" customHeight="1" outlineLevel="1" x14ac:dyDescent="0.2">
      <c r="A165" s="278" t="s">
        <v>1901</v>
      </c>
      <c r="B165" s="289" t="s">
        <v>2</v>
      </c>
      <c r="C165" s="142" t="s">
        <v>1920</v>
      </c>
      <c r="E165"/>
    </row>
    <row r="166" spans="1:5" ht="32" outlineLevel="1" x14ac:dyDescent="0.2">
      <c r="A166" s="278"/>
      <c r="B166" s="290"/>
      <c r="C166" s="143" t="s">
        <v>985</v>
      </c>
      <c r="D166"/>
    </row>
    <row r="167" spans="1:5" ht="16" outlineLevel="1" x14ac:dyDescent="0.2">
      <c r="A167" s="278"/>
      <c r="B167" s="290"/>
      <c r="C167" s="143" t="s">
        <v>1651</v>
      </c>
      <c r="D167"/>
    </row>
    <row r="168" spans="1:5" ht="32" outlineLevel="1" x14ac:dyDescent="0.2">
      <c r="A168" s="278"/>
      <c r="B168" s="290"/>
      <c r="C168" s="143" t="s">
        <v>1682</v>
      </c>
      <c r="D168"/>
    </row>
    <row r="169" spans="1:5" ht="48" outlineLevel="1" x14ac:dyDescent="0.2">
      <c r="A169" s="278"/>
      <c r="B169" s="290"/>
      <c r="C169" s="143" t="s">
        <v>2188</v>
      </c>
      <c r="D169"/>
    </row>
    <row r="170" spans="1:5" ht="32" outlineLevel="1" x14ac:dyDescent="0.2">
      <c r="A170" s="278"/>
      <c r="B170" s="290"/>
      <c r="C170" s="143" t="s">
        <v>2302</v>
      </c>
      <c r="D170"/>
    </row>
    <row r="171" spans="1:5" ht="16" outlineLevel="1" x14ac:dyDescent="0.2">
      <c r="A171" s="278"/>
      <c r="B171" s="290"/>
      <c r="C171" s="143" t="s">
        <v>591</v>
      </c>
      <c r="D171"/>
    </row>
    <row r="172" spans="1:5" ht="16" outlineLevel="1" x14ac:dyDescent="0.2">
      <c r="A172" s="278"/>
      <c r="B172" s="290"/>
      <c r="C172" s="143" t="s">
        <v>590</v>
      </c>
      <c r="D172"/>
    </row>
    <row r="173" spans="1:5" ht="32" outlineLevel="1" x14ac:dyDescent="0.2">
      <c r="A173" s="278"/>
      <c r="B173" s="290"/>
      <c r="C173" s="143" t="s">
        <v>2239</v>
      </c>
      <c r="D173"/>
    </row>
    <row r="174" spans="1:5" ht="16" outlineLevel="1" x14ac:dyDescent="0.2">
      <c r="A174" s="278"/>
      <c r="B174" s="290"/>
      <c r="C174" s="143" t="s">
        <v>1040</v>
      </c>
      <c r="D174"/>
    </row>
    <row r="175" spans="1:5" ht="32" outlineLevel="1" x14ac:dyDescent="0.2">
      <c r="A175" s="278"/>
      <c r="B175" s="290"/>
      <c r="C175" s="143" t="s">
        <v>530</v>
      </c>
      <c r="D175"/>
    </row>
    <row r="176" spans="1:5" ht="48" outlineLevel="1" x14ac:dyDescent="0.2">
      <c r="A176" s="278"/>
      <c r="B176" s="290"/>
      <c r="C176" s="143" t="s">
        <v>498</v>
      </c>
      <c r="D176"/>
    </row>
    <row r="177" spans="1:4" ht="32" outlineLevel="1" x14ac:dyDescent="0.2">
      <c r="A177" s="278"/>
      <c r="B177" s="290"/>
      <c r="C177" s="143" t="s">
        <v>527</v>
      </c>
      <c r="D177"/>
    </row>
    <row r="178" spans="1:4" ht="32" outlineLevel="1" x14ac:dyDescent="0.2">
      <c r="A178" s="278"/>
      <c r="B178" s="290"/>
      <c r="C178" s="143" t="s">
        <v>534</v>
      </c>
      <c r="D178"/>
    </row>
    <row r="179" spans="1:4" ht="32" outlineLevel="1" x14ac:dyDescent="0.2">
      <c r="A179" s="278"/>
      <c r="B179" s="290"/>
      <c r="C179" s="143" t="s">
        <v>235</v>
      </c>
      <c r="D179"/>
    </row>
    <row r="180" spans="1:4" ht="32" outlineLevel="1" x14ac:dyDescent="0.2">
      <c r="A180" s="278"/>
      <c r="B180" s="290"/>
      <c r="C180" s="143" t="s">
        <v>525</v>
      </c>
      <c r="D180"/>
    </row>
    <row r="181" spans="1:4" ht="32" outlineLevel="1" x14ac:dyDescent="0.2">
      <c r="A181" s="278"/>
      <c r="B181" s="290"/>
      <c r="C181" s="143" t="s">
        <v>529</v>
      </c>
      <c r="D181"/>
    </row>
    <row r="182" spans="1:4" ht="48" outlineLevel="1" x14ac:dyDescent="0.2">
      <c r="A182" s="278"/>
      <c r="B182" s="290"/>
      <c r="C182" s="143" t="s">
        <v>528</v>
      </c>
      <c r="D182"/>
    </row>
    <row r="183" spans="1:4" ht="32" outlineLevel="1" x14ac:dyDescent="0.2">
      <c r="A183" s="278"/>
      <c r="B183" s="290"/>
      <c r="C183" s="143" t="s">
        <v>1564</v>
      </c>
      <c r="D183"/>
    </row>
    <row r="184" spans="1:4" ht="32" outlineLevel="1" x14ac:dyDescent="0.2">
      <c r="A184" s="278"/>
      <c r="B184" s="290"/>
      <c r="C184" s="143" t="s">
        <v>234</v>
      </c>
      <c r="D184"/>
    </row>
    <row r="185" spans="1:4" ht="32" outlineLevel="1" x14ac:dyDescent="0.2">
      <c r="A185" s="278"/>
      <c r="B185" s="290"/>
      <c r="C185" s="143" t="s">
        <v>587</v>
      </c>
      <c r="D185"/>
    </row>
    <row r="186" spans="1:4" ht="32" outlineLevel="1" x14ac:dyDescent="0.2">
      <c r="A186" s="278"/>
      <c r="B186" s="290"/>
      <c r="C186" s="143" t="s">
        <v>236</v>
      </c>
      <c r="D186"/>
    </row>
    <row r="187" spans="1:4" ht="32" outlineLevel="1" x14ac:dyDescent="0.2">
      <c r="A187" s="278"/>
      <c r="B187" s="290"/>
      <c r="C187" s="143" t="s">
        <v>2189</v>
      </c>
      <c r="D187"/>
    </row>
    <row r="188" spans="1:4" ht="32" outlineLevel="1" x14ac:dyDescent="0.2">
      <c r="A188" s="278"/>
      <c r="B188" s="290"/>
      <c r="C188" s="143" t="s">
        <v>1921</v>
      </c>
      <c r="D188"/>
    </row>
    <row r="189" spans="1:4" ht="32" outlineLevel="1" x14ac:dyDescent="0.2">
      <c r="A189" s="278"/>
      <c r="B189" s="290"/>
      <c r="C189" s="143" t="s">
        <v>1974</v>
      </c>
      <c r="D189"/>
    </row>
    <row r="190" spans="1:4" ht="32" outlineLevel="1" x14ac:dyDescent="0.2">
      <c r="A190" s="278"/>
      <c r="B190" s="290"/>
      <c r="C190" s="143" t="s">
        <v>1975</v>
      </c>
      <c r="D190"/>
    </row>
    <row r="191" spans="1:4" ht="16" outlineLevel="1" x14ac:dyDescent="0.2">
      <c r="A191" s="278"/>
      <c r="B191" s="290"/>
      <c r="C191" s="143" t="s">
        <v>1976</v>
      </c>
      <c r="D191"/>
    </row>
    <row r="192" spans="1:4" ht="16" outlineLevel="1" x14ac:dyDescent="0.2">
      <c r="A192" s="278"/>
      <c r="B192" s="290"/>
      <c r="C192" s="143" t="s">
        <v>1977</v>
      </c>
      <c r="D192"/>
    </row>
    <row r="193" spans="1:4" ht="16" outlineLevel="1" x14ac:dyDescent="0.2">
      <c r="A193" s="278"/>
      <c r="B193" s="290"/>
      <c r="C193" s="189" t="s">
        <v>1941</v>
      </c>
    </row>
    <row r="194" spans="1:4" ht="32" outlineLevel="1" x14ac:dyDescent="0.2">
      <c r="A194" s="278"/>
      <c r="B194" s="290"/>
      <c r="C194" s="143" t="s">
        <v>533</v>
      </c>
    </row>
    <row r="195" spans="1:4" ht="32" outlineLevel="1" x14ac:dyDescent="0.2">
      <c r="A195" s="278"/>
      <c r="B195" s="290"/>
      <c r="C195" s="143" t="s">
        <v>535</v>
      </c>
    </row>
    <row r="196" spans="1:4" ht="32" outlineLevel="1" x14ac:dyDescent="0.2">
      <c r="A196" s="278"/>
      <c r="B196" s="290"/>
      <c r="C196" s="143" t="s">
        <v>2200</v>
      </c>
    </row>
    <row r="197" spans="1:4" ht="32" outlineLevel="1" x14ac:dyDescent="0.2">
      <c r="A197" s="278"/>
      <c r="B197" s="291"/>
      <c r="C197" s="143" t="s">
        <v>2135</v>
      </c>
    </row>
    <row r="198" spans="1:4" outlineLevel="1" x14ac:dyDescent="0.2">
      <c r="A198" s="285" t="s">
        <v>406</v>
      </c>
      <c r="B198" s="286"/>
      <c r="C198" s="287"/>
    </row>
    <row r="199" spans="1:4" ht="16" outlineLevel="1" x14ac:dyDescent="0.2">
      <c r="A199" s="142" t="s">
        <v>1900</v>
      </c>
      <c r="B199" s="282" t="str">
        <f>+VLOOKUP(A198,OB_Prop_Estru_Prog_SubPr_meta!$K$3:$N$59,2,FALSE)</f>
        <v>Tiene como objetivo la construcción de una red de cables aéreos para garantizar la prestación efectiva del servicio del transporte público, urbano, rural y regional. La  Secretaría Distrital de Movilidad como cabeza del sector, será el responsable de la coordinación en la planeación y estructuración de este subprograma, el cual deberá ser ejecutado por las entidades competentes.</v>
      </c>
      <c r="C199" s="283"/>
    </row>
    <row r="200" spans="1:4" ht="16" outlineLevel="1" x14ac:dyDescent="0.2">
      <c r="A200" s="142" t="s">
        <v>1191</v>
      </c>
      <c r="B200" s="282" t="str">
        <f>+VLOOKUP(A198,OB_Prop_Estru_Prog_SubPr_meta!$K$3:$N$59,3,FALSE)</f>
        <v>No. de cables construidos</v>
      </c>
      <c r="C200" s="283"/>
    </row>
    <row r="201" spans="1:4" ht="16" outlineLevel="1" x14ac:dyDescent="0.2">
      <c r="A201" s="142" t="s">
        <v>1192</v>
      </c>
      <c r="B201" s="282" t="str">
        <f>+VLOOKUP(A198,OB_Prop_Estru_Prog_SubPr_meta!$K$3:$N$59,4,FALSE)</f>
        <v>7 cables construidos</v>
      </c>
      <c r="C201" s="283"/>
    </row>
    <row r="202" spans="1:4" ht="16" outlineLevel="1" x14ac:dyDescent="0.2">
      <c r="A202" s="281" t="s">
        <v>1901</v>
      </c>
      <c r="B202" s="281" t="s">
        <v>2</v>
      </c>
      <c r="C202" s="143" t="s">
        <v>522</v>
      </c>
      <c r="D202"/>
    </row>
    <row r="203" spans="1:4" ht="32" outlineLevel="1" x14ac:dyDescent="0.2">
      <c r="A203" s="281"/>
      <c r="B203" s="281"/>
      <c r="C203" s="143" t="s">
        <v>227</v>
      </c>
      <c r="D203"/>
    </row>
    <row r="204" spans="1:4" ht="16" outlineLevel="1" x14ac:dyDescent="0.2">
      <c r="A204" s="281"/>
      <c r="B204" s="281"/>
      <c r="C204" s="143" t="s">
        <v>521</v>
      </c>
      <c r="D204"/>
    </row>
    <row r="205" spans="1:4" ht="16" outlineLevel="1" x14ac:dyDescent="0.2">
      <c r="A205" s="281"/>
      <c r="B205" s="281"/>
      <c r="C205" s="143" t="s">
        <v>228</v>
      </c>
      <c r="D205"/>
    </row>
    <row r="206" spans="1:4" ht="16" outlineLevel="1" x14ac:dyDescent="0.2">
      <c r="A206" s="281"/>
      <c r="B206" s="281"/>
      <c r="C206" s="143" t="s">
        <v>1686</v>
      </c>
      <c r="D206"/>
    </row>
    <row r="207" spans="1:4" ht="32" outlineLevel="1" x14ac:dyDescent="0.2">
      <c r="A207" s="281"/>
      <c r="B207" s="281"/>
      <c r="C207" s="143" t="s">
        <v>229</v>
      </c>
      <c r="D207"/>
    </row>
    <row r="208" spans="1:4" ht="16" outlineLevel="1" x14ac:dyDescent="0.2">
      <c r="A208" s="281"/>
      <c r="B208" s="281"/>
      <c r="C208" s="143" t="s">
        <v>1681</v>
      </c>
      <c r="D208"/>
    </row>
    <row r="209" spans="1:5" outlineLevel="1" x14ac:dyDescent="0.2">
      <c r="A209" s="285" t="s">
        <v>2206</v>
      </c>
      <c r="B209" s="286"/>
      <c r="C209" s="287"/>
    </row>
    <row r="210" spans="1:5" ht="16" outlineLevel="1" x14ac:dyDescent="0.2">
      <c r="A210" s="142" t="s">
        <v>1900</v>
      </c>
      <c r="B210" s="282" t="str">
        <f>+VLOOKUP(A209,OB_Prop_Estru_Prog_SubPr_meta!$K$3:$N$59,2,FALSE)</f>
        <v>Tiene como objetivo la conformación de una red de corredores verdes para consolidar dinámicas de proximidad y entornos vitales. La Secretaría Movilidad en coordinación con entidades competentes, será el responsable de la ejecución de este subprograma.</v>
      </c>
      <c r="C210" s="283"/>
    </row>
    <row r="211" spans="1:5" ht="16" outlineLevel="1" x14ac:dyDescent="0.2">
      <c r="A211" s="142" t="s">
        <v>1191</v>
      </c>
      <c r="B211" s="282" t="str">
        <f>+VLOOKUP(A209,OB_Prop_Estru_Prog_SubPr_meta!$K$3:$N$59,3,FALSE)</f>
        <v>Kilómetros de corredores verdes construidos</v>
      </c>
      <c r="C211" s="283"/>
    </row>
    <row r="212" spans="1:5" ht="16" outlineLevel="1" x14ac:dyDescent="0.2">
      <c r="A212" s="142" t="s">
        <v>1192</v>
      </c>
      <c r="B212" s="282" t="str">
        <f>+VLOOKUP(A209,OB_Prop_Estru_Prog_SubPr_meta!$K$3:$N$59,4,FALSE)</f>
        <v>67 km de corredores verdes de proximidad</v>
      </c>
      <c r="C212" s="283"/>
    </row>
    <row r="213" spans="1:5" ht="16" outlineLevel="1" x14ac:dyDescent="0.2">
      <c r="A213" s="280" t="s">
        <v>1901</v>
      </c>
      <c r="B213" s="280" t="s">
        <v>2</v>
      </c>
      <c r="C213" s="148" t="s">
        <v>2196</v>
      </c>
    </row>
    <row r="214" spans="1:5" ht="32" outlineLevel="1" x14ac:dyDescent="0.2">
      <c r="A214" s="281"/>
      <c r="B214" s="281"/>
      <c r="C214" s="143" t="s">
        <v>249</v>
      </c>
      <c r="D214"/>
      <c r="E214"/>
    </row>
    <row r="215" spans="1:5" ht="32" outlineLevel="1" x14ac:dyDescent="0.2">
      <c r="A215" s="281"/>
      <c r="B215" s="281"/>
      <c r="C215" s="143" t="s">
        <v>567</v>
      </c>
      <c r="D215"/>
      <c r="E215"/>
    </row>
    <row r="216" spans="1:5" ht="32" outlineLevel="1" x14ac:dyDescent="0.2">
      <c r="A216" s="281"/>
      <c r="B216" s="281"/>
      <c r="C216" s="143" t="s">
        <v>1698</v>
      </c>
      <c r="D216"/>
      <c r="E216"/>
    </row>
    <row r="217" spans="1:5" ht="32" outlineLevel="1" x14ac:dyDescent="0.2">
      <c r="A217" s="281"/>
      <c r="B217" s="281"/>
      <c r="C217" s="143" t="s">
        <v>570</v>
      </c>
      <c r="D217"/>
      <c r="E217"/>
    </row>
    <row r="218" spans="1:5" ht="32" outlineLevel="1" x14ac:dyDescent="0.2">
      <c r="A218" s="281"/>
      <c r="B218" s="281"/>
      <c r="C218" s="143" t="s">
        <v>251</v>
      </c>
      <c r="D218"/>
      <c r="E218"/>
    </row>
    <row r="219" spans="1:5" ht="32" outlineLevel="1" x14ac:dyDescent="0.2">
      <c r="A219" s="281"/>
      <c r="B219" s="281"/>
      <c r="C219" s="143" t="s">
        <v>1687</v>
      </c>
      <c r="D219"/>
      <c r="E219"/>
    </row>
    <row r="220" spans="1:5" ht="32" outlineLevel="1" x14ac:dyDescent="0.2">
      <c r="A220" s="281"/>
      <c r="B220" s="281"/>
      <c r="C220" s="143" t="s">
        <v>250</v>
      </c>
      <c r="D220"/>
      <c r="E220"/>
    </row>
    <row r="221" spans="1:5" ht="32" outlineLevel="1" x14ac:dyDescent="0.2">
      <c r="A221" s="281"/>
      <c r="B221" s="281"/>
      <c r="C221" s="143" t="s">
        <v>568</v>
      </c>
      <c r="D221"/>
      <c r="E221"/>
    </row>
    <row r="222" spans="1:5" ht="32" outlineLevel="1" x14ac:dyDescent="0.2">
      <c r="A222" s="281"/>
      <c r="B222" s="281"/>
      <c r="C222" s="143" t="s">
        <v>254</v>
      </c>
      <c r="D222"/>
      <c r="E222"/>
    </row>
    <row r="223" spans="1:5" ht="16" outlineLevel="1" x14ac:dyDescent="0.2">
      <c r="A223" s="281"/>
      <c r="B223" s="281"/>
      <c r="C223" s="143" t="s">
        <v>258</v>
      </c>
      <c r="D223"/>
      <c r="E223"/>
    </row>
    <row r="224" spans="1:5" ht="16" outlineLevel="1" x14ac:dyDescent="0.2">
      <c r="A224" s="281"/>
      <c r="B224" s="281"/>
      <c r="C224" s="143" t="s">
        <v>257</v>
      </c>
      <c r="D224"/>
      <c r="E224"/>
    </row>
    <row r="225" spans="1:5" ht="16" outlineLevel="1" x14ac:dyDescent="0.2">
      <c r="A225" s="281"/>
      <c r="B225" s="281"/>
      <c r="C225" s="143" t="s">
        <v>252</v>
      </c>
      <c r="D225"/>
      <c r="E225"/>
    </row>
    <row r="226" spans="1:5" ht="16" outlineLevel="1" x14ac:dyDescent="0.2">
      <c r="A226" s="281"/>
      <c r="B226" s="281"/>
      <c r="C226" s="143" t="s">
        <v>260</v>
      </c>
      <c r="D226"/>
      <c r="E226"/>
    </row>
    <row r="227" spans="1:5" ht="32" outlineLevel="1" x14ac:dyDescent="0.2">
      <c r="A227" s="281"/>
      <c r="B227" s="281"/>
      <c r="C227" s="143" t="s">
        <v>562</v>
      </c>
      <c r="D227"/>
      <c r="E227"/>
    </row>
    <row r="228" spans="1:5" ht="32" outlineLevel="1" x14ac:dyDescent="0.2">
      <c r="A228" s="281"/>
      <c r="B228" s="281"/>
      <c r="C228" s="143" t="s">
        <v>573</v>
      </c>
      <c r="D228"/>
      <c r="E228"/>
    </row>
    <row r="229" spans="1:5" ht="32" outlineLevel="1" x14ac:dyDescent="0.2">
      <c r="A229" s="281"/>
      <c r="B229" s="281"/>
      <c r="C229" s="143" t="s">
        <v>1700</v>
      </c>
      <c r="D229"/>
      <c r="E229"/>
    </row>
    <row r="230" spans="1:5" ht="16" outlineLevel="1" x14ac:dyDescent="0.2">
      <c r="A230" s="281"/>
      <c r="B230" s="281"/>
      <c r="C230" s="143" t="s">
        <v>1982</v>
      </c>
      <c r="D230"/>
      <c r="E230"/>
    </row>
    <row r="231" spans="1:5" ht="48" outlineLevel="1" x14ac:dyDescent="0.2">
      <c r="A231" s="281"/>
      <c r="B231" s="281"/>
      <c r="C231" s="143" t="s">
        <v>2197</v>
      </c>
      <c r="D231"/>
      <c r="E231"/>
    </row>
    <row r="232" spans="1:5" outlineLevel="1" x14ac:dyDescent="0.2">
      <c r="A232" s="285" t="s">
        <v>408</v>
      </c>
      <c r="B232" s="286"/>
      <c r="C232" s="287"/>
    </row>
    <row r="233" spans="1:5" ht="16" outlineLevel="1" x14ac:dyDescent="0.2">
      <c r="A233" s="142" t="s">
        <v>1900</v>
      </c>
      <c r="B233" s="282" t="str">
        <f>+VLOOKUP(A232,OB_Prop_Estru_Prog_SubPr_meta!$K$3:$N$59,2,FALSE)</f>
        <v>Tiene como objetivo el Impulso a la micromovilidad como alternativa de transporte urbano y rural. La Secretaría Movilidad en coordinación con entidades competentes, será el responsable de la ejecución de este subprograma.</v>
      </c>
      <c r="C233" s="283"/>
    </row>
    <row r="234" spans="1:5" ht="16" outlineLevel="1" x14ac:dyDescent="0.2">
      <c r="A234" s="142" t="s">
        <v>1191</v>
      </c>
      <c r="B234" s="282" t="str">
        <f>+VLOOKUP(A232,OB_Prop_Estru_Prog_SubPr_meta!$K$3:$N$59,3,FALSE)</f>
        <v>Kilómetros de infraestructura para la bicicleta y la micromovilidad construidos</v>
      </c>
      <c r="C234" s="283"/>
    </row>
    <row r="235" spans="1:5" ht="16" outlineLevel="1" x14ac:dyDescent="0.2">
      <c r="A235" s="142" t="s">
        <v>1192</v>
      </c>
      <c r="B235" s="282" t="str">
        <f>+VLOOKUP(A232,OB_Prop_Estru_Prog_SubPr_meta!$K$3:$N$59,4,FALSE)</f>
        <v>416 km de red de ciclo infraestructura en las 33 UPL, 11 corredores verdes para la micromovilidad - cicloalameda (84 km)</v>
      </c>
      <c r="C235" s="283"/>
    </row>
    <row r="236" spans="1:5" ht="16" customHeight="1" outlineLevel="1" x14ac:dyDescent="0.2">
      <c r="A236" s="278" t="s">
        <v>1901</v>
      </c>
      <c r="B236" s="279" t="s">
        <v>690</v>
      </c>
      <c r="C236" s="189" t="s">
        <v>261</v>
      </c>
      <c r="D236" s="18"/>
      <c r="E236"/>
    </row>
    <row r="237" spans="1:5" ht="16" outlineLevel="1" x14ac:dyDescent="0.2">
      <c r="A237" s="278"/>
      <c r="B237" s="279"/>
      <c r="C237" s="215" t="s">
        <v>2173</v>
      </c>
      <c r="D237" s="18"/>
      <c r="E237"/>
    </row>
    <row r="238" spans="1:5" ht="16" outlineLevel="1" x14ac:dyDescent="0.2">
      <c r="A238" s="278"/>
      <c r="B238" s="279"/>
      <c r="C238" s="215" t="s">
        <v>2142</v>
      </c>
      <c r="D238" s="18"/>
      <c r="E238"/>
    </row>
    <row r="239" spans="1:5" ht="16" outlineLevel="1" x14ac:dyDescent="0.2">
      <c r="A239" s="278"/>
      <c r="B239" s="279"/>
      <c r="C239" s="215" t="s">
        <v>2143</v>
      </c>
      <c r="D239" s="18"/>
      <c r="E239"/>
    </row>
    <row r="240" spans="1:5" ht="16" outlineLevel="1" x14ac:dyDescent="0.2">
      <c r="A240" s="278"/>
      <c r="B240" s="279"/>
      <c r="C240" s="215" t="s">
        <v>2144</v>
      </c>
      <c r="D240" s="18"/>
      <c r="E240"/>
    </row>
    <row r="241" spans="1:5" ht="16" outlineLevel="1" x14ac:dyDescent="0.2">
      <c r="A241" s="278"/>
      <c r="B241" s="279"/>
      <c r="C241" s="215" t="s">
        <v>2145</v>
      </c>
      <c r="D241" s="18"/>
      <c r="E241"/>
    </row>
    <row r="242" spans="1:5" ht="16" outlineLevel="1" x14ac:dyDescent="0.2">
      <c r="A242" s="278"/>
      <c r="B242" s="279"/>
      <c r="C242" s="215" t="s">
        <v>2146</v>
      </c>
      <c r="D242" s="18"/>
      <c r="E242"/>
    </row>
    <row r="243" spans="1:5" ht="16" outlineLevel="1" x14ac:dyDescent="0.2">
      <c r="A243" s="278"/>
      <c r="B243" s="279"/>
      <c r="C243" s="215" t="s">
        <v>2147</v>
      </c>
      <c r="D243" s="18"/>
      <c r="E243"/>
    </row>
    <row r="244" spans="1:5" ht="16" outlineLevel="1" x14ac:dyDescent="0.2">
      <c r="A244" s="278"/>
      <c r="B244" s="279"/>
      <c r="C244" s="215" t="s">
        <v>2148</v>
      </c>
      <c r="D244" s="18"/>
      <c r="E244"/>
    </row>
    <row r="245" spans="1:5" ht="16" outlineLevel="1" x14ac:dyDescent="0.2">
      <c r="A245" s="278"/>
      <c r="B245" s="279"/>
      <c r="C245" s="215" t="s">
        <v>2149</v>
      </c>
      <c r="D245" s="18"/>
      <c r="E245"/>
    </row>
    <row r="246" spans="1:5" ht="16" outlineLevel="1" x14ac:dyDescent="0.2">
      <c r="A246" s="278"/>
      <c r="B246" s="279"/>
      <c r="C246" s="215" t="s">
        <v>2150</v>
      </c>
      <c r="D246" s="18"/>
      <c r="E246"/>
    </row>
    <row r="247" spans="1:5" ht="16" outlineLevel="1" x14ac:dyDescent="0.2">
      <c r="A247" s="278"/>
      <c r="B247" s="279"/>
      <c r="C247" s="215" t="s">
        <v>2151</v>
      </c>
      <c r="D247" s="18"/>
      <c r="E247"/>
    </row>
    <row r="248" spans="1:5" ht="16" outlineLevel="1" x14ac:dyDescent="0.2">
      <c r="A248" s="278"/>
      <c r="B248" s="279"/>
      <c r="C248" s="215" t="s">
        <v>2152</v>
      </c>
      <c r="D248" s="18"/>
      <c r="E248"/>
    </row>
    <row r="249" spans="1:5" ht="16" outlineLevel="1" x14ac:dyDescent="0.2">
      <c r="A249" s="278"/>
      <c r="B249" s="279"/>
      <c r="C249" s="215" t="s">
        <v>2153</v>
      </c>
      <c r="D249" s="18"/>
      <c r="E249"/>
    </row>
    <row r="250" spans="1:5" ht="16" outlineLevel="1" x14ac:dyDescent="0.2">
      <c r="A250" s="278"/>
      <c r="B250" s="279"/>
      <c r="C250" s="215" t="s">
        <v>2154</v>
      </c>
      <c r="D250" s="18"/>
      <c r="E250"/>
    </row>
    <row r="251" spans="1:5" ht="16" outlineLevel="1" x14ac:dyDescent="0.2">
      <c r="A251" s="278"/>
      <c r="B251" s="279"/>
      <c r="C251" s="215" t="s">
        <v>2155</v>
      </c>
      <c r="D251" s="18"/>
      <c r="E251"/>
    </row>
    <row r="252" spans="1:5" ht="16" outlineLevel="1" x14ac:dyDescent="0.2">
      <c r="A252" s="278"/>
      <c r="B252" s="279"/>
      <c r="C252" s="215" t="s">
        <v>2156</v>
      </c>
      <c r="D252" s="18"/>
      <c r="E252"/>
    </row>
    <row r="253" spans="1:5" ht="16" outlineLevel="1" x14ac:dyDescent="0.2">
      <c r="A253" s="278"/>
      <c r="B253" s="279"/>
      <c r="C253" s="215" t="s">
        <v>2157</v>
      </c>
      <c r="D253" s="18"/>
      <c r="E253"/>
    </row>
    <row r="254" spans="1:5" ht="16" outlineLevel="1" x14ac:dyDescent="0.2">
      <c r="A254" s="278"/>
      <c r="B254" s="279"/>
      <c r="C254" s="215" t="s">
        <v>2158</v>
      </c>
      <c r="D254" s="18"/>
      <c r="E254"/>
    </row>
    <row r="255" spans="1:5" ht="16" outlineLevel="1" x14ac:dyDescent="0.2">
      <c r="A255" s="278"/>
      <c r="B255" s="279"/>
      <c r="C255" s="215" t="s">
        <v>2159</v>
      </c>
      <c r="D255" s="18"/>
      <c r="E255"/>
    </row>
    <row r="256" spans="1:5" ht="16" outlineLevel="1" x14ac:dyDescent="0.2">
      <c r="A256" s="278"/>
      <c r="B256" s="279"/>
      <c r="C256" s="215" t="s">
        <v>2160</v>
      </c>
      <c r="D256" s="18"/>
      <c r="E256"/>
    </row>
    <row r="257" spans="1:6" ht="16" outlineLevel="1" x14ac:dyDescent="0.2">
      <c r="A257" s="278"/>
      <c r="B257" s="279"/>
      <c r="C257" s="215" t="s">
        <v>2161</v>
      </c>
      <c r="D257" s="18"/>
      <c r="E257"/>
    </row>
    <row r="258" spans="1:6" ht="16" outlineLevel="1" x14ac:dyDescent="0.2">
      <c r="A258" s="278"/>
      <c r="B258" s="279"/>
      <c r="C258" s="215" t="s">
        <v>2162</v>
      </c>
      <c r="D258" s="18"/>
      <c r="E258"/>
    </row>
    <row r="259" spans="1:6" ht="16" outlineLevel="1" x14ac:dyDescent="0.2">
      <c r="A259" s="278"/>
      <c r="B259" s="279"/>
      <c r="C259" s="215" t="s">
        <v>2163</v>
      </c>
      <c r="D259" s="18"/>
      <c r="E259"/>
    </row>
    <row r="260" spans="1:6" ht="16" outlineLevel="1" x14ac:dyDescent="0.2">
      <c r="A260" s="278"/>
      <c r="B260" s="279"/>
      <c r="C260" s="215" t="s">
        <v>2164</v>
      </c>
      <c r="D260" s="18"/>
      <c r="E260"/>
    </row>
    <row r="261" spans="1:6" ht="16" outlineLevel="1" x14ac:dyDescent="0.2">
      <c r="A261" s="278"/>
      <c r="B261" s="279"/>
      <c r="C261" s="215" t="s">
        <v>2165</v>
      </c>
      <c r="D261" s="18"/>
      <c r="E261"/>
    </row>
    <row r="262" spans="1:6" ht="16" outlineLevel="1" x14ac:dyDescent="0.2">
      <c r="A262" s="278"/>
      <c r="B262" s="279"/>
      <c r="C262" s="215" t="s">
        <v>2166</v>
      </c>
      <c r="D262" s="18"/>
      <c r="E262"/>
    </row>
    <row r="263" spans="1:6" ht="16" outlineLevel="1" x14ac:dyDescent="0.2">
      <c r="A263" s="278"/>
      <c r="B263" s="279"/>
      <c r="C263" s="215" t="s">
        <v>2167</v>
      </c>
      <c r="D263" s="18"/>
      <c r="E263"/>
    </row>
    <row r="264" spans="1:6" ht="16" outlineLevel="1" x14ac:dyDescent="0.2">
      <c r="A264" s="278"/>
      <c r="B264" s="279"/>
      <c r="C264" s="215" t="s">
        <v>2168</v>
      </c>
      <c r="D264" s="18"/>
      <c r="E264"/>
    </row>
    <row r="265" spans="1:6" ht="16" outlineLevel="1" x14ac:dyDescent="0.2">
      <c r="A265" s="278"/>
      <c r="B265" s="279"/>
      <c r="C265" s="215" t="s">
        <v>2169</v>
      </c>
      <c r="D265" s="18"/>
      <c r="E265"/>
    </row>
    <row r="266" spans="1:6" ht="16" outlineLevel="1" x14ac:dyDescent="0.2">
      <c r="A266" s="278"/>
      <c r="B266" s="279"/>
      <c r="C266" s="215" t="s">
        <v>2170</v>
      </c>
      <c r="D266" s="18"/>
      <c r="E266"/>
    </row>
    <row r="267" spans="1:6" ht="16" outlineLevel="1" x14ac:dyDescent="0.2">
      <c r="A267" s="278"/>
      <c r="B267" s="279"/>
      <c r="C267" s="215" t="s">
        <v>2171</v>
      </c>
      <c r="D267" s="18"/>
      <c r="E267"/>
    </row>
    <row r="268" spans="1:6" ht="16" outlineLevel="1" x14ac:dyDescent="0.2">
      <c r="A268" s="278"/>
      <c r="B268" s="279"/>
      <c r="C268" s="215" t="s">
        <v>2172</v>
      </c>
    </row>
    <row r="269" spans="1:6" ht="16" outlineLevel="1" x14ac:dyDescent="0.2">
      <c r="A269" s="278"/>
      <c r="B269" s="292" t="s">
        <v>2</v>
      </c>
      <c r="C269" s="148" t="s">
        <v>2191</v>
      </c>
      <c r="D269"/>
      <c r="E269"/>
      <c r="F269"/>
    </row>
    <row r="270" spans="1:6" ht="32" outlineLevel="1" x14ac:dyDescent="0.2">
      <c r="A270" s="278"/>
      <c r="B270" s="292"/>
      <c r="C270" s="143" t="s">
        <v>255</v>
      </c>
      <c r="D270"/>
      <c r="E270"/>
      <c r="F270"/>
    </row>
    <row r="271" spans="1:6" ht="32" outlineLevel="1" x14ac:dyDescent="0.2">
      <c r="A271" s="278"/>
      <c r="B271" s="292"/>
      <c r="C271" s="143" t="s">
        <v>563</v>
      </c>
      <c r="D271"/>
      <c r="E271"/>
      <c r="F271"/>
    </row>
    <row r="272" spans="1:6" ht="48" outlineLevel="1" x14ac:dyDescent="0.2">
      <c r="A272" s="278"/>
      <c r="B272" s="292"/>
      <c r="C272" s="143" t="s">
        <v>572</v>
      </c>
      <c r="D272"/>
      <c r="E272"/>
      <c r="F272"/>
    </row>
    <row r="273" spans="1:8" ht="32" outlineLevel="1" x14ac:dyDescent="0.2">
      <c r="A273" s="278"/>
      <c r="B273" s="292"/>
      <c r="C273" s="143" t="s">
        <v>2201</v>
      </c>
      <c r="D273"/>
      <c r="E273"/>
      <c r="F273"/>
    </row>
    <row r="274" spans="1:8" ht="32" outlineLevel="1" x14ac:dyDescent="0.2">
      <c r="A274" s="278"/>
      <c r="B274" s="292"/>
      <c r="C274" s="143" t="s">
        <v>2240</v>
      </c>
      <c r="D274"/>
      <c r="E274"/>
      <c r="F274"/>
    </row>
    <row r="275" spans="1:8" ht="32" outlineLevel="1" x14ac:dyDescent="0.2">
      <c r="A275" s="278"/>
      <c r="B275" s="292"/>
      <c r="C275" s="143" t="s">
        <v>2202</v>
      </c>
      <c r="D275"/>
      <c r="E275"/>
      <c r="F275"/>
    </row>
    <row r="276" spans="1:8" ht="32" outlineLevel="1" x14ac:dyDescent="0.2">
      <c r="A276" s="278"/>
      <c r="B276" s="292"/>
      <c r="C276" s="143" t="s">
        <v>2192</v>
      </c>
      <c r="D276"/>
      <c r="E276"/>
    </row>
    <row r="277" spans="1:8" ht="32" outlineLevel="1" x14ac:dyDescent="0.2">
      <c r="A277" s="278"/>
      <c r="B277" s="292"/>
      <c r="C277" s="143" t="s">
        <v>2193</v>
      </c>
      <c r="D277"/>
      <c r="E277"/>
    </row>
    <row r="278" spans="1:8" ht="32" outlineLevel="1" x14ac:dyDescent="0.2">
      <c r="A278" s="278"/>
      <c r="B278" s="292"/>
      <c r="C278" s="143" t="s">
        <v>2194</v>
      </c>
      <c r="D278"/>
      <c r="E278"/>
    </row>
    <row r="279" spans="1:8" ht="32" outlineLevel="1" x14ac:dyDescent="0.2">
      <c r="A279" s="278"/>
      <c r="B279" s="292"/>
      <c r="C279" s="143" t="s">
        <v>2195</v>
      </c>
      <c r="D279"/>
      <c r="E279"/>
    </row>
    <row r="280" spans="1:8" ht="32" outlineLevel="1" x14ac:dyDescent="0.2">
      <c r="A280" s="278"/>
      <c r="B280" s="292"/>
      <c r="C280" s="143" t="s">
        <v>2199</v>
      </c>
      <c r="D280"/>
      <c r="E280"/>
      <c r="F280"/>
    </row>
    <row r="281" spans="1:8" ht="16" outlineLevel="1" x14ac:dyDescent="0.2">
      <c r="A281" s="285" t="s">
        <v>1883</v>
      </c>
      <c r="B281" s="286"/>
      <c r="C281" s="287"/>
      <c r="D281"/>
      <c r="E281"/>
    </row>
    <row r="282" spans="1:8" ht="16" outlineLevel="1" x14ac:dyDescent="0.2">
      <c r="A282" s="142" t="s">
        <v>1900</v>
      </c>
      <c r="B282" s="282" t="str">
        <f>+VLOOKUP(A281,OB_Prop_Estru_Prog_SubPr_meta!$K$3:$N$59,2,FALSE)</f>
        <v xml:space="preserve">Tiene como propósitos la intervención de los perfiles viales a partir del concepto de calles completas para consolidar el espacio público para la movilidad, Consolidar la malla arterial para dar continuidad a los flujos y dinámicas de movilidad y conectar la malla intermedia para dar soporte a los flujos de escala estructurante y la accesibilidad a la escala de proximidad, y cualificación de la malla de proximidad y del cuidado para garantizar la accesibilidad y el uso, goce y disfrute del espacio público para la movilidad. La Secretaría de Movilidad, en coordinación con entidades competentes, serán las responsables del diseño, ejecución y seguimiento del subprograma.
</v>
      </c>
      <c r="C282" s="283"/>
      <c r="D282" s="18"/>
      <c r="E282"/>
    </row>
    <row r="283" spans="1:8" ht="16" outlineLevel="1" x14ac:dyDescent="0.2">
      <c r="A283" s="142" t="s">
        <v>1191</v>
      </c>
      <c r="B283" s="282" t="str">
        <f>+VLOOKUP(A281,OB_Prop_Estru_Prog_SubPr_meta!$K$3:$N$59,3,FALSE)</f>
        <v>Kilómetros de malla vial urbana consolidados</v>
      </c>
      <c r="C283" s="283"/>
      <c r="D283" s="18"/>
      <c r="E283"/>
    </row>
    <row r="284" spans="1:8" ht="16" outlineLevel="1" x14ac:dyDescent="0.2">
      <c r="A284" s="142" t="s">
        <v>1192</v>
      </c>
      <c r="B284" s="282" t="str">
        <f>+VLOOKUP(A281,OB_Prop_Estru_Prog_SubPr_meta!$K$3:$N$59,4,FALSE)</f>
        <v>362 kilómetros de malla vial de la ciudad consolidados</v>
      </c>
      <c r="C284" s="283"/>
      <c r="D284" s="18"/>
      <c r="E284"/>
    </row>
    <row r="285" spans="1:8" ht="16" outlineLevel="1" x14ac:dyDescent="0.2">
      <c r="A285" s="279" t="s">
        <v>1901</v>
      </c>
      <c r="B285" s="279" t="s">
        <v>2</v>
      </c>
      <c r="C285" s="189" t="s">
        <v>180</v>
      </c>
      <c r="D285" s="18"/>
      <c r="E285"/>
    </row>
    <row r="286" spans="1:8" ht="48" outlineLevel="1" x14ac:dyDescent="0.2">
      <c r="A286" s="279"/>
      <c r="B286" s="279"/>
      <c r="C286" s="143" t="s">
        <v>181</v>
      </c>
      <c r="D286" s="18"/>
      <c r="E286" s="18"/>
      <c r="F286" s="18"/>
      <c r="G286"/>
      <c r="H286"/>
    </row>
    <row r="287" spans="1:8" ht="16" outlineLevel="1" x14ac:dyDescent="0.2">
      <c r="A287" s="279"/>
      <c r="B287" s="279"/>
      <c r="C287" s="143" t="s">
        <v>1655</v>
      </c>
      <c r="D287" s="18"/>
      <c r="E287" s="18"/>
      <c r="F287" s="18"/>
      <c r="G287"/>
      <c r="H287"/>
    </row>
    <row r="288" spans="1:8" ht="32" outlineLevel="1" x14ac:dyDescent="0.2">
      <c r="A288" s="279"/>
      <c r="B288" s="279"/>
      <c r="C288" s="143" t="s">
        <v>189</v>
      </c>
      <c r="D288" s="18"/>
      <c r="E288" s="18"/>
      <c r="F288" s="18"/>
      <c r="G288"/>
      <c r="H288"/>
    </row>
    <row r="289" spans="1:8" ht="32" outlineLevel="1" x14ac:dyDescent="0.2">
      <c r="A289" s="279"/>
      <c r="B289" s="279"/>
      <c r="C289" s="143" t="s">
        <v>588</v>
      </c>
      <c r="D289"/>
      <c r="E289" s="18"/>
      <c r="F289" s="18"/>
      <c r="G289"/>
      <c r="H289"/>
    </row>
    <row r="290" spans="1:8" ht="32" outlineLevel="1" x14ac:dyDescent="0.2">
      <c r="A290" s="279"/>
      <c r="B290" s="279"/>
      <c r="C290" s="143" t="s">
        <v>182</v>
      </c>
      <c r="D290"/>
      <c r="E290" s="18"/>
      <c r="F290" s="18"/>
      <c r="G290"/>
      <c r="H290"/>
    </row>
    <row r="291" spans="1:8" ht="32" outlineLevel="1" x14ac:dyDescent="0.2">
      <c r="A291" s="279"/>
      <c r="B291" s="279"/>
      <c r="C291" s="143" t="s">
        <v>183</v>
      </c>
      <c r="D291"/>
      <c r="E291" s="18"/>
      <c r="F291" s="18"/>
      <c r="G291"/>
      <c r="H291"/>
    </row>
    <row r="292" spans="1:8" ht="32" outlineLevel="1" x14ac:dyDescent="0.2">
      <c r="A292" s="279"/>
      <c r="B292" s="279"/>
      <c r="C292" s="143" t="s">
        <v>184</v>
      </c>
      <c r="D292"/>
      <c r="E292" s="18"/>
      <c r="F292" s="18"/>
      <c r="G292"/>
      <c r="H292"/>
    </row>
    <row r="293" spans="1:8" ht="32" outlineLevel="1" x14ac:dyDescent="0.2">
      <c r="A293" s="279"/>
      <c r="B293" s="279"/>
      <c r="C293" s="143" t="s">
        <v>185</v>
      </c>
      <c r="D293"/>
      <c r="E293" s="18"/>
      <c r="F293" s="18"/>
      <c r="G293"/>
      <c r="H293"/>
    </row>
    <row r="294" spans="1:8" ht="16" outlineLevel="1" x14ac:dyDescent="0.2">
      <c r="A294" s="279"/>
      <c r="B294" s="279"/>
      <c r="C294" s="143" t="s">
        <v>186</v>
      </c>
      <c r="D294"/>
      <c r="E294" s="18"/>
      <c r="F294" s="18"/>
      <c r="G294"/>
      <c r="H294"/>
    </row>
    <row r="295" spans="1:8" ht="16" outlineLevel="1" x14ac:dyDescent="0.2">
      <c r="A295" s="279"/>
      <c r="B295" s="279"/>
      <c r="C295" s="143" t="s">
        <v>187</v>
      </c>
      <c r="D295"/>
      <c r="E295" s="18"/>
      <c r="F295" s="18"/>
      <c r="G295"/>
      <c r="H295"/>
    </row>
    <row r="296" spans="1:8" ht="16" outlineLevel="1" x14ac:dyDescent="0.2">
      <c r="A296" s="279"/>
      <c r="B296" s="279"/>
      <c r="C296" s="147" t="s">
        <v>506</v>
      </c>
      <c r="D296"/>
      <c r="E296" s="18"/>
      <c r="F296" s="18"/>
      <c r="G296"/>
    </row>
    <row r="297" spans="1:8" ht="48" outlineLevel="1" x14ac:dyDescent="0.2">
      <c r="A297" s="279"/>
      <c r="B297" s="279"/>
      <c r="C297" s="143" t="s">
        <v>161</v>
      </c>
      <c r="D297"/>
      <c r="E297" s="18"/>
      <c r="F297" s="18"/>
      <c r="G297"/>
    </row>
    <row r="298" spans="1:8" ht="32" outlineLevel="1" x14ac:dyDescent="0.2">
      <c r="A298" s="279"/>
      <c r="B298" s="279"/>
      <c r="C298" s="143" t="s">
        <v>1045</v>
      </c>
      <c r="D298"/>
      <c r="E298" s="18"/>
      <c r="F298" s="18"/>
      <c r="G298"/>
    </row>
    <row r="299" spans="1:8" ht="32" outlineLevel="1" x14ac:dyDescent="0.2">
      <c r="A299" s="279"/>
      <c r="B299" s="279"/>
      <c r="C299" s="143" t="s">
        <v>1046</v>
      </c>
      <c r="D299"/>
      <c r="E299" s="18"/>
      <c r="F299" s="18"/>
      <c r="G299"/>
    </row>
    <row r="300" spans="1:8" ht="32" outlineLevel="1" x14ac:dyDescent="0.2">
      <c r="A300" s="279"/>
      <c r="B300" s="279"/>
      <c r="C300" s="143" t="s">
        <v>1044</v>
      </c>
      <c r="D300"/>
      <c r="E300" s="18"/>
      <c r="F300" s="18"/>
      <c r="G300"/>
    </row>
    <row r="301" spans="1:8" ht="48" outlineLevel="1" x14ac:dyDescent="0.2">
      <c r="A301" s="279"/>
      <c r="B301" s="279"/>
      <c r="C301" s="143" t="s">
        <v>160</v>
      </c>
      <c r="D301"/>
      <c r="E301" s="18"/>
      <c r="F301" s="18"/>
      <c r="G301"/>
    </row>
    <row r="302" spans="1:8" ht="32" outlineLevel="1" x14ac:dyDescent="0.2">
      <c r="A302" s="279"/>
      <c r="B302" s="279"/>
      <c r="C302" s="143" t="s">
        <v>501</v>
      </c>
      <c r="D302"/>
      <c r="E302" s="18"/>
      <c r="F302" s="18"/>
      <c r="G302"/>
    </row>
    <row r="303" spans="1:8" ht="32" outlineLevel="1" x14ac:dyDescent="0.2">
      <c r="A303" s="279"/>
      <c r="B303" s="279"/>
      <c r="C303" s="143" t="s">
        <v>514</v>
      </c>
      <c r="D303"/>
      <c r="E303" s="18"/>
      <c r="F303" s="18"/>
      <c r="G303"/>
    </row>
    <row r="304" spans="1:8" ht="32" outlineLevel="1" x14ac:dyDescent="0.2">
      <c r="A304" s="279"/>
      <c r="B304" s="279"/>
      <c r="C304" s="143" t="s">
        <v>159</v>
      </c>
      <c r="D304"/>
      <c r="E304" s="18"/>
      <c r="F304" s="18"/>
      <c r="G304"/>
    </row>
    <row r="305" spans="1:7" ht="32" outlineLevel="1" x14ac:dyDescent="0.2">
      <c r="A305" s="279"/>
      <c r="B305" s="279"/>
      <c r="C305" s="143" t="s">
        <v>1652</v>
      </c>
      <c r="D305"/>
      <c r="E305" s="18"/>
      <c r="F305" s="18"/>
      <c r="G305"/>
    </row>
    <row r="306" spans="1:7" ht="32" outlineLevel="1" x14ac:dyDescent="0.2">
      <c r="A306" s="279"/>
      <c r="B306" s="279"/>
      <c r="C306" s="143" t="s">
        <v>1698</v>
      </c>
      <c r="D306"/>
      <c r="E306" s="18"/>
      <c r="F306" s="18"/>
      <c r="G306"/>
    </row>
    <row r="307" spans="1:7" ht="32" outlineLevel="1" x14ac:dyDescent="0.2">
      <c r="A307" s="279"/>
      <c r="B307" s="279"/>
      <c r="C307" s="143" t="s">
        <v>171</v>
      </c>
      <c r="D307"/>
      <c r="E307" s="18"/>
      <c r="F307" s="18"/>
      <c r="G307"/>
    </row>
    <row r="308" spans="1:7" ht="32" outlineLevel="1" x14ac:dyDescent="0.2">
      <c r="A308" s="279"/>
      <c r="B308" s="279"/>
      <c r="C308" s="143" t="s">
        <v>178</v>
      </c>
      <c r="D308"/>
      <c r="E308" s="18"/>
      <c r="F308" s="18"/>
      <c r="G308"/>
    </row>
    <row r="309" spans="1:7" ht="32" outlineLevel="1" x14ac:dyDescent="0.2">
      <c r="A309" s="279"/>
      <c r="B309" s="279"/>
      <c r="C309" s="143" t="s">
        <v>1683</v>
      </c>
      <c r="D309"/>
      <c r="E309" s="18"/>
      <c r="F309" s="18"/>
      <c r="G309"/>
    </row>
    <row r="310" spans="1:7" ht="32" outlineLevel="1" x14ac:dyDescent="0.2">
      <c r="A310" s="279"/>
      <c r="B310" s="279"/>
      <c r="C310" s="143" t="s">
        <v>1706</v>
      </c>
      <c r="D310"/>
      <c r="E310" s="18"/>
      <c r="F310" s="18"/>
      <c r="G310"/>
    </row>
    <row r="311" spans="1:7" ht="32" outlineLevel="1" x14ac:dyDescent="0.2">
      <c r="A311" s="279"/>
      <c r="B311" s="279"/>
      <c r="C311" s="143" t="s">
        <v>169</v>
      </c>
      <c r="D311"/>
      <c r="E311" s="18"/>
      <c r="F311" s="18"/>
      <c r="G311"/>
    </row>
    <row r="312" spans="1:7" ht="32" outlineLevel="1" x14ac:dyDescent="0.2">
      <c r="A312" s="279"/>
      <c r="B312" s="279"/>
      <c r="C312" s="143" t="s">
        <v>157</v>
      </c>
      <c r="D312"/>
      <c r="E312" s="18"/>
      <c r="F312" s="18"/>
      <c r="G312"/>
    </row>
    <row r="313" spans="1:7" ht="16" outlineLevel="1" x14ac:dyDescent="0.2">
      <c r="A313" s="279"/>
      <c r="B313" s="279"/>
      <c r="C313" s="143" t="s">
        <v>1588</v>
      </c>
      <c r="D313"/>
      <c r="E313" s="18"/>
      <c r="F313" s="18"/>
      <c r="G313"/>
    </row>
    <row r="314" spans="1:7" ht="32" outlineLevel="1" x14ac:dyDescent="0.2">
      <c r="A314" s="279"/>
      <c r="B314" s="279"/>
      <c r="C314" s="143" t="s">
        <v>1677</v>
      </c>
      <c r="D314"/>
      <c r="E314" s="18"/>
      <c r="F314" s="18"/>
      <c r="G314"/>
    </row>
    <row r="315" spans="1:7" ht="32" outlineLevel="1" x14ac:dyDescent="0.2">
      <c r="A315" s="279"/>
      <c r="B315" s="279"/>
      <c r="C315" s="143" t="s">
        <v>1705</v>
      </c>
      <c r="D315"/>
      <c r="E315" s="18"/>
      <c r="F315" s="18"/>
      <c r="G315"/>
    </row>
    <row r="316" spans="1:7" ht="48" outlineLevel="1" x14ac:dyDescent="0.2">
      <c r="A316" s="279"/>
      <c r="B316" s="279"/>
      <c r="C316" s="143" t="s">
        <v>1709</v>
      </c>
      <c r="D316"/>
      <c r="E316" s="18"/>
      <c r="F316" s="18"/>
      <c r="G316"/>
    </row>
    <row r="317" spans="1:7" ht="64" outlineLevel="1" x14ac:dyDescent="0.2">
      <c r="A317" s="279"/>
      <c r="B317" s="279"/>
      <c r="C317" s="143" t="s">
        <v>583</v>
      </c>
      <c r="D317"/>
      <c r="E317" s="18"/>
      <c r="F317" s="18"/>
      <c r="G317"/>
    </row>
    <row r="318" spans="1:7" ht="32" outlineLevel="1" x14ac:dyDescent="0.2">
      <c r="A318" s="279"/>
      <c r="B318" s="279"/>
      <c r="C318" s="143" t="s">
        <v>579</v>
      </c>
      <c r="D318"/>
      <c r="E318" s="18"/>
      <c r="F318" s="18"/>
      <c r="G318"/>
    </row>
    <row r="319" spans="1:7" ht="32" outlineLevel="1" x14ac:dyDescent="0.2">
      <c r="A319" s="279"/>
      <c r="B319" s="279"/>
      <c r="C319" s="143" t="s">
        <v>164</v>
      </c>
      <c r="D319"/>
      <c r="E319" s="18"/>
      <c r="F319" s="18"/>
      <c r="G319"/>
    </row>
    <row r="320" spans="1:7" ht="48" outlineLevel="1" x14ac:dyDescent="0.2">
      <c r="A320" s="279"/>
      <c r="B320" s="279"/>
      <c r="C320" s="143" t="s">
        <v>141</v>
      </c>
      <c r="D320"/>
      <c r="E320" s="18"/>
      <c r="F320" s="18"/>
      <c r="G320"/>
    </row>
    <row r="321" spans="1:7" ht="32" outlineLevel="1" x14ac:dyDescent="0.2">
      <c r="A321" s="279"/>
      <c r="B321" s="279"/>
      <c r="C321" s="143" t="s">
        <v>502</v>
      </c>
      <c r="D321"/>
      <c r="E321" s="18"/>
      <c r="F321" s="18"/>
      <c r="G321"/>
    </row>
    <row r="322" spans="1:7" ht="32" outlineLevel="1" x14ac:dyDescent="0.2">
      <c r="A322" s="279"/>
      <c r="B322" s="279"/>
      <c r="C322" s="143" t="s">
        <v>129</v>
      </c>
      <c r="D322"/>
      <c r="E322" s="18"/>
      <c r="F322" s="18"/>
      <c r="G322"/>
    </row>
    <row r="323" spans="1:7" ht="48" outlineLevel="1" x14ac:dyDescent="0.2">
      <c r="A323" s="279"/>
      <c r="B323" s="279"/>
      <c r="C323" s="143" t="s">
        <v>151</v>
      </c>
      <c r="D323"/>
      <c r="E323" s="18"/>
      <c r="F323" s="18"/>
      <c r="G323"/>
    </row>
    <row r="324" spans="1:7" ht="48" outlineLevel="1" x14ac:dyDescent="0.2">
      <c r="A324" s="279"/>
      <c r="B324" s="279"/>
      <c r="C324" s="143" t="s">
        <v>119</v>
      </c>
      <c r="D324"/>
      <c r="E324" s="18"/>
      <c r="F324" s="18"/>
      <c r="G324"/>
    </row>
    <row r="325" spans="1:7" ht="32" outlineLevel="1" x14ac:dyDescent="0.2">
      <c r="A325" s="279"/>
      <c r="B325" s="279"/>
      <c r="C325" s="143" t="s">
        <v>170</v>
      </c>
      <c r="D325"/>
      <c r="E325" s="18"/>
      <c r="F325" s="18"/>
      <c r="G325"/>
    </row>
    <row r="326" spans="1:7" ht="48" outlineLevel="1" x14ac:dyDescent="0.2">
      <c r="A326" s="279"/>
      <c r="B326" s="279"/>
      <c r="C326" s="143" t="s">
        <v>172</v>
      </c>
      <c r="D326"/>
      <c r="E326" s="18"/>
      <c r="F326" s="18"/>
      <c r="G326"/>
    </row>
    <row r="327" spans="1:7" ht="48" outlineLevel="1" x14ac:dyDescent="0.2">
      <c r="A327" s="279"/>
      <c r="B327" s="279"/>
      <c r="C327" s="143" t="s">
        <v>162</v>
      </c>
      <c r="D327"/>
      <c r="E327" s="18"/>
      <c r="F327" s="18"/>
      <c r="G327"/>
    </row>
    <row r="328" spans="1:7" ht="48" outlineLevel="1" x14ac:dyDescent="0.2">
      <c r="A328" s="279"/>
      <c r="B328" s="279"/>
      <c r="C328" s="143" t="s">
        <v>156</v>
      </c>
      <c r="D328"/>
      <c r="E328" s="18"/>
      <c r="F328" s="18"/>
      <c r="G328"/>
    </row>
    <row r="329" spans="1:7" ht="32" outlineLevel="1" x14ac:dyDescent="0.2">
      <c r="A329" s="279"/>
      <c r="B329" s="279"/>
      <c r="C329" s="143" t="s">
        <v>155</v>
      </c>
      <c r="D329"/>
      <c r="E329" s="18"/>
      <c r="F329" s="18"/>
      <c r="G329"/>
    </row>
    <row r="330" spans="1:7" ht="32" outlineLevel="1" x14ac:dyDescent="0.2">
      <c r="A330" s="279"/>
      <c r="B330" s="279"/>
      <c r="C330" s="143" t="s">
        <v>139</v>
      </c>
      <c r="D330"/>
      <c r="E330" s="18"/>
      <c r="F330" s="18"/>
      <c r="G330"/>
    </row>
    <row r="331" spans="1:7" ht="32" outlineLevel="1" x14ac:dyDescent="0.2">
      <c r="A331" s="279"/>
      <c r="B331" s="279"/>
      <c r="C331" s="143" t="s">
        <v>168</v>
      </c>
      <c r="D331"/>
      <c r="E331" s="18"/>
      <c r="F331" s="18"/>
      <c r="G331"/>
    </row>
    <row r="332" spans="1:7" ht="32" outlineLevel="1" x14ac:dyDescent="0.2">
      <c r="A332" s="279"/>
      <c r="B332" s="279"/>
      <c r="C332" s="143" t="s">
        <v>173</v>
      </c>
      <c r="D332"/>
      <c r="E332" s="18"/>
      <c r="F332" s="18"/>
      <c r="G332"/>
    </row>
    <row r="333" spans="1:7" ht="48" outlineLevel="1" x14ac:dyDescent="0.2">
      <c r="A333" s="279"/>
      <c r="B333" s="279"/>
      <c r="C333" s="143" t="s">
        <v>128</v>
      </c>
      <c r="D333"/>
      <c r="E333" s="18"/>
      <c r="F333" s="18"/>
      <c r="G333"/>
    </row>
    <row r="334" spans="1:7" ht="48" outlineLevel="1" x14ac:dyDescent="0.2">
      <c r="A334" s="279"/>
      <c r="B334" s="279"/>
      <c r="C334" s="143" t="s">
        <v>144</v>
      </c>
      <c r="D334"/>
      <c r="E334" s="18"/>
      <c r="F334" s="18"/>
      <c r="G334"/>
    </row>
    <row r="335" spans="1:7" ht="32" outlineLevel="1" x14ac:dyDescent="0.2">
      <c r="A335" s="279"/>
      <c r="B335" s="279"/>
      <c r="C335" s="143" t="s">
        <v>517</v>
      </c>
      <c r="D335"/>
      <c r="E335" s="18"/>
      <c r="F335" s="18"/>
      <c r="G335"/>
    </row>
    <row r="336" spans="1:7" ht="48" outlineLevel="1" x14ac:dyDescent="0.2">
      <c r="A336" s="279"/>
      <c r="B336" s="279"/>
      <c r="C336" s="143" t="s">
        <v>513</v>
      </c>
      <c r="D336"/>
      <c r="E336" s="18"/>
      <c r="F336" s="18"/>
      <c r="G336"/>
    </row>
    <row r="337" spans="1:7" ht="32" outlineLevel="1" x14ac:dyDescent="0.2">
      <c r="A337" s="279"/>
      <c r="B337" s="279"/>
      <c r="C337" s="143" t="s">
        <v>508</v>
      </c>
      <c r="D337"/>
      <c r="E337" s="18"/>
      <c r="F337" s="18"/>
      <c r="G337"/>
    </row>
    <row r="338" spans="1:7" ht="32" outlineLevel="1" x14ac:dyDescent="0.2">
      <c r="A338" s="279"/>
      <c r="B338" s="279"/>
      <c r="C338" s="143" t="s">
        <v>146</v>
      </c>
      <c r="D338"/>
      <c r="E338" s="18"/>
      <c r="F338" s="18"/>
      <c r="G338"/>
    </row>
    <row r="339" spans="1:7" ht="48" outlineLevel="1" x14ac:dyDescent="0.2">
      <c r="A339" s="279"/>
      <c r="B339" s="279"/>
      <c r="C339" s="143" t="s">
        <v>509</v>
      </c>
      <c r="D339"/>
      <c r="E339" s="18"/>
      <c r="F339" s="18"/>
      <c r="G339"/>
    </row>
    <row r="340" spans="1:7" ht="32" outlineLevel="1" x14ac:dyDescent="0.2">
      <c r="A340" s="279"/>
      <c r="B340" s="279"/>
      <c r="C340" s="143" t="s">
        <v>131</v>
      </c>
      <c r="D340"/>
      <c r="E340" s="18"/>
      <c r="F340" s="18"/>
      <c r="G340"/>
    </row>
    <row r="341" spans="1:7" ht="32" outlineLevel="1" x14ac:dyDescent="0.2">
      <c r="A341" s="279"/>
      <c r="B341" s="279"/>
      <c r="C341" s="143" t="s">
        <v>135</v>
      </c>
      <c r="D341"/>
      <c r="E341" s="18"/>
      <c r="F341" s="18"/>
      <c r="G341"/>
    </row>
    <row r="342" spans="1:7" ht="32" outlineLevel="1" x14ac:dyDescent="0.2">
      <c r="A342" s="279"/>
      <c r="B342" s="279"/>
      <c r="C342" s="143" t="s">
        <v>1052</v>
      </c>
      <c r="D342"/>
      <c r="E342" s="18"/>
      <c r="F342" s="18"/>
      <c r="G342"/>
    </row>
    <row r="343" spans="1:7" ht="32" outlineLevel="1" x14ac:dyDescent="0.2">
      <c r="A343" s="279"/>
      <c r="B343" s="279"/>
      <c r="C343" s="143" t="s">
        <v>177</v>
      </c>
      <c r="D343"/>
      <c r="E343" s="18"/>
      <c r="F343" s="18"/>
      <c r="G343"/>
    </row>
    <row r="344" spans="1:7" ht="48" outlineLevel="1" x14ac:dyDescent="0.2">
      <c r="A344" s="279"/>
      <c r="B344" s="279"/>
      <c r="C344" s="143" t="s">
        <v>125</v>
      </c>
      <c r="D344"/>
      <c r="E344" s="18"/>
      <c r="F344" s="18"/>
      <c r="G344"/>
    </row>
    <row r="345" spans="1:7" ht="32" outlineLevel="1" x14ac:dyDescent="0.2">
      <c r="A345" s="279"/>
      <c r="B345" s="279"/>
      <c r="C345" s="143" t="s">
        <v>127</v>
      </c>
      <c r="D345"/>
      <c r="E345" s="18"/>
      <c r="F345" s="18"/>
      <c r="G345"/>
    </row>
    <row r="346" spans="1:7" ht="32" outlineLevel="1" x14ac:dyDescent="0.2">
      <c r="A346" s="279"/>
      <c r="B346" s="279"/>
      <c r="C346" s="143" t="s">
        <v>176</v>
      </c>
      <c r="D346"/>
      <c r="E346" s="18"/>
      <c r="F346" s="18"/>
      <c r="G346"/>
    </row>
    <row r="347" spans="1:7" ht="48" outlineLevel="1" x14ac:dyDescent="0.2">
      <c r="A347" s="279"/>
      <c r="B347" s="279"/>
      <c r="C347" s="143" t="s">
        <v>584</v>
      </c>
      <c r="D347"/>
      <c r="E347" s="18"/>
      <c r="F347" s="18"/>
      <c r="G347"/>
    </row>
    <row r="348" spans="1:7" ht="48" outlineLevel="1" x14ac:dyDescent="0.2">
      <c r="A348" s="279"/>
      <c r="B348" s="279"/>
      <c r="C348" s="143" t="s">
        <v>507</v>
      </c>
      <c r="D348"/>
      <c r="E348" s="18"/>
      <c r="F348" s="18"/>
      <c r="G348"/>
    </row>
    <row r="349" spans="1:7" ht="32" outlineLevel="1" x14ac:dyDescent="0.2">
      <c r="A349" s="279"/>
      <c r="B349" s="279"/>
      <c r="C349" s="143" t="s">
        <v>578</v>
      </c>
      <c r="D349"/>
      <c r="E349" s="18"/>
      <c r="F349" s="18"/>
      <c r="G349"/>
    </row>
    <row r="350" spans="1:7" ht="48" outlineLevel="1" x14ac:dyDescent="0.2">
      <c r="A350" s="279"/>
      <c r="B350" s="279"/>
      <c r="C350" s="143" t="s">
        <v>516</v>
      </c>
      <c r="D350"/>
      <c r="E350" s="18"/>
      <c r="F350" s="18"/>
      <c r="G350"/>
    </row>
    <row r="351" spans="1:7" ht="48" outlineLevel="1" x14ac:dyDescent="0.2">
      <c r="A351" s="279"/>
      <c r="B351" s="279"/>
      <c r="C351" s="143" t="s">
        <v>510</v>
      </c>
      <c r="D351"/>
      <c r="E351" s="18"/>
      <c r="F351" s="18"/>
      <c r="G351"/>
    </row>
    <row r="352" spans="1:7" ht="32" outlineLevel="1" x14ac:dyDescent="0.2">
      <c r="A352" s="279"/>
      <c r="B352" s="279"/>
      <c r="C352" s="143" t="s">
        <v>512</v>
      </c>
      <c r="D352"/>
      <c r="E352" s="18"/>
      <c r="F352" s="18"/>
      <c r="G352"/>
    </row>
    <row r="353" spans="1:7" ht="32" outlineLevel="1" x14ac:dyDescent="0.2">
      <c r="A353" s="279"/>
      <c r="B353" s="279"/>
      <c r="C353" s="143" t="s">
        <v>163</v>
      </c>
      <c r="D353"/>
      <c r="E353" s="18"/>
      <c r="F353" s="18"/>
      <c r="G353"/>
    </row>
    <row r="354" spans="1:7" ht="32" outlineLevel="1" x14ac:dyDescent="0.2">
      <c r="A354" s="279"/>
      <c r="B354" s="279"/>
      <c r="C354" s="143" t="s">
        <v>582</v>
      </c>
      <c r="D354"/>
      <c r="E354" s="18"/>
      <c r="F354" s="18"/>
      <c r="G354"/>
    </row>
    <row r="355" spans="1:7" ht="32" outlineLevel="1" x14ac:dyDescent="0.2">
      <c r="A355" s="279"/>
      <c r="B355" s="279"/>
      <c r="C355" s="143" t="s">
        <v>581</v>
      </c>
      <c r="D355"/>
      <c r="E355" s="18"/>
      <c r="F355" s="18"/>
      <c r="G355"/>
    </row>
    <row r="356" spans="1:7" ht="32" outlineLevel="1" x14ac:dyDescent="0.2">
      <c r="A356" s="279"/>
      <c r="B356" s="279"/>
      <c r="C356" s="143" t="s">
        <v>152</v>
      </c>
      <c r="D356"/>
      <c r="E356" s="18"/>
      <c r="F356" s="18"/>
      <c r="G356"/>
    </row>
    <row r="357" spans="1:7" ht="48" outlineLevel="1" x14ac:dyDescent="0.2">
      <c r="A357" s="279"/>
      <c r="B357" s="279"/>
      <c r="C357" s="143" t="s">
        <v>153</v>
      </c>
      <c r="D357"/>
      <c r="E357" s="18"/>
      <c r="F357" s="18"/>
      <c r="G357"/>
    </row>
    <row r="358" spans="1:7" ht="32" outlineLevel="1" x14ac:dyDescent="0.2">
      <c r="A358" s="279"/>
      <c r="B358" s="279"/>
      <c r="C358" s="143" t="s">
        <v>149</v>
      </c>
      <c r="D358"/>
      <c r="E358" s="18"/>
      <c r="F358" s="18"/>
      <c r="G358"/>
    </row>
    <row r="359" spans="1:7" ht="16" outlineLevel="1" x14ac:dyDescent="0.2">
      <c r="A359" s="279"/>
      <c r="B359" s="279"/>
      <c r="C359" s="143" t="s">
        <v>179</v>
      </c>
      <c r="D359"/>
      <c r="E359" s="18"/>
      <c r="F359" s="18"/>
      <c r="G359"/>
    </row>
    <row r="360" spans="1:7" ht="64" outlineLevel="1" x14ac:dyDescent="0.2">
      <c r="A360" s="279"/>
      <c r="B360" s="279"/>
      <c r="C360" s="143" t="s">
        <v>505</v>
      </c>
      <c r="D360"/>
      <c r="E360" s="18"/>
      <c r="F360" s="18"/>
      <c r="G360"/>
    </row>
    <row r="361" spans="1:7" ht="32" outlineLevel="1" x14ac:dyDescent="0.2">
      <c r="A361" s="279"/>
      <c r="B361" s="279"/>
      <c r="C361" s="143" t="s">
        <v>130</v>
      </c>
      <c r="D361"/>
      <c r="E361" s="18"/>
      <c r="F361" s="18"/>
      <c r="G361"/>
    </row>
    <row r="362" spans="1:7" ht="32" outlineLevel="1" x14ac:dyDescent="0.2">
      <c r="A362" s="279"/>
      <c r="B362" s="279"/>
      <c r="C362" s="143" t="s">
        <v>511</v>
      </c>
      <c r="D362"/>
      <c r="E362" s="18"/>
      <c r="F362" s="18"/>
      <c r="G362"/>
    </row>
    <row r="363" spans="1:7" ht="32" outlineLevel="1" x14ac:dyDescent="0.2">
      <c r="A363" s="279"/>
      <c r="B363" s="279"/>
      <c r="C363" s="143" t="s">
        <v>1685</v>
      </c>
      <c r="D363"/>
      <c r="E363" s="18"/>
      <c r="F363" s="18"/>
      <c r="G363"/>
    </row>
    <row r="364" spans="1:7" ht="32" outlineLevel="1" x14ac:dyDescent="0.2">
      <c r="A364" s="279"/>
      <c r="B364" s="279"/>
      <c r="C364" s="143" t="s">
        <v>1701</v>
      </c>
      <c r="D364"/>
      <c r="E364" s="18"/>
      <c r="F364" s="18"/>
      <c r="G364"/>
    </row>
    <row r="365" spans="1:7" ht="32" outlineLevel="1" x14ac:dyDescent="0.2">
      <c r="A365" s="279"/>
      <c r="B365" s="279"/>
      <c r="C365" s="143" t="s">
        <v>113</v>
      </c>
      <c r="D365"/>
      <c r="E365" s="18"/>
      <c r="F365" s="18"/>
      <c r="G365"/>
    </row>
    <row r="366" spans="1:7" ht="48" outlineLevel="1" x14ac:dyDescent="0.2">
      <c r="A366" s="279"/>
      <c r="B366" s="279"/>
      <c r="C366" s="143" t="s">
        <v>140</v>
      </c>
      <c r="D366"/>
      <c r="E366" s="18"/>
      <c r="F366" s="18"/>
      <c r="G366"/>
    </row>
    <row r="367" spans="1:7" ht="32" outlineLevel="1" x14ac:dyDescent="0.2">
      <c r="A367" s="279"/>
      <c r="B367" s="279"/>
      <c r="C367" s="143" t="s">
        <v>167</v>
      </c>
      <c r="D367"/>
      <c r="E367" s="18"/>
      <c r="F367" s="18"/>
      <c r="G367"/>
    </row>
    <row r="368" spans="1:7" ht="32" outlineLevel="1" x14ac:dyDescent="0.2">
      <c r="A368" s="279"/>
      <c r="B368" s="279"/>
      <c r="C368" s="143" t="s">
        <v>147</v>
      </c>
      <c r="D368"/>
      <c r="E368" s="18"/>
      <c r="F368" s="18"/>
      <c r="G368"/>
    </row>
    <row r="369" spans="1:7" ht="32" outlineLevel="1" x14ac:dyDescent="0.2">
      <c r="A369" s="279"/>
      <c r="B369" s="279"/>
      <c r="C369" s="143" t="s">
        <v>1594</v>
      </c>
      <c r="D369"/>
      <c r="E369" s="18"/>
      <c r="F369" s="18"/>
      <c r="G369"/>
    </row>
    <row r="370" spans="1:7" ht="32" outlineLevel="1" x14ac:dyDescent="0.2">
      <c r="A370" s="279"/>
      <c r="B370" s="279"/>
      <c r="C370" s="143" t="s">
        <v>586</v>
      </c>
      <c r="D370"/>
      <c r="E370" s="18"/>
      <c r="F370" s="18"/>
      <c r="G370"/>
    </row>
    <row r="371" spans="1:7" ht="32" outlineLevel="1" x14ac:dyDescent="0.2">
      <c r="A371" s="279"/>
      <c r="B371" s="279"/>
      <c r="C371" s="143" t="s">
        <v>175</v>
      </c>
      <c r="D371"/>
      <c r="E371" s="18"/>
      <c r="F371" s="18"/>
      <c r="G371"/>
    </row>
    <row r="372" spans="1:7" ht="32" outlineLevel="1" x14ac:dyDescent="0.2">
      <c r="A372" s="279"/>
      <c r="B372" s="279"/>
      <c r="C372" s="143" t="s">
        <v>1595</v>
      </c>
      <c r="D372"/>
      <c r="E372" s="18"/>
      <c r="F372" s="18"/>
      <c r="G372"/>
    </row>
    <row r="373" spans="1:7" ht="32" outlineLevel="1" x14ac:dyDescent="0.2">
      <c r="A373" s="279"/>
      <c r="B373" s="279"/>
      <c r="C373" s="143" t="s">
        <v>174</v>
      </c>
      <c r="D373"/>
      <c r="E373" s="18"/>
      <c r="F373" s="18"/>
      <c r="G373"/>
    </row>
    <row r="374" spans="1:7" ht="32" outlineLevel="1" x14ac:dyDescent="0.2">
      <c r="A374" s="279"/>
      <c r="B374" s="279"/>
      <c r="C374" s="143" t="s">
        <v>148</v>
      </c>
      <c r="D374"/>
      <c r="E374" s="18"/>
      <c r="F374" s="18"/>
      <c r="G374"/>
    </row>
    <row r="375" spans="1:7" ht="48" outlineLevel="1" x14ac:dyDescent="0.2">
      <c r="A375" s="279"/>
      <c r="B375" s="279"/>
      <c r="C375" s="143" t="s">
        <v>585</v>
      </c>
      <c r="D375"/>
      <c r="E375" s="18"/>
      <c r="F375" s="18"/>
      <c r="G375"/>
    </row>
    <row r="376" spans="1:7" ht="32" outlineLevel="1" x14ac:dyDescent="0.2">
      <c r="A376" s="279"/>
      <c r="B376" s="279"/>
      <c r="C376" s="143" t="s">
        <v>1703</v>
      </c>
      <c r="D376"/>
      <c r="E376" s="18"/>
      <c r="F376" s="18"/>
      <c r="G376"/>
    </row>
    <row r="377" spans="1:7" ht="32" outlineLevel="1" x14ac:dyDescent="0.2">
      <c r="A377" s="279"/>
      <c r="B377" s="279"/>
      <c r="C377" s="143" t="s">
        <v>165</v>
      </c>
      <c r="D377"/>
      <c r="E377" s="18"/>
      <c r="F377" s="18"/>
      <c r="G377"/>
    </row>
    <row r="378" spans="1:7" ht="21" customHeight="1" outlineLevel="1" x14ac:dyDescent="0.2">
      <c r="A378" s="279"/>
      <c r="B378" s="279"/>
      <c r="C378" s="143" t="s">
        <v>2290</v>
      </c>
      <c r="D378"/>
      <c r="E378" s="18"/>
      <c r="F378" s="18"/>
      <c r="G378"/>
    </row>
    <row r="379" spans="1:7" ht="32" outlineLevel="1" x14ac:dyDescent="0.2">
      <c r="A379" s="279"/>
      <c r="B379" s="279"/>
      <c r="C379" s="143" t="s">
        <v>137</v>
      </c>
      <c r="D379"/>
      <c r="E379" s="18"/>
      <c r="F379" s="18"/>
      <c r="G379"/>
    </row>
    <row r="380" spans="1:7" ht="48" outlineLevel="1" x14ac:dyDescent="0.2">
      <c r="A380" s="279"/>
      <c r="B380" s="279"/>
      <c r="C380" s="143" t="s">
        <v>515</v>
      </c>
      <c r="E380" s="18"/>
      <c r="F380" s="18"/>
      <c r="G380"/>
    </row>
    <row r="381" spans="1:7" ht="48" outlineLevel="1" x14ac:dyDescent="0.2">
      <c r="A381" s="279"/>
      <c r="B381" s="279"/>
      <c r="C381" s="143" t="s">
        <v>138</v>
      </c>
      <c r="E381" s="18"/>
      <c r="F381" s="18"/>
      <c r="G381"/>
    </row>
    <row r="382" spans="1:7" ht="32" outlineLevel="1" x14ac:dyDescent="0.2">
      <c r="A382" s="279"/>
      <c r="B382" s="279"/>
      <c r="C382" s="143" t="s">
        <v>121</v>
      </c>
      <c r="E382" s="18"/>
      <c r="F382" s="18"/>
      <c r="G382"/>
    </row>
    <row r="383" spans="1:7" ht="48" outlineLevel="1" x14ac:dyDescent="0.2">
      <c r="A383" s="279"/>
      <c r="B383" s="279"/>
      <c r="C383" s="143" t="s">
        <v>120</v>
      </c>
      <c r="E383" s="18"/>
      <c r="F383" s="18"/>
      <c r="G383"/>
    </row>
    <row r="384" spans="1:7" ht="32" outlineLevel="1" x14ac:dyDescent="0.2">
      <c r="A384" s="279"/>
      <c r="B384" s="279"/>
      <c r="C384" s="143" t="s">
        <v>1918</v>
      </c>
      <c r="E384" s="18"/>
      <c r="F384" s="18"/>
      <c r="G384"/>
    </row>
    <row r="385" spans="1:7" ht="32" outlineLevel="1" x14ac:dyDescent="0.2">
      <c r="A385" s="279"/>
      <c r="B385" s="279"/>
      <c r="C385" s="143" t="s">
        <v>1916</v>
      </c>
      <c r="E385" s="18"/>
      <c r="F385" s="18"/>
      <c r="G385"/>
    </row>
    <row r="386" spans="1:7" ht="32" outlineLevel="1" x14ac:dyDescent="0.2">
      <c r="A386" s="279"/>
      <c r="B386" s="279"/>
      <c r="C386" s="143" t="s">
        <v>1917</v>
      </c>
      <c r="E386" s="18"/>
      <c r="F386" s="18"/>
      <c r="G386"/>
    </row>
    <row r="387" spans="1:7" ht="32" outlineLevel="1" x14ac:dyDescent="0.2">
      <c r="A387" s="279"/>
      <c r="B387" s="279"/>
      <c r="C387" s="143" t="s">
        <v>2134</v>
      </c>
      <c r="E387" s="18"/>
      <c r="F387" s="18"/>
    </row>
    <row r="388" spans="1:7" ht="16" outlineLevel="1" x14ac:dyDescent="0.2">
      <c r="A388" s="279"/>
      <c r="B388" s="279"/>
      <c r="C388" s="148" t="s">
        <v>518</v>
      </c>
      <c r="E388" s="18"/>
      <c r="F388" s="18"/>
      <c r="G388"/>
    </row>
    <row r="389" spans="1:7" ht="32" outlineLevel="1" x14ac:dyDescent="0.2">
      <c r="A389" s="279"/>
      <c r="B389" s="279"/>
      <c r="C389" s="143" t="s">
        <v>191</v>
      </c>
      <c r="D389"/>
      <c r="E389" s="18"/>
      <c r="F389" s="18"/>
      <c r="G389"/>
    </row>
    <row r="390" spans="1:7" ht="32" outlineLevel="1" x14ac:dyDescent="0.2">
      <c r="A390" s="279"/>
      <c r="B390" s="279"/>
      <c r="C390" s="143" t="s">
        <v>143</v>
      </c>
      <c r="D390"/>
      <c r="E390" s="18"/>
      <c r="F390" s="18"/>
      <c r="G390"/>
    </row>
    <row r="391" spans="1:7" ht="64" outlineLevel="1" x14ac:dyDescent="0.2">
      <c r="A391" s="279"/>
      <c r="B391" s="279"/>
      <c r="C391" s="143" t="s">
        <v>196</v>
      </c>
      <c r="D391"/>
      <c r="E391" s="18"/>
      <c r="F391" s="18"/>
      <c r="G391"/>
    </row>
    <row r="392" spans="1:7" ht="80" outlineLevel="1" x14ac:dyDescent="0.2">
      <c r="A392" s="279"/>
      <c r="B392" s="279"/>
      <c r="C392" s="143" t="s">
        <v>193</v>
      </c>
      <c r="D392"/>
      <c r="E392" s="18"/>
      <c r="F392" s="18"/>
      <c r="G392"/>
    </row>
    <row r="393" spans="1:7" ht="80" outlineLevel="1" x14ac:dyDescent="0.2">
      <c r="A393" s="279"/>
      <c r="B393" s="279"/>
      <c r="C393" s="143" t="s">
        <v>211</v>
      </c>
      <c r="D393"/>
      <c r="E393" s="18"/>
      <c r="F393" s="18"/>
      <c r="G393"/>
    </row>
    <row r="394" spans="1:7" ht="48" outlineLevel="1" x14ac:dyDescent="0.2">
      <c r="A394" s="279"/>
      <c r="B394" s="279"/>
      <c r="C394" s="143" t="s">
        <v>216</v>
      </c>
      <c r="D394"/>
      <c r="E394" s="18"/>
      <c r="F394" s="18"/>
      <c r="G394"/>
    </row>
    <row r="395" spans="1:7" ht="48" outlineLevel="1" x14ac:dyDescent="0.2">
      <c r="A395" s="279"/>
      <c r="B395" s="279"/>
      <c r="C395" s="143" t="s">
        <v>209</v>
      </c>
      <c r="D395"/>
      <c r="E395" s="18"/>
      <c r="F395" s="18"/>
      <c r="G395"/>
    </row>
    <row r="396" spans="1:7" ht="96" outlineLevel="1" x14ac:dyDescent="0.2">
      <c r="A396" s="279"/>
      <c r="B396" s="279"/>
      <c r="C396" s="143" t="s">
        <v>212</v>
      </c>
      <c r="D396"/>
      <c r="E396" s="18"/>
      <c r="F396" s="18"/>
      <c r="G396"/>
    </row>
    <row r="397" spans="1:7" ht="48" outlineLevel="1" x14ac:dyDescent="0.2">
      <c r="A397" s="279"/>
      <c r="B397" s="279"/>
      <c r="C397" s="143" t="s">
        <v>214</v>
      </c>
      <c r="D397"/>
      <c r="E397" s="18"/>
      <c r="F397" s="18"/>
      <c r="G397"/>
    </row>
    <row r="398" spans="1:7" ht="48" outlineLevel="1" x14ac:dyDescent="0.2">
      <c r="A398" s="279"/>
      <c r="B398" s="279"/>
      <c r="C398" s="143" t="s">
        <v>208</v>
      </c>
      <c r="D398"/>
      <c r="E398" s="18"/>
      <c r="F398" s="18"/>
      <c r="G398"/>
    </row>
    <row r="399" spans="1:7" ht="48" outlineLevel="1" x14ac:dyDescent="0.2">
      <c r="A399" s="279"/>
      <c r="B399" s="279"/>
      <c r="C399" s="143" t="s">
        <v>203</v>
      </c>
      <c r="D399"/>
      <c r="E399" s="18"/>
      <c r="F399" s="18"/>
      <c r="G399"/>
    </row>
    <row r="400" spans="1:7" ht="48" outlineLevel="1" x14ac:dyDescent="0.2">
      <c r="A400" s="279"/>
      <c r="B400" s="279"/>
      <c r="C400" s="143" t="s">
        <v>205</v>
      </c>
      <c r="D400"/>
      <c r="E400" s="18"/>
      <c r="F400" s="18"/>
      <c r="G400"/>
    </row>
    <row r="401" spans="1:7" ht="112" outlineLevel="1" x14ac:dyDescent="0.2">
      <c r="A401" s="279"/>
      <c r="B401" s="279"/>
      <c r="C401" s="143" t="s">
        <v>194</v>
      </c>
      <c r="D401"/>
      <c r="E401" s="18"/>
      <c r="F401" s="18"/>
      <c r="G401"/>
    </row>
    <row r="402" spans="1:7" ht="48" outlineLevel="1" x14ac:dyDescent="0.2">
      <c r="A402" s="279"/>
      <c r="B402" s="279"/>
      <c r="C402" s="143" t="s">
        <v>198</v>
      </c>
      <c r="D402"/>
      <c r="E402" s="18"/>
      <c r="F402" s="18"/>
      <c r="G402"/>
    </row>
    <row r="403" spans="1:7" ht="80" outlineLevel="1" x14ac:dyDescent="0.2">
      <c r="A403" s="279"/>
      <c r="B403" s="279"/>
      <c r="C403" s="143" t="s">
        <v>1047</v>
      </c>
      <c r="D403"/>
      <c r="E403" s="18"/>
      <c r="F403" s="18"/>
      <c r="G403"/>
    </row>
    <row r="404" spans="1:7" ht="80" outlineLevel="1" x14ac:dyDescent="0.2">
      <c r="A404" s="279"/>
      <c r="B404" s="279"/>
      <c r="C404" s="143" t="s">
        <v>215</v>
      </c>
      <c r="D404"/>
      <c r="E404" s="18"/>
      <c r="F404" s="18"/>
      <c r="G404"/>
    </row>
    <row r="405" spans="1:7" ht="48" outlineLevel="1" x14ac:dyDescent="0.2">
      <c r="A405" s="279"/>
      <c r="B405" s="279"/>
      <c r="C405" s="143" t="s">
        <v>204</v>
      </c>
      <c r="D405"/>
      <c r="E405" s="18"/>
      <c r="F405" s="18"/>
      <c r="G405"/>
    </row>
    <row r="406" spans="1:7" ht="48" outlineLevel="1" x14ac:dyDescent="0.2">
      <c r="A406" s="279"/>
      <c r="B406" s="279"/>
      <c r="C406" s="143" t="s">
        <v>207</v>
      </c>
      <c r="D406"/>
      <c r="E406" s="18"/>
      <c r="F406" s="18"/>
      <c r="G406"/>
    </row>
    <row r="407" spans="1:7" ht="64" outlineLevel="1" x14ac:dyDescent="0.2">
      <c r="A407" s="279"/>
      <c r="B407" s="279"/>
      <c r="C407" s="143" t="s">
        <v>199</v>
      </c>
      <c r="D407"/>
      <c r="E407" s="18"/>
      <c r="F407" s="18"/>
      <c r="G407"/>
    </row>
    <row r="408" spans="1:7" ht="48" outlineLevel="1" x14ac:dyDescent="0.2">
      <c r="A408" s="279"/>
      <c r="B408" s="279"/>
      <c r="C408" s="143" t="s">
        <v>1050</v>
      </c>
      <c r="D408"/>
      <c r="E408" s="18"/>
      <c r="F408" s="18"/>
      <c r="G408"/>
    </row>
    <row r="409" spans="1:7" ht="48" outlineLevel="1" x14ac:dyDescent="0.2">
      <c r="A409" s="279"/>
      <c r="B409" s="279"/>
      <c r="C409" s="143" t="s">
        <v>217</v>
      </c>
      <c r="D409"/>
      <c r="E409" s="18"/>
      <c r="F409" s="18"/>
      <c r="G409"/>
    </row>
    <row r="410" spans="1:7" ht="64" outlineLevel="1" x14ac:dyDescent="0.2">
      <c r="A410" s="279"/>
      <c r="B410" s="279"/>
      <c r="C410" s="143" t="s">
        <v>200</v>
      </c>
      <c r="D410"/>
      <c r="E410" s="18"/>
      <c r="F410" s="18"/>
      <c r="G410"/>
    </row>
    <row r="411" spans="1:7" ht="48" outlineLevel="1" x14ac:dyDescent="0.2">
      <c r="A411" s="279"/>
      <c r="B411" s="279"/>
      <c r="C411" s="143" t="s">
        <v>201</v>
      </c>
      <c r="D411"/>
      <c r="E411" s="18"/>
      <c r="F411" s="18"/>
      <c r="G411"/>
    </row>
    <row r="412" spans="1:7" ht="80" outlineLevel="1" x14ac:dyDescent="0.2">
      <c r="A412" s="279"/>
      <c r="B412" s="279"/>
      <c r="C412" s="143" t="s">
        <v>202</v>
      </c>
      <c r="D412"/>
      <c r="E412" s="18"/>
      <c r="F412" s="18"/>
      <c r="G412"/>
    </row>
    <row r="413" spans="1:7" ht="96" outlineLevel="1" x14ac:dyDescent="0.2">
      <c r="A413" s="279"/>
      <c r="B413" s="279"/>
      <c r="C413" s="143" t="s">
        <v>1710</v>
      </c>
      <c r="D413"/>
      <c r="E413" s="18"/>
      <c r="F413"/>
    </row>
    <row r="414" spans="1:7" ht="32" outlineLevel="1" x14ac:dyDescent="0.2">
      <c r="A414" s="279"/>
      <c r="B414" s="279"/>
      <c r="C414" s="143" t="s">
        <v>1700</v>
      </c>
      <c r="D414"/>
      <c r="E414" s="18"/>
      <c r="F414"/>
    </row>
    <row r="415" spans="1:7" ht="16" x14ac:dyDescent="0.2">
      <c r="E415" s="18"/>
      <c r="F415"/>
    </row>
    <row r="416" spans="1:7" ht="16" x14ac:dyDescent="0.2">
      <c r="A416" s="288" t="s">
        <v>1674</v>
      </c>
      <c r="B416" s="288"/>
      <c r="C416" s="288"/>
      <c r="E416" s="18"/>
      <c r="F416"/>
    </row>
    <row r="417" spans="1:6" ht="16" x14ac:dyDescent="0.2">
      <c r="E417" s="18"/>
      <c r="F417"/>
    </row>
    <row r="418" spans="1:6" ht="16" x14ac:dyDescent="0.2">
      <c r="A418" s="279" t="s">
        <v>411</v>
      </c>
      <c r="B418" s="279"/>
      <c r="C418" s="279"/>
      <c r="E418" s="18"/>
      <c r="F418"/>
    </row>
    <row r="419" spans="1:6" ht="16" x14ac:dyDescent="0.2">
      <c r="A419" s="189" t="s">
        <v>1900</v>
      </c>
      <c r="B419" s="284" t="str">
        <f>+VLOOKUP(A418,OB_Prop_Estru_Prog_SubPr_meta!$K$3:$N$59,2,FALSE)</f>
        <v>Tiene como propósito cualificar espacios públicos existentes y mejorar la conectividad ambiental y funcional de nuevos proyectos del espacio público peatonal y de encuentro con los demás sistemas de las estructuras territoriales para mejorar su accesibilidad, vitalidad, seguridad y sostenibilidad. El IDRD y El Jardín Botánico en coordinación con entidades competentes, serán las responsables de la ejecución de este subprograma.</v>
      </c>
      <c r="C419" s="284"/>
      <c r="E419" s="18"/>
      <c r="F419"/>
    </row>
    <row r="420" spans="1:6" ht="16" x14ac:dyDescent="0.2">
      <c r="A420" s="189" t="s">
        <v>1191</v>
      </c>
      <c r="B420" s="284" t="str">
        <f>+VLOOKUP(A418,OB_Prop_Estru_Prog_SubPr_meta!$K$3:$N$59,3,FALSE)</f>
        <v>No. de parques cualificados y ejecutados</v>
      </c>
      <c r="C420" s="284"/>
    </row>
    <row r="421" spans="1:6" ht="16" x14ac:dyDescent="0.2">
      <c r="A421" s="189" t="s">
        <v>1192</v>
      </c>
      <c r="B421" s="284" t="str">
        <f>+VLOOKUP(A418,OB_Prop_Estru_Prog_SubPr_meta!$K$3:$N$59,4,FALSE)</f>
        <v>18 parques cualificados y ejecutados</v>
      </c>
      <c r="C421" s="284"/>
    </row>
    <row r="422" spans="1:6" ht="16" x14ac:dyDescent="0.2">
      <c r="A422" s="279" t="s">
        <v>1901</v>
      </c>
      <c r="B422" s="279" t="s">
        <v>2</v>
      </c>
      <c r="C422" s="143" t="s">
        <v>1278</v>
      </c>
      <c r="D422" s="18"/>
      <c r="E422"/>
    </row>
    <row r="423" spans="1:6" ht="16" x14ac:dyDescent="0.2">
      <c r="A423" s="279"/>
      <c r="B423" s="279"/>
      <c r="C423" s="143" t="s">
        <v>1286</v>
      </c>
      <c r="D423" s="18"/>
      <c r="E423"/>
    </row>
    <row r="424" spans="1:6" ht="16" x14ac:dyDescent="0.2">
      <c r="A424" s="279"/>
      <c r="B424" s="279"/>
      <c r="C424" s="143" t="s">
        <v>1288</v>
      </c>
      <c r="D424" s="18"/>
      <c r="E424"/>
    </row>
    <row r="425" spans="1:6" ht="32" x14ac:dyDescent="0.2">
      <c r="A425" s="279"/>
      <c r="B425" s="279"/>
      <c r="C425" s="143" t="s">
        <v>1290</v>
      </c>
      <c r="D425" s="18"/>
      <c r="E425"/>
    </row>
    <row r="426" spans="1:6" ht="32" x14ac:dyDescent="0.2">
      <c r="A426" s="279"/>
      <c r="B426" s="279"/>
      <c r="C426" s="143" t="s">
        <v>1292</v>
      </c>
      <c r="D426" s="18"/>
      <c r="E426"/>
    </row>
    <row r="427" spans="1:6" ht="16" x14ac:dyDescent="0.2">
      <c r="A427" s="279"/>
      <c r="B427" s="279"/>
      <c r="C427" s="143" t="s">
        <v>1294</v>
      </c>
      <c r="D427" s="18"/>
      <c r="E427"/>
    </row>
    <row r="428" spans="1:6" ht="32" x14ac:dyDescent="0.2">
      <c r="A428" s="279"/>
      <c r="B428" s="279"/>
      <c r="C428" s="143" t="s">
        <v>1296</v>
      </c>
      <c r="D428" s="18"/>
      <c r="E428"/>
    </row>
    <row r="429" spans="1:6" ht="32" x14ac:dyDescent="0.2">
      <c r="A429" s="279"/>
      <c r="B429" s="279"/>
      <c r="C429" s="143" t="s">
        <v>1298</v>
      </c>
      <c r="D429" s="18"/>
      <c r="E429"/>
    </row>
    <row r="430" spans="1:6" ht="16" x14ac:dyDescent="0.2">
      <c r="A430" s="279"/>
      <c r="B430" s="279"/>
      <c r="C430" s="143" t="s">
        <v>1300</v>
      </c>
      <c r="D430" s="18"/>
      <c r="E430"/>
    </row>
    <row r="431" spans="1:6" ht="16" x14ac:dyDescent="0.2">
      <c r="A431" s="279"/>
      <c r="B431" s="279"/>
      <c r="C431" s="143" t="s">
        <v>1322</v>
      </c>
      <c r="D431" s="18"/>
      <c r="E431"/>
    </row>
    <row r="432" spans="1:6" ht="16" x14ac:dyDescent="0.2">
      <c r="A432" s="279"/>
      <c r="B432" s="279"/>
      <c r="C432" s="143" t="s">
        <v>1324</v>
      </c>
      <c r="D432" s="18"/>
      <c r="E432"/>
    </row>
    <row r="433" spans="1:5" ht="16" x14ac:dyDescent="0.2">
      <c r="A433" s="279"/>
      <c r="B433" s="279"/>
      <c r="C433" s="143" t="s">
        <v>1264</v>
      </c>
      <c r="D433" s="18"/>
      <c r="E433"/>
    </row>
    <row r="434" spans="1:5" ht="16" x14ac:dyDescent="0.2">
      <c r="A434" s="279"/>
      <c r="B434" s="279"/>
      <c r="C434" s="143" t="s">
        <v>1266</v>
      </c>
      <c r="D434" s="18"/>
      <c r="E434"/>
    </row>
    <row r="435" spans="1:5" ht="16" x14ac:dyDescent="0.2">
      <c r="A435" s="279"/>
      <c r="B435" s="279"/>
      <c r="C435" s="143" t="s">
        <v>1276</v>
      </c>
      <c r="D435" s="18"/>
      <c r="E435"/>
    </row>
    <row r="436" spans="1:5" ht="16" x14ac:dyDescent="0.2">
      <c r="A436" s="279"/>
      <c r="B436" s="279"/>
      <c r="C436" s="143" t="s">
        <v>2072</v>
      </c>
      <c r="D436" s="18"/>
      <c r="E436"/>
    </row>
    <row r="437" spans="1:5" ht="16" x14ac:dyDescent="0.2">
      <c r="A437" s="279"/>
      <c r="B437" s="279"/>
      <c r="C437" s="143" t="s">
        <v>2073</v>
      </c>
      <c r="D437" s="18"/>
      <c r="E437"/>
    </row>
    <row r="438" spans="1:5" ht="16" x14ac:dyDescent="0.2">
      <c r="A438" s="279"/>
      <c r="B438" s="279"/>
      <c r="C438" s="143" t="s">
        <v>2074</v>
      </c>
      <c r="D438" s="18"/>
      <c r="E438"/>
    </row>
    <row r="439" spans="1:5" ht="32" x14ac:dyDescent="0.2">
      <c r="A439" s="279"/>
      <c r="B439" s="279"/>
      <c r="C439" s="143" t="s">
        <v>2075</v>
      </c>
      <c r="D439" s="18"/>
      <c r="E439"/>
    </row>
    <row r="440" spans="1:5" x14ac:dyDescent="0.2">
      <c r="A440" s="279" t="s">
        <v>434</v>
      </c>
      <c r="B440" s="279"/>
      <c r="C440" s="279"/>
    </row>
    <row r="441" spans="1:5" ht="16" x14ac:dyDescent="0.2">
      <c r="A441" s="189" t="s">
        <v>1900</v>
      </c>
      <c r="B441" s="284" t="str">
        <f>+VLOOKUP(A440,OB_Prop_Estru_Prog_SubPr_meta!$K$3:$N$59,2,FALSE)</f>
        <v>Tiene como propósito consolidar espacios públicos que no han sido intervenidos, para mejorar la oferta de nuevos proyectos del espacio público peatonal y de encuentro con los demás sistemas de las estructuras territoriales para mejorar su accesibilidad, vitalidad, seguridad y sostenibilidad. El IDRD en coordinación con entidades competentes, serán las responsables de la ejecución de este subprograma.</v>
      </c>
      <c r="C441" s="284"/>
    </row>
    <row r="442" spans="1:5" ht="16" x14ac:dyDescent="0.2">
      <c r="A442" s="189" t="s">
        <v>1191</v>
      </c>
      <c r="B442" s="284" t="str">
        <f>+VLOOKUP(A440,OB_Prop_Estru_Prog_SubPr_meta!$K$3:$N$59,3,FALSE)</f>
        <v>Hectáreas de parques de la red estructurante consolidadas y mejoradas en su dotación mobiliaria</v>
      </c>
      <c r="C442" s="284"/>
    </row>
    <row r="443" spans="1:5" ht="16" x14ac:dyDescent="0.2">
      <c r="A443" s="189" t="s">
        <v>1192</v>
      </c>
      <c r="B443" s="284" t="str">
        <f>+VLOOKUP(A440,OB_Prop_Estru_Prog_SubPr_meta!$K$3:$N$59,4,FALSE)</f>
        <v>283,47 hectáreas de parques de la red estructurante consolidadas</v>
      </c>
      <c r="C443" s="284"/>
    </row>
    <row r="444" spans="1:5" ht="54" customHeight="1" x14ac:dyDescent="0.2">
      <c r="A444" s="279" t="s">
        <v>1901</v>
      </c>
      <c r="B444" s="189" t="s">
        <v>690</v>
      </c>
      <c r="C444" s="143" t="s">
        <v>1871</v>
      </c>
      <c r="D444" s="18"/>
      <c r="E444"/>
    </row>
    <row r="445" spans="1:5" ht="16" x14ac:dyDescent="0.2">
      <c r="A445" s="279"/>
      <c r="B445" s="279" t="s">
        <v>2</v>
      </c>
      <c r="C445" s="143" t="s">
        <v>12</v>
      </c>
      <c r="D445" s="18"/>
      <c r="E445"/>
    </row>
    <row r="446" spans="1:5" ht="16" x14ac:dyDescent="0.2">
      <c r="A446" s="279"/>
      <c r="B446" s="279"/>
      <c r="C446" s="143" t="s">
        <v>1079</v>
      </c>
      <c r="D446" s="18"/>
      <c r="E446"/>
    </row>
    <row r="447" spans="1:5" ht="16" x14ac:dyDescent="0.2">
      <c r="A447" s="279"/>
      <c r="B447" s="279"/>
      <c r="C447" s="143" t="s">
        <v>15</v>
      </c>
      <c r="D447" s="18"/>
      <c r="E447"/>
    </row>
    <row r="448" spans="1:5" ht="16" x14ac:dyDescent="0.2">
      <c r="A448" s="279"/>
      <c r="B448" s="279"/>
      <c r="C448" s="143" t="s">
        <v>1078</v>
      </c>
      <c r="D448" s="18"/>
      <c r="E448"/>
    </row>
    <row r="449" spans="1:5" ht="16" x14ac:dyDescent="0.2">
      <c r="A449" s="279"/>
      <c r="B449" s="279"/>
      <c r="C449" s="143" t="s">
        <v>16</v>
      </c>
      <c r="D449" s="18"/>
      <c r="E449"/>
    </row>
    <row r="450" spans="1:5" ht="16" x14ac:dyDescent="0.2">
      <c r="A450" s="279"/>
      <c r="B450" s="279"/>
      <c r="C450" s="143" t="s">
        <v>17</v>
      </c>
      <c r="D450" s="18"/>
      <c r="E450"/>
    </row>
    <row r="451" spans="1:5" ht="16" x14ac:dyDescent="0.2">
      <c r="A451" s="279"/>
      <c r="B451" s="279"/>
      <c r="C451" s="143" t="s">
        <v>13</v>
      </c>
      <c r="D451" s="18"/>
      <c r="E451"/>
    </row>
    <row r="452" spans="1:5" ht="16" x14ac:dyDescent="0.2">
      <c r="A452" s="279"/>
      <c r="B452" s="279"/>
      <c r="C452" s="143" t="s">
        <v>11</v>
      </c>
      <c r="D452" s="18"/>
      <c r="E452"/>
    </row>
    <row r="453" spans="1:5" ht="32" x14ac:dyDescent="0.2">
      <c r="A453" s="279"/>
      <c r="B453" s="279"/>
      <c r="C453" s="143" t="s">
        <v>14</v>
      </c>
      <c r="D453" s="18"/>
      <c r="E453"/>
    </row>
    <row r="454" spans="1:5" ht="16" x14ac:dyDescent="0.2">
      <c r="A454" s="279"/>
      <c r="B454" s="279"/>
      <c r="C454" s="143" t="s">
        <v>343</v>
      </c>
      <c r="D454" s="18"/>
      <c r="E454"/>
    </row>
    <row r="455" spans="1:5" ht="16" x14ac:dyDescent="0.2">
      <c r="A455" s="279"/>
      <c r="B455" s="279"/>
      <c r="C455" s="143" t="s">
        <v>1374</v>
      </c>
      <c r="D455" s="18"/>
      <c r="E455"/>
    </row>
    <row r="456" spans="1:5" x14ac:dyDescent="0.2">
      <c r="A456" s="279" t="s">
        <v>871</v>
      </c>
      <c r="B456" s="279"/>
      <c r="C456" s="279"/>
    </row>
    <row r="457" spans="1:5" ht="16" x14ac:dyDescent="0.2">
      <c r="A457" s="189" t="s">
        <v>1900</v>
      </c>
      <c r="B457" s="284" t="str">
        <f>+VLOOKUP(A456,OB_Prop_Estru_Prog_SubPr_meta!$K$3:$N$59,2,FALSE)</f>
        <v>Tiene como objetivo la Consolidación de los cerros orientales del Distrito Capital como referentes integradores del patrimonio natural y cultural, estableciendo criterios que permitan apreciar y proteger las visuales y la diversidad de paisajes característicos de la ciudad con el propósito de fortalecer dinámicas de apropiación social del territorio. La Secretaría Distrital de Cultura y la Secretaría Distrital de Ambiente, en coordinación con entidades competentes, serán las responsables de la ejecución de este subprograma.</v>
      </c>
      <c r="C457" s="284"/>
    </row>
    <row r="458" spans="1:5" ht="16" x14ac:dyDescent="0.2">
      <c r="A458" s="189" t="s">
        <v>1191</v>
      </c>
      <c r="B458" s="284" t="str">
        <f>+VLOOKUP(A456,OB_Prop_Estru_Prog_SubPr_meta!$K$3:$N$59,3,FALSE)</f>
        <v>Número de senderos recuperados y reactivados en cerros orientales y elementos naturales patrimoniales</v>
      </c>
      <c r="C458" s="284"/>
    </row>
    <row r="459" spans="1:5" ht="16" x14ac:dyDescent="0.2">
      <c r="A459" s="189" t="s">
        <v>1192</v>
      </c>
      <c r="B459" s="284" t="str">
        <f>+VLOOKUP(A456,OB_Prop_Estru_Prog_SubPr_meta!$K$3:$N$59,4,FALSE)</f>
        <v>10 Senderos recuperados y reactivados</v>
      </c>
      <c r="C459" s="284"/>
    </row>
    <row r="460" spans="1:5" ht="32" x14ac:dyDescent="0.2">
      <c r="A460" s="279" t="s">
        <v>1901</v>
      </c>
      <c r="B460" s="279" t="s">
        <v>690</v>
      </c>
      <c r="C460" s="143" t="s">
        <v>873</v>
      </c>
      <c r="D460" s="18"/>
      <c r="E460"/>
    </row>
    <row r="461" spans="1:5" ht="48" x14ac:dyDescent="0.2">
      <c r="A461" s="279"/>
      <c r="B461" s="279"/>
      <c r="C461" s="143" t="s">
        <v>320</v>
      </c>
      <c r="D461" s="18"/>
      <c r="E461"/>
    </row>
    <row r="462" spans="1:5" ht="32" x14ac:dyDescent="0.2">
      <c r="A462" s="279"/>
      <c r="B462" s="279" t="s">
        <v>2</v>
      </c>
      <c r="C462" s="143" t="s">
        <v>1863</v>
      </c>
      <c r="D462" s="18"/>
      <c r="E462"/>
    </row>
    <row r="463" spans="1:5" ht="64" x14ac:dyDescent="0.2">
      <c r="A463" s="279"/>
      <c r="B463" s="279"/>
      <c r="C463" s="143" t="s">
        <v>321</v>
      </c>
      <c r="D463" s="18"/>
      <c r="E463"/>
    </row>
    <row r="464" spans="1:5" ht="48" x14ac:dyDescent="0.2">
      <c r="A464" s="279"/>
      <c r="B464" s="279"/>
      <c r="C464" s="143" t="s">
        <v>1913</v>
      </c>
      <c r="D464" s="18"/>
      <c r="E464"/>
    </row>
    <row r="465" spans="1:7" x14ac:dyDescent="0.2">
      <c r="A465" s="279" t="s">
        <v>1884</v>
      </c>
      <c r="B465" s="279"/>
      <c r="C465" s="279"/>
    </row>
    <row r="466" spans="1:7" ht="16" x14ac:dyDescent="0.2">
      <c r="A466" s="189" t="s">
        <v>1900</v>
      </c>
      <c r="B466" s="284" t="str">
        <f>+VLOOKUP(A465,OB_Prop_Estru_Prog_SubPr_meta!$K$3:$N$59,2,FALSE)</f>
        <v>Consolidación de una red de nodos de equipamientos urbanos para promover mayor cobertura de prestación de servicios sociales para el cuidado con criterios de multifuncionalidad. Busca además el Aprovechamiento de suelo para la optimización e hibridación de servicios sociales en equipamientos. Pretende la territorialización del cuidado a partir de la localización de equipamientos de proximidad que contribuyan a equilibrar la localización de servicios sociales en el suelo urbano.
La Secretaría Distrital de la Mujer y Hábitat coordinará con las Secretarías de Integración Social, Salud, Educación, de la Mujer, de Cultura y Seguridad, en coordinación con entidades competentes, serán las responsables de la ejecución de este subprograma.</v>
      </c>
      <c r="C466" s="284"/>
    </row>
    <row r="467" spans="1:7" ht="16" x14ac:dyDescent="0.2">
      <c r="A467" s="189" t="s">
        <v>1191</v>
      </c>
      <c r="B467" s="284" t="str">
        <f>+VLOOKUP(A465,OB_Prop_Estru_Prog_SubPr_meta!$K$3:$N$59,3,FALSE)</f>
        <v>Intervenciones para la promoción de áreas de servicios sociales para el cuidado</v>
      </c>
      <c r="C467" s="284"/>
    </row>
    <row r="468" spans="1:7" ht="16" x14ac:dyDescent="0.2">
      <c r="A468" s="189" t="s">
        <v>1192</v>
      </c>
      <c r="B468" s="284" t="str">
        <f>+VLOOKUP(A465,OB_Prop_Estru_Prog_SubPr_meta!$K$3:$N$59,4,FALSE)</f>
        <v>16 nodos de equipamientos conformados
36 manzanas del cuidado (22 con ancla de SDIS)
16 centros administrativos locales conformados
20 equipamientos educativos nuevos, reforzados o restituidos durante la vigencia del POT
60 Equipamientos educativos nuevos, durante la vigencia del POT
100 equipamientos educativos existentes proyectados para la articulación con educación superior
Equipamientos multifuncionales para servicios del cuidado en UPL deficitarias
24 Hospitales nuevos en UPL deficitarias de acuerdo al análisis prospectivo de oferta y demanda del servicio para la vigencia del presente Plan
41 Centros de Salud nuevos de escala de proximidad en UPL deficitarias de acuerdo al análisis prospectivo de oferta y demanda del servicio para la vigencia del presente Plan.
En desarrollo de la red pública distrital 16 Hospitales como proyectos estructurantes para la consolidación y fortalecimiento del sector
En desarrollo de la red pública distrital 18 Centros de salud de escala de proximidad para la consolidación del corto plazo
14 Unidades Operativas para operación SDIS
26 Equipamientos culturales
1 Cárcel Distrital</v>
      </c>
      <c r="C468" s="284"/>
    </row>
    <row r="469" spans="1:7" ht="16" customHeight="1" x14ac:dyDescent="0.2">
      <c r="A469" s="278" t="s">
        <v>1901</v>
      </c>
      <c r="B469" s="279" t="s">
        <v>690</v>
      </c>
      <c r="C469" s="143" t="s">
        <v>482</v>
      </c>
      <c r="E469" s="18"/>
      <c r="F469"/>
      <c r="G469"/>
    </row>
    <row r="470" spans="1:7" ht="16" x14ac:dyDescent="0.2">
      <c r="A470" s="278"/>
      <c r="B470" s="279"/>
      <c r="C470" s="147" t="s">
        <v>1712</v>
      </c>
      <c r="E470" s="18"/>
      <c r="F470"/>
      <c r="G470"/>
    </row>
    <row r="471" spans="1:7" ht="144" x14ac:dyDescent="0.2">
      <c r="A471" s="278"/>
      <c r="B471" s="279"/>
      <c r="C471" s="143" t="s">
        <v>1747</v>
      </c>
      <c r="E471" s="18"/>
      <c r="F471"/>
      <c r="G471"/>
    </row>
    <row r="472" spans="1:7" ht="112" x14ac:dyDescent="0.2">
      <c r="A472" s="278"/>
      <c r="B472" s="279"/>
      <c r="C472" s="143" t="s">
        <v>1735</v>
      </c>
      <c r="E472" s="18"/>
      <c r="F472"/>
      <c r="G472"/>
    </row>
    <row r="473" spans="1:7" ht="160" x14ac:dyDescent="0.2">
      <c r="A473" s="278"/>
      <c r="B473" s="279"/>
      <c r="C473" s="143" t="s">
        <v>1744</v>
      </c>
      <c r="E473" s="18"/>
      <c r="F473"/>
      <c r="G473"/>
    </row>
    <row r="474" spans="1:7" ht="128" x14ac:dyDescent="0.2">
      <c r="A474" s="278"/>
      <c r="B474" s="279"/>
      <c r="C474" s="143" t="s">
        <v>1751</v>
      </c>
      <c r="E474" s="18"/>
      <c r="F474"/>
      <c r="G474"/>
    </row>
    <row r="475" spans="1:7" ht="112" x14ac:dyDescent="0.2">
      <c r="A475" s="278"/>
      <c r="B475" s="279"/>
      <c r="C475" s="143" t="s">
        <v>1748</v>
      </c>
      <c r="E475" s="18"/>
      <c r="F475"/>
      <c r="G475"/>
    </row>
    <row r="476" spans="1:7" ht="128" x14ac:dyDescent="0.2">
      <c r="A476" s="278"/>
      <c r="B476" s="279"/>
      <c r="C476" s="143" t="s">
        <v>1742</v>
      </c>
      <c r="E476" s="18"/>
      <c r="F476"/>
      <c r="G476"/>
    </row>
    <row r="477" spans="1:7" ht="112" x14ac:dyDescent="0.2">
      <c r="A477" s="278"/>
      <c r="B477" s="279"/>
      <c r="C477" s="143" t="s">
        <v>1738</v>
      </c>
      <c r="E477" s="18"/>
      <c r="F477"/>
      <c r="G477"/>
    </row>
    <row r="478" spans="1:7" ht="125" customHeight="1" x14ac:dyDescent="0.2">
      <c r="A478" s="278"/>
      <c r="B478" s="279"/>
      <c r="C478" s="143" t="s">
        <v>2122</v>
      </c>
      <c r="E478" s="18"/>
      <c r="F478"/>
      <c r="G478"/>
    </row>
    <row r="479" spans="1:7" ht="80" x14ac:dyDescent="0.2">
      <c r="A479" s="278"/>
      <c r="B479" s="279"/>
      <c r="C479" s="143" t="s">
        <v>1750</v>
      </c>
      <c r="E479" s="18"/>
      <c r="F479"/>
      <c r="G479"/>
    </row>
    <row r="480" spans="1:7" ht="48" x14ac:dyDescent="0.2">
      <c r="A480" s="278"/>
      <c r="B480" s="279"/>
      <c r="C480" s="143" t="s">
        <v>1724</v>
      </c>
      <c r="E480" s="18"/>
      <c r="F480"/>
      <c r="G480"/>
    </row>
    <row r="481" spans="1:7" ht="64" x14ac:dyDescent="0.2">
      <c r="A481" s="278"/>
      <c r="B481" s="279"/>
      <c r="C481" s="143" t="s">
        <v>1730</v>
      </c>
      <c r="E481" s="18"/>
      <c r="F481"/>
      <c r="G481"/>
    </row>
    <row r="482" spans="1:7" ht="48" x14ac:dyDescent="0.2">
      <c r="A482" s="278"/>
      <c r="B482" s="279"/>
      <c r="C482" s="143" t="s">
        <v>1715</v>
      </c>
      <c r="E482" s="18"/>
      <c r="F482"/>
      <c r="G482"/>
    </row>
    <row r="483" spans="1:7" ht="64" x14ac:dyDescent="0.2">
      <c r="A483" s="278"/>
      <c r="B483" s="279"/>
      <c r="C483" s="143" t="s">
        <v>1727</v>
      </c>
      <c r="E483" s="18"/>
      <c r="F483"/>
      <c r="G483"/>
    </row>
    <row r="484" spans="1:7" ht="48" x14ac:dyDescent="0.2">
      <c r="A484" s="278"/>
      <c r="B484" s="279"/>
      <c r="C484" s="143" t="s">
        <v>1740</v>
      </c>
      <c r="E484" s="18"/>
      <c r="F484"/>
      <c r="G484"/>
    </row>
    <row r="485" spans="1:7" ht="48" x14ac:dyDescent="0.2">
      <c r="A485" s="278"/>
      <c r="B485" s="279"/>
      <c r="C485" s="143" t="s">
        <v>1717</v>
      </c>
      <c r="E485" s="18"/>
      <c r="F485"/>
      <c r="G485"/>
    </row>
    <row r="486" spans="1:7" ht="48" x14ac:dyDescent="0.2">
      <c r="A486" s="278"/>
      <c r="B486" s="279"/>
      <c r="C486" s="143" t="s">
        <v>1729</v>
      </c>
      <c r="E486" s="18"/>
      <c r="F486"/>
      <c r="G486"/>
    </row>
    <row r="487" spans="1:7" ht="48" x14ac:dyDescent="0.2">
      <c r="A487" s="278"/>
      <c r="B487" s="279"/>
      <c r="C487" s="143" t="s">
        <v>1732</v>
      </c>
      <c r="E487" s="18"/>
      <c r="F487"/>
      <c r="G487"/>
    </row>
    <row r="488" spans="1:7" ht="48" x14ac:dyDescent="0.2">
      <c r="A488" s="278"/>
      <c r="B488" s="279"/>
      <c r="C488" s="143" t="s">
        <v>1737</v>
      </c>
      <c r="E488" s="18"/>
      <c r="F488"/>
      <c r="G488"/>
    </row>
    <row r="489" spans="1:7" ht="64" x14ac:dyDescent="0.2">
      <c r="A489" s="278"/>
      <c r="B489" s="279"/>
      <c r="C489" s="143" t="s">
        <v>1741</v>
      </c>
      <c r="E489" s="18"/>
      <c r="F489"/>
      <c r="G489"/>
    </row>
    <row r="490" spans="1:7" ht="64" x14ac:dyDescent="0.2">
      <c r="A490" s="278"/>
      <c r="B490" s="279"/>
      <c r="C490" s="143" t="s">
        <v>1723</v>
      </c>
      <c r="E490" s="18"/>
      <c r="F490"/>
      <c r="G490"/>
    </row>
    <row r="491" spans="1:7" ht="48" x14ac:dyDescent="0.2">
      <c r="A491" s="278"/>
      <c r="B491" s="279"/>
      <c r="C491" s="143" t="s">
        <v>1731</v>
      </c>
      <c r="E491" s="18"/>
      <c r="F491"/>
      <c r="G491"/>
    </row>
    <row r="492" spans="1:7" ht="80" x14ac:dyDescent="0.2">
      <c r="A492" s="278"/>
      <c r="B492" s="279"/>
      <c r="C492" s="143" t="s">
        <v>1719</v>
      </c>
      <c r="E492" s="18"/>
      <c r="F492"/>
      <c r="G492"/>
    </row>
    <row r="493" spans="1:7" ht="48" x14ac:dyDescent="0.2">
      <c r="A493" s="278"/>
      <c r="B493" s="279"/>
      <c r="C493" s="143" t="s">
        <v>1725</v>
      </c>
      <c r="E493" s="18"/>
      <c r="F493"/>
      <c r="G493"/>
    </row>
    <row r="494" spans="1:7" ht="48" x14ac:dyDescent="0.2">
      <c r="A494" s="278"/>
      <c r="B494" s="279"/>
      <c r="C494" s="143" t="s">
        <v>2123</v>
      </c>
      <c r="E494" s="18"/>
      <c r="F494"/>
      <c r="G494"/>
    </row>
    <row r="495" spans="1:7" ht="64" x14ac:dyDescent="0.2">
      <c r="A495" s="278"/>
      <c r="B495" s="279"/>
      <c r="C495" s="143" t="s">
        <v>1746</v>
      </c>
      <c r="E495" s="18"/>
      <c r="F495"/>
      <c r="G495"/>
    </row>
    <row r="496" spans="1:7" ht="48" x14ac:dyDescent="0.2">
      <c r="A496" s="278"/>
      <c r="B496" s="279"/>
      <c r="C496" s="143" t="s">
        <v>1753</v>
      </c>
      <c r="E496" s="18"/>
      <c r="F496"/>
      <c r="G496"/>
    </row>
    <row r="497" spans="1:7" ht="48" x14ac:dyDescent="0.2">
      <c r="A497" s="278"/>
      <c r="B497" s="279"/>
      <c r="C497" s="143" t="s">
        <v>1713</v>
      </c>
      <c r="E497" s="18"/>
      <c r="F497"/>
      <c r="G497"/>
    </row>
    <row r="498" spans="1:7" ht="32" x14ac:dyDescent="0.2">
      <c r="A498" s="278"/>
      <c r="B498" s="279"/>
      <c r="C498" s="143" t="s">
        <v>790</v>
      </c>
      <c r="E498" s="18"/>
      <c r="G498"/>
    </row>
    <row r="499" spans="1:7" ht="32" x14ac:dyDescent="0.2">
      <c r="A499" s="278"/>
      <c r="B499" s="278" t="s">
        <v>2</v>
      </c>
      <c r="C499" s="143" t="s">
        <v>742</v>
      </c>
      <c r="D499"/>
      <c r="E499" s="18"/>
      <c r="G499"/>
    </row>
    <row r="500" spans="1:7" ht="48" x14ac:dyDescent="0.2">
      <c r="A500" s="278"/>
      <c r="B500" s="278"/>
      <c r="C500" s="143" t="s">
        <v>1997</v>
      </c>
      <c r="D500"/>
      <c r="E500" s="18"/>
      <c r="G500"/>
    </row>
    <row r="501" spans="1:7" ht="32" x14ac:dyDescent="0.2">
      <c r="A501" s="278"/>
      <c r="B501" s="278"/>
      <c r="C501" s="143" t="s">
        <v>2085</v>
      </c>
      <c r="D501"/>
      <c r="E501" s="18"/>
      <c r="G501"/>
    </row>
    <row r="502" spans="1:7" ht="16" x14ac:dyDescent="0.2">
      <c r="A502" s="278"/>
      <c r="B502" s="278"/>
      <c r="C502" s="143" t="s">
        <v>1859</v>
      </c>
      <c r="D502"/>
      <c r="E502" s="18"/>
      <c r="G502"/>
    </row>
    <row r="503" spans="1:7" ht="16" x14ac:dyDescent="0.2">
      <c r="A503" s="278"/>
      <c r="B503" s="278"/>
      <c r="C503" s="143" t="s">
        <v>747</v>
      </c>
      <c r="D503"/>
      <c r="E503" s="18"/>
      <c r="G503"/>
    </row>
    <row r="504" spans="1:7" ht="16" x14ac:dyDescent="0.2">
      <c r="A504" s="278"/>
      <c r="B504" s="278"/>
      <c r="C504" s="143" t="s">
        <v>708</v>
      </c>
      <c r="D504"/>
      <c r="E504" s="18"/>
      <c r="G504"/>
    </row>
    <row r="505" spans="1:7" ht="16" x14ac:dyDescent="0.2">
      <c r="A505" s="278"/>
      <c r="B505" s="278"/>
      <c r="C505" s="143" t="s">
        <v>1219</v>
      </c>
      <c r="D505"/>
      <c r="E505" s="18"/>
      <c r="G505"/>
    </row>
    <row r="506" spans="1:7" ht="16" x14ac:dyDescent="0.2">
      <c r="A506" s="278"/>
      <c r="B506" s="278"/>
      <c r="C506" s="143" t="s">
        <v>707</v>
      </c>
      <c r="D506"/>
      <c r="E506" s="18"/>
      <c r="G506"/>
    </row>
    <row r="507" spans="1:7" ht="16" x14ac:dyDescent="0.2">
      <c r="A507" s="278"/>
      <c r="B507" s="278"/>
      <c r="C507" s="143" t="s">
        <v>704</v>
      </c>
      <c r="D507"/>
      <c r="E507" s="18"/>
      <c r="G507"/>
    </row>
    <row r="508" spans="1:7" ht="16" x14ac:dyDescent="0.2">
      <c r="A508" s="278"/>
      <c r="B508" s="278"/>
      <c r="C508" s="143" t="s">
        <v>702</v>
      </c>
      <c r="D508"/>
      <c r="E508" s="18"/>
      <c r="G508"/>
    </row>
    <row r="509" spans="1:7" ht="16" x14ac:dyDescent="0.2">
      <c r="A509" s="278"/>
      <c r="B509" s="278"/>
      <c r="C509" s="143" t="s">
        <v>701</v>
      </c>
      <c r="D509"/>
      <c r="E509" s="18"/>
      <c r="G509"/>
    </row>
    <row r="510" spans="1:7" ht="16" x14ac:dyDescent="0.2">
      <c r="A510" s="278"/>
      <c r="B510" s="278"/>
      <c r="C510" s="143" t="s">
        <v>703</v>
      </c>
      <c r="D510"/>
      <c r="E510" s="18"/>
      <c r="G510"/>
    </row>
    <row r="511" spans="1:7" ht="16" x14ac:dyDescent="0.2">
      <c r="A511" s="278"/>
      <c r="B511" s="278"/>
      <c r="C511" s="143" t="s">
        <v>2298</v>
      </c>
      <c r="D511"/>
      <c r="E511" s="18"/>
      <c r="G511"/>
    </row>
    <row r="512" spans="1:7" ht="16" x14ac:dyDescent="0.2">
      <c r="A512" s="278"/>
      <c r="B512" s="278"/>
      <c r="C512" s="143" t="s">
        <v>706</v>
      </c>
      <c r="D512"/>
      <c r="E512" s="18"/>
      <c r="G512"/>
    </row>
    <row r="513" spans="1:7" ht="16" x14ac:dyDescent="0.2">
      <c r="A513" s="278"/>
      <c r="B513" s="278"/>
      <c r="C513" s="143" t="s">
        <v>705</v>
      </c>
      <c r="D513"/>
      <c r="E513" s="18"/>
      <c r="G513"/>
    </row>
    <row r="514" spans="1:7" ht="16" x14ac:dyDescent="0.2">
      <c r="A514" s="278"/>
      <c r="B514" s="278"/>
      <c r="C514" s="143" t="s">
        <v>1827</v>
      </c>
      <c r="D514"/>
      <c r="E514" s="18"/>
      <c r="G514"/>
    </row>
    <row r="515" spans="1:7" ht="16" x14ac:dyDescent="0.2">
      <c r="A515" s="278"/>
      <c r="B515" s="278"/>
      <c r="C515" s="143" t="s">
        <v>2008</v>
      </c>
      <c r="D515"/>
      <c r="E515" s="18"/>
      <c r="G515"/>
    </row>
    <row r="516" spans="1:7" ht="16" x14ac:dyDescent="0.2">
      <c r="A516" s="278"/>
      <c r="B516" s="278"/>
      <c r="C516" s="143" t="s">
        <v>2000</v>
      </c>
      <c r="D516"/>
      <c r="E516" s="18"/>
      <c r="G516"/>
    </row>
    <row r="517" spans="1:7" ht="16" x14ac:dyDescent="0.2">
      <c r="A517" s="278"/>
      <c r="B517" s="278"/>
      <c r="C517" s="143" t="s">
        <v>2005</v>
      </c>
      <c r="D517"/>
      <c r="E517" s="18"/>
      <c r="G517"/>
    </row>
    <row r="518" spans="1:7" ht="16" x14ac:dyDescent="0.2">
      <c r="A518" s="278"/>
      <c r="B518" s="278"/>
      <c r="C518" s="143" t="s">
        <v>2011</v>
      </c>
      <c r="D518"/>
      <c r="E518" s="18"/>
      <c r="G518"/>
    </row>
    <row r="519" spans="1:7" ht="16" x14ac:dyDescent="0.2">
      <c r="A519" s="278"/>
      <c r="B519" s="278"/>
      <c r="C519" s="143" t="s">
        <v>1834</v>
      </c>
      <c r="D519"/>
      <c r="E519" s="18"/>
      <c r="G519"/>
    </row>
    <row r="520" spans="1:7" ht="16" x14ac:dyDescent="0.2">
      <c r="A520" s="278"/>
      <c r="B520" s="278"/>
      <c r="C520" s="143" t="s">
        <v>2006</v>
      </c>
      <c r="D520"/>
      <c r="E520" s="18"/>
      <c r="G520"/>
    </row>
    <row r="521" spans="1:7" ht="16" x14ac:dyDescent="0.2">
      <c r="A521" s="278"/>
      <c r="B521" s="278"/>
      <c r="C521" s="143" t="s">
        <v>1844</v>
      </c>
      <c r="D521"/>
      <c r="E521" s="18"/>
      <c r="G521"/>
    </row>
    <row r="522" spans="1:7" ht="16" x14ac:dyDescent="0.2">
      <c r="A522" s="278"/>
      <c r="B522" s="278"/>
      <c r="C522" s="143" t="s">
        <v>2013</v>
      </c>
      <c r="D522"/>
      <c r="E522" s="18"/>
      <c r="G522"/>
    </row>
    <row r="523" spans="1:7" ht="16" x14ac:dyDescent="0.2">
      <c r="A523" s="278"/>
      <c r="B523" s="278"/>
      <c r="C523" s="143" t="s">
        <v>1836</v>
      </c>
      <c r="D523"/>
      <c r="E523" s="18"/>
      <c r="G523"/>
    </row>
    <row r="524" spans="1:7" ht="16" x14ac:dyDescent="0.2">
      <c r="A524" s="278"/>
      <c r="B524" s="278"/>
      <c r="C524" s="143" t="s">
        <v>1842</v>
      </c>
      <c r="D524"/>
      <c r="E524" s="18"/>
      <c r="G524"/>
    </row>
    <row r="525" spans="1:7" ht="16" x14ac:dyDescent="0.2">
      <c r="A525" s="278"/>
      <c r="B525" s="278"/>
      <c r="C525" s="143" t="s">
        <v>2012</v>
      </c>
      <c r="D525"/>
      <c r="E525" s="18"/>
      <c r="G525"/>
    </row>
    <row r="526" spans="1:7" ht="16" x14ac:dyDescent="0.2">
      <c r="A526" s="278"/>
      <c r="B526" s="278"/>
      <c r="C526" s="143" t="s">
        <v>1831</v>
      </c>
      <c r="D526"/>
      <c r="E526" s="18"/>
      <c r="G526"/>
    </row>
    <row r="527" spans="1:7" ht="16" x14ac:dyDescent="0.2">
      <c r="A527" s="278"/>
      <c r="B527" s="278"/>
      <c r="C527" s="143" t="s">
        <v>2004</v>
      </c>
      <c r="D527"/>
      <c r="E527" s="18"/>
      <c r="G527"/>
    </row>
    <row r="528" spans="1:7" ht="16" x14ac:dyDescent="0.2">
      <c r="A528" s="278"/>
      <c r="B528" s="278"/>
      <c r="C528" s="143" t="s">
        <v>2010</v>
      </c>
      <c r="D528"/>
      <c r="E528" s="18"/>
      <c r="G528"/>
    </row>
    <row r="529" spans="1:7" ht="16" x14ac:dyDescent="0.2">
      <c r="A529" s="278"/>
      <c r="B529" s="278"/>
      <c r="C529" s="143" t="s">
        <v>1825</v>
      </c>
      <c r="D529"/>
      <c r="E529" s="18"/>
      <c r="G529"/>
    </row>
    <row r="530" spans="1:7" ht="16" x14ac:dyDescent="0.2">
      <c r="A530" s="278"/>
      <c r="B530" s="278"/>
      <c r="C530" s="143" t="s">
        <v>2001</v>
      </c>
      <c r="D530"/>
      <c r="E530" s="18"/>
      <c r="G530"/>
    </row>
    <row r="531" spans="1:7" ht="16" x14ac:dyDescent="0.2">
      <c r="A531" s="278"/>
      <c r="B531" s="278"/>
      <c r="C531" s="143" t="s">
        <v>2002</v>
      </c>
      <c r="D531"/>
      <c r="E531" s="18"/>
      <c r="G531"/>
    </row>
    <row r="532" spans="1:7" ht="16" x14ac:dyDescent="0.2">
      <c r="A532" s="278"/>
      <c r="B532" s="278"/>
      <c r="C532" s="143" t="s">
        <v>2007</v>
      </c>
      <c r="D532"/>
      <c r="E532" s="18"/>
      <c r="G532"/>
    </row>
    <row r="533" spans="1:7" ht="16" x14ac:dyDescent="0.2">
      <c r="A533" s="278"/>
      <c r="B533" s="278"/>
      <c r="C533" s="143" t="s">
        <v>1840</v>
      </c>
      <c r="D533"/>
      <c r="E533" s="18"/>
      <c r="G533"/>
    </row>
    <row r="534" spans="1:7" ht="16" x14ac:dyDescent="0.2">
      <c r="A534" s="278"/>
      <c r="B534" s="278"/>
      <c r="C534" s="143" t="s">
        <v>1829</v>
      </c>
      <c r="D534"/>
      <c r="E534" s="18"/>
      <c r="G534"/>
    </row>
    <row r="535" spans="1:7" ht="16" x14ac:dyDescent="0.2">
      <c r="A535" s="278"/>
      <c r="B535" s="278"/>
      <c r="C535" s="143" t="s">
        <v>2009</v>
      </c>
      <c r="D535"/>
      <c r="E535" s="18"/>
      <c r="G535"/>
    </row>
    <row r="536" spans="1:7" ht="16" x14ac:dyDescent="0.2">
      <c r="A536" s="278"/>
      <c r="B536" s="278"/>
      <c r="C536" s="143" t="s">
        <v>2003</v>
      </c>
      <c r="D536"/>
      <c r="E536" s="18"/>
      <c r="G536"/>
    </row>
    <row r="537" spans="1:7" ht="14" customHeight="1" x14ac:dyDescent="0.2">
      <c r="A537" s="278"/>
      <c r="B537" s="278"/>
      <c r="C537" s="143" t="s">
        <v>814</v>
      </c>
      <c r="D537"/>
      <c r="E537" s="18"/>
      <c r="G537"/>
    </row>
    <row r="538" spans="1:7" ht="16" x14ac:dyDescent="0.2">
      <c r="A538" s="278"/>
      <c r="B538" s="278"/>
      <c r="C538" s="143" t="s">
        <v>1999</v>
      </c>
      <c r="D538"/>
      <c r="E538" s="18"/>
      <c r="G538"/>
    </row>
    <row r="539" spans="1:7" ht="16" x14ac:dyDescent="0.2">
      <c r="A539" s="278"/>
      <c r="B539" s="278"/>
      <c r="C539" s="143" t="s">
        <v>1851</v>
      </c>
      <c r="D539"/>
      <c r="E539" s="18"/>
      <c r="G539"/>
    </row>
    <row r="540" spans="1:7" ht="16" x14ac:dyDescent="0.2">
      <c r="A540" s="278"/>
      <c r="B540" s="278"/>
      <c r="C540" s="143" t="s">
        <v>1854</v>
      </c>
      <c r="D540"/>
      <c r="E540" s="18"/>
      <c r="G540"/>
    </row>
    <row r="541" spans="1:7" ht="16" x14ac:dyDescent="0.2">
      <c r="A541" s="278"/>
      <c r="B541" s="278"/>
      <c r="C541" s="143" t="s">
        <v>1855</v>
      </c>
      <c r="D541"/>
      <c r="E541" s="18"/>
      <c r="G541"/>
    </row>
    <row r="542" spans="1:7" ht="16" x14ac:dyDescent="0.2">
      <c r="A542" s="278"/>
      <c r="B542" s="278"/>
      <c r="C542" s="143" t="s">
        <v>1852</v>
      </c>
      <c r="D542"/>
      <c r="E542" s="18"/>
      <c r="G542"/>
    </row>
    <row r="543" spans="1:7" ht="16" x14ac:dyDescent="0.2">
      <c r="A543" s="278"/>
      <c r="B543" s="278"/>
      <c r="C543" s="143" t="s">
        <v>1849</v>
      </c>
      <c r="D543"/>
      <c r="E543" s="18"/>
      <c r="G543"/>
    </row>
    <row r="544" spans="1:7" ht="16" x14ac:dyDescent="0.2">
      <c r="A544" s="278"/>
      <c r="B544" s="278"/>
      <c r="C544" s="143" t="s">
        <v>1857</v>
      </c>
      <c r="D544"/>
      <c r="E544" s="18"/>
      <c r="G544"/>
    </row>
    <row r="545" spans="1:7" ht="16" x14ac:dyDescent="0.2">
      <c r="A545" s="278"/>
      <c r="B545" s="278"/>
      <c r="C545" s="143" t="s">
        <v>1853</v>
      </c>
      <c r="D545"/>
      <c r="E545" s="18"/>
      <c r="G545"/>
    </row>
    <row r="546" spans="1:7" ht="16" x14ac:dyDescent="0.2">
      <c r="A546" s="278"/>
      <c r="B546" s="278"/>
      <c r="C546" s="143" t="s">
        <v>1847</v>
      </c>
      <c r="D546"/>
      <c r="E546" s="18"/>
      <c r="G546"/>
    </row>
    <row r="547" spans="1:7" ht="16" x14ac:dyDescent="0.2">
      <c r="A547" s="278"/>
      <c r="B547" s="278"/>
      <c r="C547" s="143" t="s">
        <v>1856</v>
      </c>
      <c r="D547"/>
      <c r="E547" s="18"/>
      <c r="G547"/>
    </row>
    <row r="548" spans="1:7" ht="16" x14ac:dyDescent="0.2">
      <c r="A548" s="278"/>
      <c r="B548" s="278"/>
      <c r="C548" s="143" t="s">
        <v>1850</v>
      </c>
      <c r="D548"/>
      <c r="E548" s="18"/>
      <c r="G548"/>
    </row>
    <row r="549" spans="1:7" ht="16" x14ac:dyDescent="0.2">
      <c r="A549" s="278"/>
      <c r="B549" s="278"/>
      <c r="C549" s="143" t="s">
        <v>713</v>
      </c>
      <c r="D549"/>
      <c r="E549" s="18"/>
      <c r="G549"/>
    </row>
    <row r="550" spans="1:7" ht="32" x14ac:dyDescent="0.2">
      <c r="A550" s="278"/>
      <c r="B550" s="278"/>
      <c r="C550" s="143" t="s">
        <v>745</v>
      </c>
      <c r="D550"/>
      <c r="E550" s="18"/>
      <c r="G550"/>
    </row>
    <row r="551" spans="1:7" ht="32" x14ac:dyDescent="0.2">
      <c r="A551" s="278"/>
      <c r="B551" s="278"/>
      <c r="C551" s="143" t="s">
        <v>2014</v>
      </c>
      <c r="D551"/>
      <c r="E551" s="18"/>
      <c r="G551"/>
    </row>
    <row r="552" spans="1:7" ht="80" x14ac:dyDescent="0.2">
      <c r="A552" s="278"/>
      <c r="B552" s="278"/>
      <c r="C552" s="143" t="s">
        <v>1985</v>
      </c>
      <c r="D552"/>
      <c r="E552" s="18"/>
      <c r="G552"/>
    </row>
    <row r="553" spans="1:7" ht="80" x14ac:dyDescent="0.2">
      <c r="A553" s="278"/>
      <c r="B553" s="278"/>
      <c r="C553" s="143" t="s">
        <v>1663</v>
      </c>
      <c r="D553"/>
      <c r="E553" s="18"/>
      <c r="G553"/>
    </row>
    <row r="554" spans="1:7" ht="16" x14ac:dyDescent="0.2">
      <c r="A554" s="278"/>
      <c r="B554" s="278"/>
      <c r="C554" s="143" t="s">
        <v>1760</v>
      </c>
      <c r="D554"/>
      <c r="E554" s="18"/>
      <c r="G554"/>
    </row>
    <row r="555" spans="1:7" ht="16" x14ac:dyDescent="0.2">
      <c r="A555" s="278"/>
      <c r="B555" s="278"/>
      <c r="C555" s="143" t="s">
        <v>1762</v>
      </c>
      <c r="D555"/>
      <c r="E555" s="18"/>
      <c r="G555"/>
    </row>
    <row r="556" spans="1:7" ht="16" x14ac:dyDescent="0.2">
      <c r="A556" s="278"/>
      <c r="B556" s="278"/>
      <c r="C556" s="143" t="s">
        <v>1761</v>
      </c>
      <c r="D556"/>
      <c r="E556" s="18"/>
      <c r="G556"/>
    </row>
    <row r="557" spans="1:7" ht="16" x14ac:dyDescent="0.2">
      <c r="A557" s="278"/>
      <c r="B557" s="278"/>
      <c r="C557" s="143" t="s">
        <v>1764</v>
      </c>
      <c r="D557"/>
      <c r="E557" s="18"/>
      <c r="G557"/>
    </row>
    <row r="558" spans="1:7" ht="16" x14ac:dyDescent="0.2">
      <c r="A558" s="278"/>
      <c r="B558" s="278"/>
      <c r="C558" s="143" t="s">
        <v>1763</v>
      </c>
      <c r="D558"/>
      <c r="E558" s="18"/>
      <c r="G558"/>
    </row>
    <row r="559" spans="1:7" ht="16" x14ac:dyDescent="0.2">
      <c r="A559" s="278"/>
      <c r="B559" s="278"/>
      <c r="C559" s="143" t="s">
        <v>1774</v>
      </c>
      <c r="D559"/>
      <c r="E559" s="18"/>
      <c r="G559"/>
    </row>
    <row r="560" spans="1:7" ht="16" x14ac:dyDescent="0.2">
      <c r="A560" s="278"/>
      <c r="B560" s="278"/>
      <c r="C560" s="143" t="s">
        <v>1795</v>
      </c>
      <c r="D560"/>
      <c r="E560" s="18"/>
      <c r="G560"/>
    </row>
    <row r="561" spans="1:7" ht="16" x14ac:dyDescent="0.2">
      <c r="A561" s="278"/>
      <c r="B561" s="278"/>
      <c r="C561" s="143" t="s">
        <v>1793</v>
      </c>
      <c r="D561"/>
      <c r="E561" s="18"/>
      <c r="G561"/>
    </row>
    <row r="562" spans="1:7" ht="16" x14ac:dyDescent="0.2">
      <c r="A562" s="278"/>
      <c r="B562" s="278"/>
      <c r="C562" s="143" t="s">
        <v>1788</v>
      </c>
      <c r="D562"/>
      <c r="E562" s="18"/>
      <c r="G562"/>
    </row>
    <row r="563" spans="1:7" ht="16" x14ac:dyDescent="0.2">
      <c r="A563" s="278"/>
      <c r="B563" s="278"/>
      <c r="C563" s="143" t="s">
        <v>1783</v>
      </c>
      <c r="D563"/>
      <c r="E563" s="18"/>
      <c r="G563"/>
    </row>
    <row r="564" spans="1:7" ht="16" x14ac:dyDescent="0.2">
      <c r="A564" s="278"/>
      <c r="B564" s="278"/>
      <c r="C564" s="143" t="s">
        <v>1790</v>
      </c>
      <c r="D564"/>
      <c r="E564" s="18"/>
      <c r="G564"/>
    </row>
    <row r="565" spans="1:7" ht="16" x14ac:dyDescent="0.2">
      <c r="A565" s="278"/>
      <c r="B565" s="278"/>
      <c r="C565" s="143" t="s">
        <v>1794</v>
      </c>
      <c r="D565"/>
      <c r="E565" s="18"/>
      <c r="G565"/>
    </row>
    <row r="566" spans="1:7" ht="16" x14ac:dyDescent="0.2">
      <c r="A566" s="278"/>
      <c r="B566" s="278"/>
      <c r="C566" s="143" t="s">
        <v>1782</v>
      </c>
      <c r="D566"/>
      <c r="E566" s="18"/>
      <c r="G566"/>
    </row>
    <row r="567" spans="1:7" ht="16" x14ac:dyDescent="0.2">
      <c r="A567" s="278"/>
      <c r="B567" s="278"/>
      <c r="C567" s="143" t="s">
        <v>1789</v>
      </c>
      <c r="D567"/>
      <c r="E567" s="18"/>
      <c r="G567"/>
    </row>
    <row r="568" spans="1:7" ht="16" x14ac:dyDescent="0.2">
      <c r="A568" s="278"/>
      <c r="B568" s="278"/>
      <c r="C568" s="143" t="s">
        <v>1780</v>
      </c>
      <c r="D568"/>
      <c r="E568" s="18"/>
      <c r="G568"/>
    </row>
    <row r="569" spans="1:7" ht="16" x14ac:dyDescent="0.2">
      <c r="A569" s="278"/>
      <c r="B569" s="278"/>
      <c r="C569" s="143" t="s">
        <v>1785</v>
      </c>
      <c r="D569"/>
      <c r="E569" s="18"/>
      <c r="G569"/>
    </row>
    <row r="570" spans="1:7" ht="16" x14ac:dyDescent="0.2">
      <c r="A570" s="278"/>
      <c r="B570" s="278"/>
      <c r="C570" s="143" t="s">
        <v>1786</v>
      </c>
      <c r="D570"/>
      <c r="E570" s="18"/>
      <c r="G570"/>
    </row>
    <row r="571" spans="1:7" ht="16" x14ac:dyDescent="0.2">
      <c r="A571" s="278"/>
      <c r="B571" s="278"/>
      <c r="C571" s="143" t="s">
        <v>1779</v>
      </c>
      <c r="D571"/>
      <c r="E571" s="18"/>
      <c r="G571"/>
    </row>
    <row r="572" spans="1:7" ht="16" x14ac:dyDescent="0.2">
      <c r="A572" s="278"/>
      <c r="B572" s="278"/>
      <c r="C572" s="143" t="s">
        <v>1784</v>
      </c>
      <c r="D572"/>
      <c r="E572" s="18"/>
      <c r="G572"/>
    </row>
    <row r="573" spans="1:7" ht="16" x14ac:dyDescent="0.2">
      <c r="A573" s="278"/>
      <c r="B573" s="278"/>
      <c r="C573" s="143" t="s">
        <v>1777</v>
      </c>
      <c r="D573"/>
      <c r="E573" s="18"/>
      <c r="G573"/>
    </row>
    <row r="574" spans="1:7" ht="16" x14ac:dyDescent="0.2">
      <c r="A574" s="278"/>
      <c r="B574" s="278"/>
      <c r="C574" s="143" t="s">
        <v>1771</v>
      </c>
      <c r="D574"/>
      <c r="E574" s="18"/>
      <c r="G574"/>
    </row>
    <row r="575" spans="1:7" ht="16" x14ac:dyDescent="0.2">
      <c r="A575" s="278"/>
      <c r="B575" s="278"/>
      <c r="C575" s="143" t="s">
        <v>1772</v>
      </c>
      <c r="D575"/>
      <c r="E575" s="18"/>
      <c r="G575"/>
    </row>
    <row r="576" spans="1:7" ht="16" x14ac:dyDescent="0.2">
      <c r="A576" s="278"/>
      <c r="B576" s="278"/>
      <c r="C576" s="143" t="s">
        <v>1791</v>
      </c>
      <c r="D576"/>
      <c r="E576" s="18"/>
      <c r="G576"/>
    </row>
    <row r="577" spans="1:7" ht="16" x14ac:dyDescent="0.2">
      <c r="A577" s="278"/>
      <c r="B577" s="278"/>
      <c r="C577" s="143" t="s">
        <v>1781</v>
      </c>
      <c r="D577"/>
      <c r="E577" s="18"/>
      <c r="G577"/>
    </row>
    <row r="578" spans="1:7" ht="16" x14ac:dyDescent="0.2">
      <c r="A578" s="278"/>
      <c r="B578" s="278"/>
      <c r="C578" s="143" t="s">
        <v>1792</v>
      </c>
      <c r="D578"/>
      <c r="E578" s="18"/>
      <c r="G578"/>
    </row>
    <row r="579" spans="1:7" ht="16" x14ac:dyDescent="0.2">
      <c r="A579" s="278"/>
      <c r="B579" s="278"/>
      <c r="C579" s="143" t="s">
        <v>1778</v>
      </c>
      <c r="D579"/>
      <c r="E579" s="18"/>
      <c r="G579"/>
    </row>
    <row r="580" spans="1:7" ht="16" x14ac:dyDescent="0.2">
      <c r="A580" s="278"/>
      <c r="B580" s="278"/>
      <c r="C580" s="143" t="s">
        <v>1787</v>
      </c>
      <c r="D580"/>
      <c r="E580" s="18"/>
      <c r="G580"/>
    </row>
    <row r="581" spans="1:7" ht="16" x14ac:dyDescent="0.2">
      <c r="A581" s="278"/>
      <c r="B581" s="278"/>
      <c r="C581" s="143" t="s">
        <v>1775</v>
      </c>
      <c r="D581"/>
      <c r="E581" s="18"/>
      <c r="G581"/>
    </row>
    <row r="582" spans="1:7" ht="16" x14ac:dyDescent="0.2">
      <c r="A582" s="278"/>
      <c r="B582" s="278"/>
      <c r="C582" s="143" t="s">
        <v>1776</v>
      </c>
      <c r="D582"/>
      <c r="E582" s="18"/>
      <c r="G582"/>
    </row>
    <row r="583" spans="1:7" ht="16" x14ac:dyDescent="0.2">
      <c r="A583" s="278"/>
      <c r="B583" s="278"/>
      <c r="C583" s="143" t="s">
        <v>1766</v>
      </c>
      <c r="D583"/>
      <c r="E583" s="18"/>
      <c r="G583"/>
    </row>
    <row r="584" spans="1:7" ht="16" x14ac:dyDescent="0.2">
      <c r="A584" s="278"/>
      <c r="B584" s="278"/>
      <c r="C584" s="143" t="s">
        <v>1769</v>
      </c>
      <c r="D584"/>
      <c r="E584" s="18"/>
      <c r="G584"/>
    </row>
    <row r="585" spans="1:7" ht="16" x14ac:dyDescent="0.2">
      <c r="A585" s="278"/>
      <c r="B585" s="278"/>
      <c r="C585" s="143" t="s">
        <v>1765</v>
      </c>
      <c r="D585"/>
      <c r="E585" s="18"/>
      <c r="G585"/>
    </row>
    <row r="586" spans="1:7" ht="16" x14ac:dyDescent="0.2">
      <c r="A586" s="278"/>
      <c r="B586" s="278"/>
      <c r="C586" s="143" t="s">
        <v>1767</v>
      </c>
      <c r="D586"/>
      <c r="E586" s="18"/>
      <c r="G586"/>
    </row>
    <row r="587" spans="1:7" ht="16" x14ac:dyDescent="0.2">
      <c r="A587" s="278"/>
      <c r="B587" s="278"/>
      <c r="C587" s="143" t="s">
        <v>1770</v>
      </c>
      <c r="D587"/>
      <c r="E587" s="18"/>
      <c r="G587"/>
    </row>
    <row r="588" spans="1:7" ht="16" x14ac:dyDescent="0.2">
      <c r="A588" s="278"/>
      <c r="B588" s="278"/>
      <c r="C588" s="143" t="s">
        <v>1768</v>
      </c>
      <c r="D588"/>
      <c r="E588" s="18"/>
      <c r="G588"/>
    </row>
    <row r="589" spans="1:7" ht="16" x14ac:dyDescent="0.2">
      <c r="A589" s="278"/>
      <c r="B589" s="278"/>
      <c r="C589" s="143" t="s">
        <v>467</v>
      </c>
      <c r="D589"/>
      <c r="E589" s="18"/>
      <c r="G589"/>
    </row>
    <row r="590" spans="1:7" ht="16" x14ac:dyDescent="0.2">
      <c r="A590" s="278"/>
      <c r="B590" s="278"/>
      <c r="C590" s="143" t="s">
        <v>469</v>
      </c>
      <c r="D590"/>
      <c r="E590" s="18"/>
      <c r="G590"/>
    </row>
    <row r="591" spans="1:7" ht="16" x14ac:dyDescent="0.2">
      <c r="A591" s="278"/>
      <c r="B591" s="278"/>
      <c r="C591" s="143" t="s">
        <v>470</v>
      </c>
      <c r="D591"/>
      <c r="E591" s="18"/>
      <c r="G591"/>
    </row>
    <row r="592" spans="1:7" ht="16" x14ac:dyDescent="0.2">
      <c r="A592" s="278"/>
      <c r="B592" s="278"/>
      <c r="C592" s="143" t="s">
        <v>473</v>
      </c>
      <c r="D592"/>
      <c r="E592" s="18"/>
      <c r="G592"/>
    </row>
    <row r="593" spans="1:7" ht="16" x14ac:dyDescent="0.2">
      <c r="A593" s="278"/>
      <c r="B593" s="278"/>
      <c r="C593" s="143" t="s">
        <v>474</v>
      </c>
      <c r="D593"/>
      <c r="E593" s="18"/>
      <c r="G593"/>
    </row>
    <row r="594" spans="1:7" ht="16" x14ac:dyDescent="0.2">
      <c r="A594" s="278"/>
      <c r="B594" s="278"/>
      <c r="C594" s="143" t="s">
        <v>476</v>
      </c>
      <c r="D594"/>
      <c r="E594" s="18"/>
      <c r="G594"/>
    </row>
    <row r="595" spans="1:7" ht="16" x14ac:dyDescent="0.2">
      <c r="A595" s="278"/>
      <c r="B595" s="278"/>
      <c r="C595" s="143" t="s">
        <v>475</v>
      </c>
      <c r="D595"/>
      <c r="E595" s="18"/>
      <c r="G595"/>
    </row>
    <row r="596" spans="1:7" ht="16" x14ac:dyDescent="0.2">
      <c r="A596" s="278"/>
      <c r="B596" s="278"/>
      <c r="C596" s="143" t="s">
        <v>840</v>
      </c>
      <c r="D596"/>
      <c r="E596" s="18"/>
      <c r="G596"/>
    </row>
    <row r="597" spans="1:7" ht="16" x14ac:dyDescent="0.2">
      <c r="A597" s="278"/>
      <c r="B597" s="278"/>
      <c r="C597" s="143" t="s">
        <v>477</v>
      </c>
      <c r="D597"/>
      <c r="E597" s="18"/>
      <c r="G597"/>
    </row>
    <row r="598" spans="1:7" ht="16" x14ac:dyDescent="0.2">
      <c r="A598" s="278"/>
      <c r="B598" s="278"/>
      <c r="C598" s="143" t="s">
        <v>472</v>
      </c>
      <c r="D598"/>
      <c r="E598" s="18"/>
      <c r="G598"/>
    </row>
    <row r="599" spans="1:7" ht="16" x14ac:dyDescent="0.2">
      <c r="A599" s="278"/>
      <c r="B599" s="278"/>
      <c r="C599" s="143" t="s">
        <v>466</v>
      </c>
      <c r="D599"/>
      <c r="E599" s="18"/>
      <c r="G599"/>
    </row>
    <row r="600" spans="1:7" ht="16" x14ac:dyDescent="0.2">
      <c r="A600" s="278"/>
      <c r="B600" s="278"/>
      <c r="C600" s="143" t="s">
        <v>471</v>
      </c>
      <c r="D600"/>
      <c r="E600" s="18"/>
      <c r="G600"/>
    </row>
    <row r="601" spans="1:7" ht="16" x14ac:dyDescent="0.2">
      <c r="A601" s="278"/>
      <c r="B601" s="278"/>
      <c r="C601" s="143" t="s">
        <v>846</v>
      </c>
      <c r="D601"/>
      <c r="E601" s="18"/>
      <c r="G601"/>
    </row>
    <row r="602" spans="1:7" ht="16" x14ac:dyDescent="0.2">
      <c r="A602" s="278"/>
      <c r="B602" s="278"/>
      <c r="C602" s="143" t="s">
        <v>468</v>
      </c>
      <c r="D602"/>
      <c r="E602" s="18"/>
      <c r="G602"/>
    </row>
    <row r="603" spans="1:7" ht="32" x14ac:dyDescent="0.2">
      <c r="A603" s="278"/>
      <c r="B603" s="278"/>
      <c r="C603" s="143" t="s">
        <v>1667</v>
      </c>
      <c r="D603"/>
      <c r="E603" s="18"/>
      <c r="G603"/>
    </row>
    <row r="604" spans="1:7" ht="32" x14ac:dyDescent="0.2">
      <c r="A604" s="278"/>
      <c r="B604" s="278"/>
      <c r="C604" s="143" t="s">
        <v>2274</v>
      </c>
      <c r="D604"/>
      <c r="E604" s="18"/>
      <c r="G604"/>
    </row>
    <row r="605" spans="1:7" ht="64" x14ac:dyDescent="0.2">
      <c r="A605" s="278"/>
      <c r="B605" s="278"/>
      <c r="C605" s="143" t="s">
        <v>2280</v>
      </c>
      <c r="D605"/>
      <c r="E605" s="18"/>
      <c r="G605"/>
    </row>
    <row r="606" spans="1:7" ht="32" x14ac:dyDescent="0.2">
      <c r="A606" s="278"/>
      <c r="B606" s="278"/>
      <c r="C606" s="143" t="s">
        <v>2273</v>
      </c>
      <c r="D606"/>
      <c r="E606" s="18"/>
      <c r="G606"/>
    </row>
    <row r="607" spans="1:7" ht="32" x14ac:dyDescent="0.2">
      <c r="A607" s="278"/>
      <c r="B607" s="278"/>
      <c r="C607" s="143" t="s">
        <v>2278</v>
      </c>
      <c r="D607"/>
      <c r="E607" s="18"/>
      <c r="G607"/>
    </row>
    <row r="608" spans="1:7" ht="16" x14ac:dyDescent="0.2">
      <c r="A608" s="278"/>
      <c r="B608" s="278"/>
      <c r="C608" s="143" t="s">
        <v>2275</v>
      </c>
      <c r="D608"/>
      <c r="E608" s="18"/>
      <c r="G608"/>
    </row>
    <row r="609" spans="1:7" ht="16" x14ac:dyDescent="0.2">
      <c r="A609" s="278"/>
      <c r="B609" s="278"/>
      <c r="C609" s="143" t="s">
        <v>2276</v>
      </c>
      <c r="D609"/>
      <c r="E609" s="18"/>
      <c r="G609"/>
    </row>
    <row r="610" spans="1:7" ht="16" x14ac:dyDescent="0.2">
      <c r="A610" s="278"/>
      <c r="B610" s="278"/>
      <c r="C610" s="143" t="s">
        <v>2277</v>
      </c>
      <c r="D610"/>
      <c r="E610" s="18"/>
      <c r="G610"/>
    </row>
    <row r="611" spans="1:7" ht="16" x14ac:dyDescent="0.2">
      <c r="A611" s="278"/>
      <c r="B611" s="278"/>
      <c r="C611" s="143" t="s">
        <v>2270</v>
      </c>
      <c r="D611"/>
      <c r="E611" s="18"/>
      <c r="G611"/>
    </row>
    <row r="612" spans="1:7" ht="16" x14ac:dyDescent="0.2">
      <c r="A612" s="278"/>
      <c r="B612" s="278"/>
      <c r="C612" s="143" t="s">
        <v>2272</v>
      </c>
      <c r="D612"/>
      <c r="E612" s="18"/>
      <c r="G612"/>
    </row>
    <row r="613" spans="1:7" ht="16" x14ac:dyDescent="0.2">
      <c r="A613" s="278"/>
      <c r="B613" s="278"/>
      <c r="C613" s="143" t="s">
        <v>2269</v>
      </c>
      <c r="D613"/>
      <c r="E613" s="18"/>
      <c r="G613"/>
    </row>
    <row r="614" spans="1:7" ht="16" x14ac:dyDescent="0.2">
      <c r="A614" s="278"/>
      <c r="B614" s="278"/>
      <c r="C614" s="143" t="s">
        <v>2271</v>
      </c>
      <c r="D614"/>
      <c r="E614" s="18"/>
      <c r="G614"/>
    </row>
    <row r="615" spans="1:7" ht="16" x14ac:dyDescent="0.2">
      <c r="A615" s="278"/>
      <c r="B615" s="278"/>
      <c r="C615" s="143" t="s">
        <v>2291</v>
      </c>
      <c r="D615"/>
      <c r="E615" s="18"/>
      <c r="G615"/>
    </row>
    <row r="616" spans="1:7" ht="16" x14ac:dyDescent="0.2">
      <c r="A616" s="278"/>
      <c r="B616" s="278"/>
      <c r="C616" s="143" t="s">
        <v>2261</v>
      </c>
      <c r="D616"/>
      <c r="E616" s="18"/>
      <c r="G616"/>
    </row>
    <row r="617" spans="1:7" ht="16" x14ac:dyDescent="0.2">
      <c r="A617" s="278"/>
      <c r="B617" s="278"/>
      <c r="C617" s="143" t="s">
        <v>2256</v>
      </c>
      <c r="D617"/>
      <c r="E617" s="18"/>
      <c r="G617"/>
    </row>
    <row r="618" spans="1:7" ht="16" x14ac:dyDescent="0.2">
      <c r="A618" s="278"/>
      <c r="B618" s="278"/>
      <c r="C618" s="143" t="s">
        <v>2262</v>
      </c>
      <c r="D618"/>
      <c r="E618" s="18"/>
      <c r="G618"/>
    </row>
    <row r="619" spans="1:7" ht="16" x14ac:dyDescent="0.2">
      <c r="A619" s="278"/>
      <c r="B619" s="278"/>
      <c r="C619" s="143" t="s">
        <v>2263</v>
      </c>
      <c r="D619"/>
      <c r="E619" s="18"/>
      <c r="G619"/>
    </row>
    <row r="620" spans="1:7" ht="16" x14ac:dyDescent="0.2">
      <c r="A620" s="278"/>
      <c r="B620" s="278"/>
      <c r="C620" s="143" t="s">
        <v>2255</v>
      </c>
      <c r="D620"/>
      <c r="E620" s="18"/>
      <c r="G620"/>
    </row>
    <row r="621" spans="1:7" ht="16" x14ac:dyDescent="0.2">
      <c r="A621" s="278"/>
      <c r="B621" s="278"/>
      <c r="C621" s="143" t="s">
        <v>2254</v>
      </c>
      <c r="D621"/>
      <c r="E621" s="18"/>
      <c r="G621"/>
    </row>
    <row r="622" spans="1:7" ht="16" x14ac:dyDescent="0.2">
      <c r="A622" s="278"/>
      <c r="B622" s="278"/>
      <c r="C622" s="143" t="s">
        <v>2266</v>
      </c>
      <c r="D622"/>
      <c r="E622" s="18"/>
      <c r="G622"/>
    </row>
    <row r="623" spans="1:7" ht="16" x14ac:dyDescent="0.2">
      <c r="A623" s="278"/>
      <c r="B623" s="278"/>
      <c r="C623" s="143" t="s">
        <v>2264</v>
      </c>
      <c r="D623"/>
      <c r="E623" s="18"/>
      <c r="G623"/>
    </row>
    <row r="624" spans="1:7" ht="16" x14ac:dyDescent="0.2">
      <c r="A624" s="278"/>
      <c r="B624" s="278"/>
      <c r="C624" s="143" t="s">
        <v>2268</v>
      </c>
      <c r="D624"/>
      <c r="E624" s="18"/>
      <c r="G624"/>
    </row>
    <row r="625" spans="1:7" ht="16" x14ac:dyDescent="0.2">
      <c r="A625" s="278"/>
      <c r="B625" s="278"/>
      <c r="C625" s="143" t="s">
        <v>2259</v>
      </c>
      <c r="D625"/>
      <c r="E625" s="18"/>
      <c r="G625"/>
    </row>
    <row r="626" spans="1:7" ht="16" x14ac:dyDescent="0.2">
      <c r="A626" s="278"/>
      <c r="B626" s="278"/>
      <c r="C626" s="143" t="s">
        <v>2251</v>
      </c>
      <c r="D626"/>
      <c r="E626" s="18"/>
      <c r="G626"/>
    </row>
    <row r="627" spans="1:7" ht="16" x14ac:dyDescent="0.2">
      <c r="A627" s="278"/>
      <c r="B627" s="278"/>
      <c r="C627" s="143" t="s">
        <v>2267</v>
      </c>
      <c r="D627"/>
      <c r="E627" s="18"/>
      <c r="G627"/>
    </row>
    <row r="628" spans="1:7" ht="32" x14ac:dyDescent="0.2">
      <c r="A628" s="278"/>
      <c r="B628" s="278"/>
      <c r="C628" s="143" t="s">
        <v>679</v>
      </c>
      <c r="D628"/>
      <c r="E628" s="18"/>
      <c r="G628"/>
    </row>
    <row r="629" spans="1:7" ht="16" x14ac:dyDescent="0.2">
      <c r="A629" s="278"/>
      <c r="B629" s="278"/>
      <c r="C629" s="143" t="s">
        <v>697</v>
      </c>
      <c r="D629"/>
      <c r="E629" s="18"/>
      <c r="G629"/>
    </row>
    <row r="630" spans="1:7" ht="16" x14ac:dyDescent="0.2">
      <c r="A630" s="278"/>
      <c r="B630" s="278"/>
      <c r="C630" s="143" t="s">
        <v>1773</v>
      </c>
      <c r="D630"/>
      <c r="E630" s="18"/>
      <c r="G630"/>
    </row>
    <row r="631" spans="1:7" ht="16" x14ac:dyDescent="0.2">
      <c r="A631" s="278"/>
      <c r="B631" s="278"/>
      <c r="C631" s="143" t="s">
        <v>822</v>
      </c>
      <c r="D631"/>
      <c r="E631" s="18"/>
      <c r="G631"/>
    </row>
    <row r="632" spans="1:7" ht="16" x14ac:dyDescent="0.2">
      <c r="A632" s="278"/>
      <c r="B632" s="278"/>
      <c r="C632" s="143" t="s">
        <v>2253</v>
      </c>
      <c r="D632"/>
      <c r="E632" s="18"/>
      <c r="G632"/>
    </row>
    <row r="633" spans="1:7" ht="16" x14ac:dyDescent="0.2">
      <c r="A633" s="279" t="s">
        <v>1885</v>
      </c>
      <c r="B633" s="279"/>
      <c r="C633" s="279"/>
      <c r="E633" s="18"/>
      <c r="G633"/>
    </row>
    <row r="634" spans="1:7" ht="16" x14ac:dyDescent="0.2">
      <c r="A634" s="189" t="s">
        <v>1900</v>
      </c>
      <c r="B634" s="284" t="str">
        <f>+VLOOKUP(A633,OB_Prop_Estru_Prog_SubPr_meta!$K$3:$N$59,2,FALSE)</f>
        <v>Tiene como objetivo la consolidación de las zonas y nodos de equipamientos en las áreas rurales para el aprovechamiento eficiente del suelo y localización de servicios sociales. La Secretaría Distrital de Hábitat, la Secretaría Distrital de integración Social, en coordinación con entidades competentes, serán las responsables de la ejecución de este subprograma.</v>
      </c>
      <c r="C634" s="284"/>
      <c r="E634" s="18"/>
      <c r="G634"/>
    </row>
    <row r="635" spans="1:7" ht="16" x14ac:dyDescent="0.2">
      <c r="A635" s="189" t="s">
        <v>1191</v>
      </c>
      <c r="B635" s="284" t="str">
        <f>+VLOOKUP(A633,OB_Prop_Estru_Prog_SubPr_meta!$K$3:$N$59,3,FALSE)</f>
        <v>Nodos de equipamientos rurales construidos</v>
      </c>
      <c r="C635" s="284"/>
      <c r="E635" s="18"/>
      <c r="G635"/>
    </row>
    <row r="636" spans="1:7" ht="16" x14ac:dyDescent="0.2">
      <c r="A636" s="189" t="s">
        <v>1192</v>
      </c>
      <c r="B636" s="284" t="str">
        <f>+VLOOKUP(A633,OB_Prop_Estru_Prog_SubPr_meta!$K$3:$N$59,4,FALSE)</f>
        <v>10 nodos de equipamientos rurales construidos</v>
      </c>
      <c r="C636" s="284"/>
      <c r="E636" s="18"/>
      <c r="G636"/>
    </row>
    <row r="637" spans="1:7" ht="16" x14ac:dyDescent="0.2">
      <c r="A637" s="279" t="s">
        <v>1901</v>
      </c>
      <c r="B637" s="279" t="s">
        <v>2</v>
      </c>
      <c r="C637" s="143" t="s">
        <v>710</v>
      </c>
      <c r="D637"/>
      <c r="E637" s="18"/>
      <c r="G637"/>
    </row>
    <row r="638" spans="1:7" ht="16" x14ac:dyDescent="0.2">
      <c r="A638" s="279"/>
      <c r="B638" s="279"/>
      <c r="C638" s="143" t="s">
        <v>711</v>
      </c>
      <c r="D638"/>
      <c r="E638" s="18"/>
      <c r="G638"/>
    </row>
    <row r="639" spans="1:7" ht="16" x14ac:dyDescent="0.2">
      <c r="A639" s="279"/>
      <c r="B639" s="279"/>
      <c r="C639" s="143" t="s">
        <v>454</v>
      </c>
      <c r="D639"/>
      <c r="E639" s="18"/>
      <c r="G639"/>
    </row>
    <row r="640" spans="1:7" ht="16" x14ac:dyDescent="0.2">
      <c r="A640" s="279"/>
      <c r="B640" s="279"/>
      <c r="C640" s="143" t="s">
        <v>455</v>
      </c>
      <c r="D640"/>
      <c r="E640" s="18"/>
      <c r="G640"/>
    </row>
    <row r="641" spans="1:7" ht="16" x14ac:dyDescent="0.2">
      <c r="A641" s="279"/>
      <c r="B641" s="279"/>
      <c r="C641" s="143" t="s">
        <v>456</v>
      </c>
      <c r="D641"/>
      <c r="E641" s="18"/>
      <c r="G641"/>
    </row>
    <row r="642" spans="1:7" ht="16" x14ac:dyDescent="0.2">
      <c r="A642" s="279"/>
      <c r="B642" s="279"/>
      <c r="C642" s="143" t="s">
        <v>457</v>
      </c>
      <c r="D642"/>
      <c r="E642" s="18"/>
      <c r="G642"/>
    </row>
    <row r="643" spans="1:7" ht="16" x14ac:dyDescent="0.2">
      <c r="A643" s="279"/>
      <c r="B643" s="279"/>
      <c r="C643" s="143" t="s">
        <v>458</v>
      </c>
      <c r="D643"/>
      <c r="E643" s="18"/>
      <c r="G643"/>
    </row>
    <row r="644" spans="1:7" ht="16" x14ac:dyDescent="0.2">
      <c r="A644" s="279"/>
      <c r="B644" s="279"/>
      <c r="C644" s="143" t="s">
        <v>459</v>
      </c>
      <c r="D644"/>
      <c r="E644" s="18"/>
      <c r="G644"/>
    </row>
    <row r="645" spans="1:7" ht="16" x14ac:dyDescent="0.2">
      <c r="A645" s="279"/>
      <c r="B645" s="279"/>
      <c r="C645" s="143" t="s">
        <v>460</v>
      </c>
      <c r="D645"/>
      <c r="E645" s="18"/>
      <c r="G645"/>
    </row>
    <row r="646" spans="1:7" ht="16" x14ac:dyDescent="0.2">
      <c r="A646" s="279"/>
      <c r="B646" s="279"/>
      <c r="C646" s="143" t="s">
        <v>461</v>
      </c>
      <c r="D646"/>
      <c r="E646" s="18"/>
      <c r="G646"/>
    </row>
    <row r="647" spans="1:7" ht="16" x14ac:dyDescent="0.2">
      <c r="A647" s="279"/>
      <c r="B647" s="279"/>
      <c r="C647" s="143" t="s">
        <v>462</v>
      </c>
      <c r="D647"/>
      <c r="E647" s="18"/>
      <c r="G647"/>
    </row>
    <row r="648" spans="1:7" ht="16" x14ac:dyDescent="0.2">
      <c r="A648" s="279"/>
      <c r="B648" s="279"/>
      <c r="C648" s="143" t="s">
        <v>463</v>
      </c>
      <c r="D648"/>
      <c r="E648" s="18"/>
      <c r="G648"/>
    </row>
    <row r="649" spans="1:7" ht="16" x14ac:dyDescent="0.2">
      <c r="A649" s="279"/>
      <c r="B649" s="279"/>
      <c r="C649" s="143" t="s">
        <v>464</v>
      </c>
      <c r="D649"/>
      <c r="E649" s="18"/>
      <c r="G649"/>
    </row>
    <row r="650" spans="1:7" ht="16" x14ac:dyDescent="0.2">
      <c r="A650" s="279"/>
      <c r="B650" s="279"/>
      <c r="C650" s="143" t="s">
        <v>465</v>
      </c>
      <c r="D650"/>
      <c r="E650" s="18"/>
      <c r="G650"/>
    </row>
    <row r="651" spans="1:7" ht="16" x14ac:dyDescent="0.2">
      <c r="A651" s="279"/>
      <c r="B651" s="279"/>
      <c r="C651" s="143" t="s">
        <v>2247</v>
      </c>
      <c r="D651"/>
      <c r="E651" s="18"/>
      <c r="G651"/>
    </row>
    <row r="652" spans="1:7" ht="16" x14ac:dyDescent="0.2">
      <c r="A652" s="279" t="s">
        <v>1886</v>
      </c>
      <c r="B652" s="279"/>
      <c r="C652" s="279"/>
      <c r="E652" s="18"/>
      <c r="G652"/>
    </row>
    <row r="653" spans="1:7" ht="16" x14ac:dyDescent="0.2">
      <c r="A653" s="189" t="s">
        <v>1900</v>
      </c>
      <c r="B653" s="284" t="str">
        <f>+VLOOKUP(A652,OB_Prop_Estru_Prog_SubPr_meta!$K$3:$N$59,2,FALSE)</f>
        <v>Tiene como propósito incrementar la cobertura de los espacios públicos peatonales y para el encuentro, de manera eficiente y equilibrada buscando atender prioritariamente las UPL que presentan los mayores déficits, estos parques deben tener tipología ecológica dada su proximidad con áreas de especial importancia ambiental. La Secretaría Distrital de Ambiente, la Empresa de Acueducto y Alcantarillado de Bogotá - EAB y el Instituto de Recreación y Deporte IDRD, en coordinación con entidades competentes, serán las responsables de la ejecución de este subprograma.</v>
      </c>
      <c r="C653" s="284"/>
      <c r="E653" s="18"/>
      <c r="G653"/>
    </row>
    <row r="654" spans="1:7" ht="16" x14ac:dyDescent="0.2">
      <c r="A654" s="189" t="s">
        <v>1191</v>
      </c>
      <c r="B654" s="284" t="str">
        <f>+VLOOKUP(A652,OB_Prop_Estru_Prog_SubPr_meta!$K$3:$N$59,3,FALSE)</f>
        <v>Hectáreas de nuevos parques estructurantes</v>
      </c>
      <c r="C654" s="284"/>
      <c r="E654" s="18"/>
      <c r="G654"/>
    </row>
    <row r="655" spans="1:7" ht="16" x14ac:dyDescent="0.2">
      <c r="A655" s="189" t="s">
        <v>1192</v>
      </c>
      <c r="B655" s="284" t="str">
        <f>+VLOOKUP(A652,OB_Prop_Estru_Prog_SubPr_meta!$K$3:$N$59,4,FALSE)</f>
        <v>1.770 Ha de nuevos parques estructurantes</v>
      </c>
      <c r="C655" s="284"/>
      <c r="E655" s="18"/>
      <c r="G655"/>
    </row>
    <row r="656" spans="1:7" ht="16" customHeight="1" x14ac:dyDescent="0.2">
      <c r="A656" s="278" t="s">
        <v>1901</v>
      </c>
      <c r="B656" s="279" t="s">
        <v>690</v>
      </c>
      <c r="C656" s="143" t="s">
        <v>346</v>
      </c>
      <c r="D656" s="216"/>
      <c r="G656"/>
    </row>
    <row r="657" spans="1:6" ht="16" x14ac:dyDescent="0.2">
      <c r="A657" s="278"/>
      <c r="B657" s="279"/>
      <c r="C657" s="143" t="s">
        <v>344</v>
      </c>
      <c r="D657" s="216"/>
    </row>
    <row r="658" spans="1:6" ht="16" x14ac:dyDescent="0.2">
      <c r="A658" s="278"/>
      <c r="B658" s="279"/>
      <c r="C658" s="143" t="s">
        <v>2083</v>
      </c>
      <c r="D658" s="216"/>
    </row>
    <row r="659" spans="1:6" ht="16" x14ac:dyDescent="0.2">
      <c r="A659" s="278"/>
      <c r="B659" s="278" t="s">
        <v>2</v>
      </c>
      <c r="C659" s="143" t="s">
        <v>347</v>
      </c>
      <c r="D659" s="216"/>
    </row>
    <row r="660" spans="1:6" ht="16" x14ac:dyDescent="0.2">
      <c r="A660" s="278"/>
      <c r="B660" s="278"/>
      <c r="C660" s="143" t="s">
        <v>2283</v>
      </c>
      <c r="D660" s="216"/>
      <c r="E660" s="217"/>
    </row>
    <row r="661" spans="1:6" ht="16" x14ac:dyDescent="0.2">
      <c r="A661" s="278"/>
      <c r="B661" s="278"/>
      <c r="C661" s="143" t="s">
        <v>2285</v>
      </c>
      <c r="D661" s="216"/>
      <c r="E661" s="217"/>
    </row>
    <row r="662" spans="1:6" ht="16" x14ac:dyDescent="0.2">
      <c r="A662" s="279" t="s">
        <v>1887</v>
      </c>
      <c r="B662" s="279"/>
      <c r="C662" s="279"/>
      <c r="D662" s="216"/>
    </row>
    <row r="663" spans="1:6" ht="16" x14ac:dyDescent="0.2">
      <c r="A663" s="189" t="s">
        <v>1900</v>
      </c>
      <c r="B663" s="284" t="str">
        <f>+VLOOKUP(A662,OB_Prop_Estru_Prog_SubPr_meta!$K$3:$N$59,2,FALSE)</f>
        <v>Tiene como propósito la consolidación de las zonas y nodos de intercambio modal para optimizar viajes, la accesibilidad, conectividad al transporte que contribuyan al aprovechamiento eficiente del suelo de su zona de influencia para la localización de servicios sociales y cualificar la malla de proximidad y del cuidado para garantizar la accesibilidad y el uso, goce y disfrute del espacio público para la movilidad. La Secretaría Distrital de Movilidad como cabeza del sector, será la responsable de la coordinación en la planeación y estructuración de este subprograma, el cual deberá ser ejecutado por las entidades competentes.</v>
      </c>
      <c r="C663" s="284"/>
      <c r="D663" s="216"/>
    </row>
    <row r="664" spans="1:6" ht="16" x14ac:dyDescent="0.2">
      <c r="A664" s="189" t="s">
        <v>1191</v>
      </c>
      <c r="B664" s="284" t="str">
        <f>+VLOOKUP(A662,OB_Prop_Estru_Prog_SubPr_meta!$K$3:$N$59,3,FALSE)</f>
        <v>Kilómetros de redes peatonales mejoradas</v>
      </c>
      <c r="C664" s="284"/>
    </row>
    <row r="665" spans="1:6" ht="16" x14ac:dyDescent="0.2">
      <c r="A665" s="189" t="s">
        <v>1192</v>
      </c>
      <c r="B665" s="284" t="str">
        <f>+VLOOKUP(A662,OB_Prop_Estru_Prog_SubPr_meta!$K$3:$N$59,4,FALSE)</f>
        <v xml:space="preserve">33 barrios vitales (10 en corto plazo, 10 mediano plazo y 13 largo plazo)
44 Área de intercambio modal AIM conformadas
6 Complejos de Integración Modal CIM
221,5 kilómetros de red peatonal mejorados </v>
      </c>
      <c r="C665" s="284"/>
    </row>
    <row r="666" spans="1:6" ht="16" x14ac:dyDescent="0.2">
      <c r="A666" s="279" t="s">
        <v>1901</v>
      </c>
      <c r="B666" s="279" t="s">
        <v>690</v>
      </c>
      <c r="C666" s="143" t="s">
        <v>2292</v>
      </c>
      <c r="D666" s="18"/>
      <c r="E666"/>
      <c r="F666"/>
    </row>
    <row r="667" spans="1:6" ht="16" x14ac:dyDescent="0.2">
      <c r="A667" s="279"/>
      <c r="B667" s="279"/>
      <c r="C667" s="147" t="s">
        <v>311</v>
      </c>
      <c r="D667" s="18"/>
      <c r="E667"/>
    </row>
    <row r="668" spans="1:6" ht="16" x14ac:dyDescent="0.2">
      <c r="A668" s="279"/>
      <c r="B668" s="279"/>
      <c r="C668" s="143" t="s">
        <v>2143</v>
      </c>
      <c r="D668" s="18"/>
      <c r="E668"/>
    </row>
    <row r="669" spans="1:6" ht="16" x14ac:dyDescent="0.2">
      <c r="A669" s="279"/>
      <c r="B669" s="279"/>
      <c r="C669" s="143" t="s">
        <v>2144</v>
      </c>
      <c r="D669" s="18"/>
      <c r="E669"/>
    </row>
    <row r="670" spans="1:6" ht="16" x14ac:dyDescent="0.2">
      <c r="A670" s="279"/>
      <c r="B670" s="279"/>
      <c r="C670" s="143" t="s">
        <v>2146</v>
      </c>
      <c r="D670" s="18"/>
      <c r="E670"/>
    </row>
    <row r="671" spans="1:6" ht="16" x14ac:dyDescent="0.2">
      <c r="A671" s="279"/>
      <c r="B671" s="279"/>
      <c r="C671" s="143" t="s">
        <v>2147</v>
      </c>
      <c r="D671" s="18"/>
      <c r="E671"/>
    </row>
    <row r="672" spans="1:6" ht="16" x14ac:dyDescent="0.2">
      <c r="A672" s="279"/>
      <c r="B672" s="279"/>
      <c r="C672" s="143" t="s">
        <v>2149</v>
      </c>
      <c r="D672" s="18"/>
      <c r="E672"/>
    </row>
    <row r="673" spans="1:5" ht="16" x14ac:dyDescent="0.2">
      <c r="A673" s="279"/>
      <c r="B673" s="279"/>
      <c r="C673" s="143" t="s">
        <v>2151</v>
      </c>
      <c r="D673" s="18"/>
      <c r="E673"/>
    </row>
    <row r="674" spans="1:5" ht="16" x14ac:dyDescent="0.2">
      <c r="A674" s="279"/>
      <c r="B674" s="279"/>
      <c r="C674" s="143" t="s">
        <v>2153</v>
      </c>
      <c r="D674" s="18"/>
      <c r="E674"/>
    </row>
    <row r="675" spans="1:5" ht="16" x14ac:dyDescent="0.2">
      <c r="A675" s="279"/>
      <c r="B675" s="279"/>
      <c r="C675" s="143" t="s">
        <v>2154</v>
      </c>
      <c r="D675" s="18"/>
      <c r="E675"/>
    </row>
    <row r="676" spans="1:5" ht="16" x14ac:dyDescent="0.2">
      <c r="A676" s="279"/>
      <c r="B676" s="279"/>
      <c r="C676" s="143" t="s">
        <v>2155</v>
      </c>
      <c r="D676" s="18"/>
      <c r="E676"/>
    </row>
    <row r="677" spans="1:5" ht="16" x14ac:dyDescent="0.2">
      <c r="A677" s="279"/>
      <c r="B677" s="279"/>
      <c r="C677" s="143" t="s">
        <v>2156</v>
      </c>
      <c r="D677" s="18"/>
      <c r="E677"/>
    </row>
    <row r="678" spans="1:5" ht="16" x14ac:dyDescent="0.2">
      <c r="A678" s="279"/>
      <c r="B678" s="279"/>
      <c r="C678" s="143" t="s">
        <v>2157</v>
      </c>
      <c r="D678" s="18"/>
      <c r="E678"/>
    </row>
    <row r="679" spans="1:5" ht="16" x14ac:dyDescent="0.2">
      <c r="A679" s="279"/>
      <c r="B679" s="279"/>
      <c r="C679" s="143" t="s">
        <v>2159</v>
      </c>
      <c r="D679" s="18"/>
      <c r="E679"/>
    </row>
    <row r="680" spans="1:5" ht="16" x14ac:dyDescent="0.2">
      <c r="A680" s="279"/>
      <c r="B680" s="279"/>
      <c r="C680" s="143" t="s">
        <v>2160</v>
      </c>
      <c r="D680" s="18"/>
      <c r="E680"/>
    </row>
    <row r="681" spans="1:5" ht="16" x14ac:dyDescent="0.2">
      <c r="A681" s="279"/>
      <c r="B681" s="279"/>
      <c r="C681" s="143" t="s">
        <v>2161</v>
      </c>
      <c r="D681" s="18"/>
      <c r="E681"/>
    </row>
    <row r="682" spans="1:5" ht="16" x14ac:dyDescent="0.2">
      <c r="A682" s="279"/>
      <c r="B682" s="279"/>
      <c r="C682" s="143" t="s">
        <v>2162</v>
      </c>
      <c r="D682" s="18"/>
      <c r="E682"/>
    </row>
    <row r="683" spans="1:5" ht="16" x14ac:dyDescent="0.2">
      <c r="A683" s="279"/>
      <c r="B683" s="279"/>
      <c r="C683" s="143" t="s">
        <v>2163</v>
      </c>
      <c r="D683" s="18"/>
      <c r="E683"/>
    </row>
    <row r="684" spans="1:5" ht="16" x14ac:dyDescent="0.2">
      <c r="A684" s="279"/>
      <c r="B684" s="279"/>
      <c r="C684" s="143" t="s">
        <v>2164</v>
      </c>
      <c r="D684" s="18"/>
      <c r="E684"/>
    </row>
    <row r="685" spans="1:5" ht="16" x14ac:dyDescent="0.2">
      <c r="A685" s="279"/>
      <c r="B685" s="279"/>
      <c r="C685" s="143" t="s">
        <v>2165</v>
      </c>
      <c r="D685" s="18"/>
      <c r="E685"/>
    </row>
    <row r="686" spans="1:5" ht="16" x14ac:dyDescent="0.2">
      <c r="A686" s="279"/>
      <c r="B686" s="279"/>
      <c r="C686" s="143" t="s">
        <v>2167</v>
      </c>
      <c r="D686" s="18"/>
      <c r="E686"/>
    </row>
    <row r="687" spans="1:5" ht="16" x14ac:dyDescent="0.2">
      <c r="A687" s="279"/>
      <c r="B687" s="279"/>
      <c r="C687" s="143" t="s">
        <v>2169</v>
      </c>
      <c r="D687" s="18"/>
      <c r="E687"/>
    </row>
    <row r="688" spans="1:5" ht="16" x14ac:dyDescent="0.2">
      <c r="A688" s="279"/>
      <c r="B688" s="279"/>
      <c r="C688" s="143" t="s">
        <v>2170</v>
      </c>
      <c r="D688" s="18"/>
      <c r="E688"/>
    </row>
    <row r="689" spans="1:6" ht="16" x14ac:dyDescent="0.2">
      <c r="A689" s="279"/>
      <c r="B689" s="279"/>
      <c r="C689" s="143" t="s">
        <v>2172</v>
      </c>
      <c r="D689" s="18"/>
      <c r="E689"/>
    </row>
    <row r="690" spans="1:6" ht="16" x14ac:dyDescent="0.2">
      <c r="A690" s="279"/>
      <c r="B690" s="279"/>
      <c r="C690" s="143" t="s">
        <v>2176</v>
      </c>
      <c r="D690" s="18"/>
      <c r="E690"/>
    </row>
    <row r="691" spans="1:6" ht="16" x14ac:dyDescent="0.2">
      <c r="A691" s="279"/>
      <c r="B691" s="279"/>
      <c r="C691" s="143" t="s">
        <v>2177</v>
      </c>
      <c r="D691" s="18"/>
      <c r="E691"/>
    </row>
    <row r="692" spans="1:6" ht="16" x14ac:dyDescent="0.2">
      <c r="A692" s="279"/>
      <c r="B692" s="279"/>
      <c r="C692" s="143" t="s">
        <v>2178</v>
      </c>
      <c r="D692" s="18"/>
      <c r="E692"/>
    </row>
    <row r="693" spans="1:6" ht="16" x14ac:dyDescent="0.2">
      <c r="A693" s="279"/>
      <c r="B693" s="279"/>
      <c r="C693" s="143" t="s">
        <v>2179</v>
      </c>
      <c r="D693" s="18"/>
      <c r="E693"/>
    </row>
    <row r="694" spans="1:6" ht="16" x14ac:dyDescent="0.2">
      <c r="A694" s="279"/>
      <c r="B694" s="279"/>
      <c r="C694" s="143" t="s">
        <v>2180</v>
      </c>
      <c r="D694" s="18"/>
      <c r="E694"/>
    </row>
    <row r="695" spans="1:6" ht="16" x14ac:dyDescent="0.2">
      <c r="A695" s="279"/>
      <c r="B695" s="279"/>
      <c r="C695" s="143" t="s">
        <v>2181</v>
      </c>
      <c r="D695" s="18"/>
      <c r="E695"/>
    </row>
    <row r="696" spans="1:6" ht="16" x14ac:dyDescent="0.2">
      <c r="A696" s="279"/>
      <c r="B696" s="279"/>
      <c r="C696" s="143" t="s">
        <v>2182</v>
      </c>
      <c r="D696" s="18"/>
      <c r="E696"/>
    </row>
    <row r="697" spans="1:6" ht="16" x14ac:dyDescent="0.2">
      <c r="A697" s="279"/>
      <c r="B697" s="279"/>
      <c r="C697" s="143" t="s">
        <v>2183</v>
      </c>
      <c r="D697" s="18"/>
      <c r="E697"/>
    </row>
    <row r="698" spans="1:6" ht="16" x14ac:dyDescent="0.2">
      <c r="A698" s="279"/>
      <c r="B698" s="279"/>
      <c r="C698" s="143" t="s">
        <v>2184</v>
      </c>
      <c r="D698" s="18"/>
      <c r="E698"/>
    </row>
    <row r="699" spans="1:6" ht="16" x14ac:dyDescent="0.2">
      <c r="A699" s="279"/>
      <c r="B699" s="279"/>
      <c r="C699" s="143" t="s">
        <v>2185</v>
      </c>
      <c r="D699" s="18"/>
      <c r="E699"/>
      <c r="F699"/>
    </row>
    <row r="700" spans="1:6" ht="64" x14ac:dyDescent="0.2">
      <c r="A700" s="279"/>
      <c r="B700" s="279"/>
      <c r="C700" s="143" t="s">
        <v>1914</v>
      </c>
      <c r="D700" s="18"/>
      <c r="E700"/>
    </row>
    <row r="701" spans="1:6" ht="16" x14ac:dyDescent="0.2">
      <c r="A701" s="279"/>
      <c r="B701" s="279" t="s">
        <v>2</v>
      </c>
      <c r="C701" s="147" t="s">
        <v>243</v>
      </c>
      <c r="D701" s="18"/>
      <c r="E701"/>
    </row>
    <row r="702" spans="1:6" ht="16" x14ac:dyDescent="0.2">
      <c r="A702" s="279"/>
      <c r="B702" s="279"/>
      <c r="C702" s="143" t="s">
        <v>1943</v>
      </c>
      <c r="D702" s="18"/>
      <c r="E702"/>
    </row>
    <row r="703" spans="1:6" ht="16" x14ac:dyDescent="0.2">
      <c r="A703" s="279"/>
      <c r="B703" s="279"/>
      <c r="C703" s="143" t="s">
        <v>1944</v>
      </c>
      <c r="D703" s="18"/>
      <c r="E703"/>
    </row>
    <row r="704" spans="1:6" ht="16" x14ac:dyDescent="0.2">
      <c r="A704" s="279"/>
      <c r="B704" s="279"/>
      <c r="C704" s="143" t="s">
        <v>1945</v>
      </c>
      <c r="D704" s="18"/>
      <c r="E704"/>
    </row>
    <row r="705" spans="1:5" ht="16" x14ac:dyDescent="0.2">
      <c r="A705" s="279"/>
      <c r="B705" s="279"/>
      <c r="C705" s="143" t="s">
        <v>1946</v>
      </c>
      <c r="D705" s="18"/>
      <c r="E705"/>
    </row>
    <row r="706" spans="1:5" ht="16" x14ac:dyDescent="0.2">
      <c r="A706" s="279"/>
      <c r="B706" s="279"/>
      <c r="C706" s="143" t="s">
        <v>1947</v>
      </c>
      <c r="D706" s="18"/>
      <c r="E706"/>
    </row>
    <row r="707" spans="1:5" ht="16" x14ac:dyDescent="0.2">
      <c r="A707" s="279"/>
      <c r="B707" s="279"/>
      <c r="C707" s="143" t="s">
        <v>1948</v>
      </c>
      <c r="D707" s="18"/>
      <c r="E707"/>
    </row>
    <row r="708" spans="1:5" ht="16" x14ac:dyDescent="0.2">
      <c r="A708" s="279"/>
      <c r="B708" s="279"/>
      <c r="C708" s="143" t="s">
        <v>1949</v>
      </c>
      <c r="D708" s="18"/>
      <c r="E708"/>
    </row>
    <row r="709" spans="1:5" ht="16" x14ac:dyDescent="0.2">
      <c r="A709" s="279"/>
      <c r="B709" s="279"/>
      <c r="C709" s="143" t="s">
        <v>1950</v>
      </c>
      <c r="D709" s="18"/>
      <c r="E709"/>
    </row>
    <row r="710" spans="1:5" ht="16" x14ac:dyDescent="0.2">
      <c r="A710" s="279"/>
      <c r="B710" s="279"/>
      <c r="C710" s="143" t="s">
        <v>1951</v>
      </c>
      <c r="D710" s="18"/>
      <c r="E710"/>
    </row>
    <row r="711" spans="1:5" ht="16" x14ac:dyDescent="0.2">
      <c r="A711" s="279"/>
      <c r="B711" s="279"/>
      <c r="C711" s="143" t="s">
        <v>1922</v>
      </c>
      <c r="D711" s="18"/>
      <c r="E711"/>
    </row>
    <row r="712" spans="1:5" ht="16" x14ac:dyDescent="0.2">
      <c r="A712" s="279"/>
      <c r="B712" s="279"/>
      <c r="C712" s="143" t="s">
        <v>1923</v>
      </c>
      <c r="D712" s="18"/>
      <c r="E712"/>
    </row>
    <row r="713" spans="1:5" ht="16" x14ac:dyDescent="0.2">
      <c r="A713" s="279"/>
      <c r="B713" s="279"/>
      <c r="C713" s="143" t="s">
        <v>1924</v>
      </c>
      <c r="D713" s="18"/>
      <c r="E713"/>
    </row>
    <row r="714" spans="1:5" ht="16" x14ac:dyDescent="0.2">
      <c r="A714" s="279"/>
      <c r="B714" s="279"/>
      <c r="C714" s="143" t="s">
        <v>1925</v>
      </c>
      <c r="D714" s="18"/>
      <c r="E714"/>
    </row>
    <row r="715" spans="1:5" ht="16" x14ac:dyDescent="0.2">
      <c r="A715" s="279"/>
      <c r="B715" s="279"/>
      <c r="C715" s="143" t="s">
        <v>1926</v>
      </c>
      <c r="D715" s="18"/>
      <c r="E715"/>
    </row>
    <row r="716" spans="1:5" ht="16" x14ac:dyDescent="0.2">
      <c r="A716" s="279"/>
      <c r="B716" s="279"/>
      <c r="C716" s="143" t="s">
        <v>1927</v>
      </c>
      <c r="D716" s="18"/>
      <c r="E716"/>
    </row>
    <row r="717" spans="1:5" ht="16" x14ac:dyDescent="0.2">
      <c r="A717" s="279"/>
      <c r="B717" s="279"/>
      <c r="C717" s="143" t="s">
        <v>1928</v>
      </c>
      <c r="D717" s="18"/>
      <c r="E717"/>
    </row>
    <row r="718" spans="1:5" ht="16" x14ac:dyDescent="0.2">
      <c r="A718" s="279"/>
      <c r="B718" s="279"/>
      <c r="C718" s="143" t="s">
        <v>1929</v>
      </c>
      <c r="D718" s="18"/>
      <c r="E718"/>
    </row>
    <row r="719" spans="1:5" ht="16" x14ac:dyDescent="0.2">
      <c r="A719" s="279"/>
      <c r="B719" s="279"/>
      <c r="C719" s="143" t="s">
        <v>1930</v>
      </c>
      <c r="D719" s="18"/>
      <c r="E719"/>
    </row>
    <row r="720" spans="1:5" ht="16" x14ac:dyDescent="0.2">
      <c r="A720" s="279"/>
      <c r="B720" s="279"/>
      <c r="C720" s="143" t="s">
        <v>1931</v>
      </c>
      <c r="D720" s="18"/>
      <c r="E720"/>
    </row>
    <row r="721" spans="1:5" ht="16" x14ac:dyDescent="0.2">
      <c r="A721" s="279"/>
      <c r="B721" s="279"/>
      <c r="C721" s="143" t="s">
        <v>1932</v>
      </c>
      <c r="D721" s="18"/>
      <c r="E721"/>
    </row>
    <row r="722" spans="1:5" ht="16" x14ac:dyDescent="0.2">
      <c r="A722" s="279"/>
      <c r="B722" s="279"/>
      <c r="C722" s="143" t="s">
        <v>1933</v>
      </c>
      <c r="D722" s="18"/>
      <c r="E722"/>
    </row>
    <row r="723" spans="1:5" ht="16" x14ac:dyDescent="0.2">
      <c r="A723" s="279"/>
      <c r="B723" s="279"/>
      <c r="C723" s="143" t="s">
        <v>1934</v>
      </c>
      <c r="D723" s="18"/>
      <c r="E723"/>
    </row>
    <row r="724" spans="1:5" ht="16" x14ac:dyDescent="0.2">
      <c r="A724" s="279"/>
      <c r="B724" s="279"/>
      <c r="C724" s="143" t="s">
        <v>1935</v>
      </c>
      <c r="D724" s="18"/>
      <c r="E724"/>
    </row>
    <row r="725" spans="1:5" ht="16" x14ac:dyDescent="0.2">
      <c r="A725" s="279"/>
      <c r="B725" s="279"/>
      <c r="C725" s="143" t="s">
        <v>1936</v>
      </c>
      <c r="D725" s="18"/>
      <c r="E725"/>
    </row>
    <row r="726" spans="1:5" ht="16" x14ac:dyDescent="0.2">
      <c r="A726" s="279"/>
      <c r="B726" s="279"/>
      <c r="C726" s="143" t="s">
        <v>1937</v>
      </c>
      <c r="D726" s="18"/>
      <c r="E726"/>
    </row>
    <row r="727" spans="1:5" ht="16" x14ac:dyDescent="0.2">
      <c r="A727" s="279"/>
      <c r="B727" s="279"/>
      <c r="C727" s="143" t="s">
        <v>1938</v>
      </c>
      <c r="D727" s="18"/>
      <c r="E727"/>
    </row>
    <row r="728" spans="1:5" ht="16" x14ac:dyDescent="0.2">
      <c r="A728" s="279"/>
      <c r="B728" s="279"/>
      <c r="C728" s="143" t="s">
        <v>1939</v>
      </c>
      <c r="D728" s="18"/>
      <c r="E728"/>
    </row>
    <row r="729" spans="1:5" ht="16" x14ac:dyDescent="0.2">
      <c r="A729" s="279"/>
      <c r="B729" s="279"/>
      <c r="C729" s="143" t="s">
        <v>1940</v>
      </c>
      <c r="D729" s="18"/>
      <c r="E729"/>
    </row>
    <row r="730" spans="1:5" ht="16" x14ac:dyDescent="0.2">
      <c r="A730" s="279"/>
      <c r="B730" s="279"/>
      <c r="C730" s="143" t="s">
        <v>1942</v>
      </c>
      <c r="D730" s="18"/>
      <c r="E730"/>
    </row>
    <row r="731" spans="1:5" ht="16" x14ac:dyDescent="0.2">
      <c r="A731" s="279"/>
      <c r="B731" s="279"/>
      <c r="C731" s="143" t="s">
        <v>1952</v>
      </c>
      <c r="D731" s="18"/>
      <c r="E731"/>
    </row>
    <row r="732" spans="1:5" ht="16" x14ac:dyDescent="0.2">
      <c r="A732" s="279"/>
      <c r="B732" s="279"/>
      <c r="C732" s="143" t="s">
        <v>1953</v>
      </c>
      <c r="D732" s="18"/>
      <c r="E732"/>
    </row>
    <row r="733" spans="1:5" ht="16" x14ac:dyDescent="0.2">
      <c r="A733" s="279"/>
      <c r="B733" s="279"/>
      <c r="C733" s="143" t="s">
        <v>1954</v>
      </c>
      <c r="D733" s="18"/>
      <c r="E733"/>
    </row>
    <row r="734" spans="1:5" ht="16" x14ac:dyDescent="0.2">
      <c r="A734" s="279"/>
      <c r="B734" s="279"/>
      <c r="C734" s="143" t="s">
        <v>1955</v>
      </c>
      <c r="D734" s="18"/>
      <c r="E734"/>
    </row>
    <row r="735" spans="1:5" ht="16" x14ac:dyDescent="0.2">
      <c r="A735" s="279"/>
      <c r="B735" s="279"/>
      <c r="C735" s="143" t="s">
        <v>1956</v>
      </c>
      <c r="D735" s="18"/>
      <c r="E735"/>
    </row>
    <row r="736" spans="1:5" ht="16" x14ac:dyDescent="0.2">
      <c r="A736" s="279"/>
      <c r="B736" s="279"/>
      <c r="C736" s="143" t="s">
        <v>1957</v>
      </c>
      <c r="D736" s="18"/>
      <c r="E736"/>
    </row>
    <row r="737" spans="1:5" ht="16" x14ac:dyDescent="0.2">
      <c r="A737" s="279"/>
      <c r="B737" s="279"/>
      <c r="C737" s="143" t="s">
        <v>1958</v>
      </c>
      <c r="D737" s="18"/>
      <c r="E737"/>
    </row>
    <row r="738" spans="1:5" ht="16" x14ac:dyDescent="0.2">
      <c r="A738" s="279"/>
      <c r="B738" s="279"/>
      <c r="C738" s="143" t="s">
        <v>1959</v>
      </c>
      <c r="D738" s="18"/>
      <c r="E738"/>
    </row>
    <row r="739" spans="1:5" ht="16" x14ac:dyDescent="0.2">
      <c r="A739" s="279"/>
      <c r="B739" s="279"/>
      <c r="C739" s="143" t="s">
        <v>1960</v>
      </c>
      <c r="D739" s="18"/>
      <c r="E739"/>
    </row>
    <row r="740" spans="1:5" ht="16" x14ac:dyDescent="0.2">
      <c r="A740" s="279"/>
      <c r="B740" s="279"/>
      <c r="C740" s="143" t="s">
        <v>1961</v>
      </c>
      <c r="D740" s="18"/>
      <c r="E740"/>
    </row>
    <row r="741" spans="1:5" ht="16" x14ac:dyDescent="0.2">
      <c r="A741" s="279"/>
      <c r="B741" s="279"/>
      <c r="C741" s="143" t="s">
        <v>1962</v>
      </c>
      <c r="D741" s="18"/>
      <c r="E741"/>
    </row>
    <row r="742" spans="1:5" ht="16" x14ac:dyDescent="0.2">
      <c r="A742" s="279"/>
      <c r="B742" s="279"/>
      <c r="C742" s="143" t="s">
        <v>1963</v>
      </c>
      <c r="D742" s="18"/>
      <c r="E742"/>
    </row>
    <row r="743" spans="1:5" ht="16" x14ac:dyDescent="0.2">
      <c r="A743" s="279"/>
      <c r="B743" s="279"/>
      <c r="C743" s="143" t="s">
        <v>1964</v>
      </c>
      <c r="D743" s="18"/>
      <c r="E743"/>
    </row>
    <row r="744" spans="1:5" ht="16" x14ac:dyDescent="0.2">
      <c r="A744" s="279"/>
      <c r="B744" s="279"/>
      <c r="C744" s="143" t="s">
        <v>1965</v>
      </c>
      <c r="D744" s="18"/>
      <c r="E744"/>
    </row>
    <row r="745" spans="1:5" ht="16" x14ac:dyDescent="0.2">
      <c r="A745" s="279"/>
      <c r="B745" s="279"/>
      <c r="C745" s="143" t="s">
        <v>1966</v>
      </c>
      <c r="D745" s="18"/>
      <c r="E745"/>
    </row>
    <row r="746" spans="1:5" ht="16" x14ac:dyDescent="0.2">
      <c r="A746" s="279"/>
      <c r="B746" s="279"/>
      <c r="C746" s="147" t="s">
        <v>237</v>
      </c>
      <c r="D746" s="18"/>
      <c r="E746"/>
    </row>
    <row r="747" spans="1:5" ht="16" x14ac:dyDescent="0.2">
      <c r="A747" s="279"/>
      <c r="B747" s="279"/>
      <c r="C747" s="143" t="s">
        <v>1541</v>
      </c>
      <c r="D747" s="18"/>
      <c r="E747"/>
    </row>
    <row r="748" spans="1:5" ht="16" x14ac:dyDescent="0.2">
      <c r="A748" s="279"/>
      <c r="B748" s="279"/>
      <c r="C748" s="143" t="s">
        <v>238</v>
      </c>
      <c r="D748" s="18"/>
      <c r="E748"/>
    </row>
    <row r="749" spans="1:5" ht="16" x14ac:dyDescent="0.2">
      <c r="A749" s="279"/>
      <c r="B749" s="279"/>
      <c r="C749" s="143" t="s">
        <v>242</v>
      </c>
      <c r="D749" s="18"/>
      <c r="E749"/>
    </row>
    <row r="750" spans="1:5" ht="16" x14ac:dyDescent="0.2">
      <c r="A750" s="279"/>
      <c r="B750" s="279"/>
      <c r="C750" s="143" t="s">
        <v>241</v>
      </c>
      <c r="D750"/>
      <c r="E750"/>
    </row>
    <row r="751" spans="1:5" ht="16" x14ac:dyDescent="0.2">
      <c r="A751" s="279"/>
      <c r="B751" s="279"/>
      <c r="C751" s="143" t="s">
        <v>1542</v>
      </c>
      <c r="D751"/>
      <c r="E751"/>
    </row>
    <row r="752" spans="1:5" ht="16" x14ac:dyDescent="0.2">
      <c r="A752" s="279"/>
      <c r="B752" s="279"/>
      <c r="C752" s="143" t="s">
        <v>1972</v>
      </c>
      <c r="D752"/>
      <c r="E752"/>
    </row>
    <row r="753" spans="1:5" ht="16" x14ac:dyDescent="0.2">
      <c r="A753" s="279" t="str">
        <f>+OB_Prop_Estru_Prog_SubPr_meta!K47</f>
        <v>8. Subprograma de Alumbrado Público</v>
      </c>
      <c r="B753" s="279"/>
      <c r="C753" s="279"/>
      <c r="D753"/>
      <c r="E753"/>
    </row>
    <row r="754" spans="1:5" ht="16" x14ac:dyDescent="0.2">
      <c r="A754" s="189" t="s">
        <v>1900</v>
      </c>
      <c r="B754" s="284" t="str">
        <f>+VLOOKUP(A753,OB_Prop_Estru_Prog_SubPr_meta!$K$3:$N$59,2,FALSE)</f>
        <v>Tiene como objetivo garantizar el alumbrado público de la ciudad con el fin de optimizar las condiciones necesarias para el mejoramiento de la seguridad y el bienestar de los ciudadanos mediante la modernización del parque lumínico, inclusión del uso de FNCER y apoyar así el propósito de revitalización de la ciudad. La UAESP, en coordinación con entidades competentes, serán las responsables de la ejecución de este subprograma.</v>
      </c>
      <c r="C754" s="284"/>
      <c r="D754"/>
      <c r="E754"/>
    </row>
    <row r="755" spans="1:5" ht="16" x14ac:dyDescent="0.2">
      <c r="A755" s="189" t="s">
        <v>1191</v>
      </c>
      <c r="B755" s="284" t="str">
        <f>+VLOOKUP(A753,OB_Prop_Estru_Prog_SubPr_meta!$K$3:$N$59,3,FALSE)</f>
        <v>Porcentaje del área urbana y centros poblados con alumbrado público con luminarias de tecnología de bajo consumo y/o eficientes</v>
      </c>
      <c r="C755" s="284"/>
      <c r="D755"/>
      <c r="E755"/>
    </row>
    <row r="756" spans="1:5" ht="16" x14ac:dyDescent="0.2">
      <c r="A756" s="189" t="s">
        <v>1192</v>
      </c>
      <c r="B756" s="284" t="str">
        <f>+VLOOKUP(A753,OB_Prop_Estru_Prog_SubPr_meta!$K$3:$N$59,4,FALSE)</f>
        <v>100% de alumbrado público en territorio urbano y rural con luminarias de tecnología de bajo consumo y/ o eficiente</v>
      </c>
      <c r="C756" s="284"/>
      <c r="D756"/>
      <c r="E756"/>
    </row>
    <row r="757" spans="1:5" ht="32" x14ac:dyDescent="0.2">
      <c r="A757" s="189" t="s">
        <v>1225</v>
      </c>
      <c r="B757" s="189" t="s">
        <v>2</v>
      </c>
      <c r="C757" s="143" t="s">
        <v>1630</v>
      </c>
      <c r="D757"/>
      <c r="E757"/>
    </row>
    <row r="758" spans="1:5" ht="16" x14ac:dyDescent="0.2">
      <c r="A758" s="279" t="s">
        <v>2087</v>
      </c>
      <c r="B758" s="279"/>
      <c r="C758" s="279"/>
      <c r="D758"/>
      <c r="E758"/>
    </row>
    <row r="759" spans="1:5" ht="16" x14ac:dyDescent="0.2">
      <c r="A759" s="189" t="s">
        <v>1900</v>
      </c>
      <c r="B759" s="284" t="str">
        <f>+VLOOKUP(A758,OB_Prop_Estru_Prog_SubPr_meta!$K$3:$N$59,2,FALSE)</f>
        <v xml:space="preserve">Con el fin de embellecer la ciudad, dar vitalidad y seguridad, este subprograma busca el soterramiento progresivo de las redes. Para lo anterior se crearán los incentivos y los mecanismos para que en el 2035 la ciudad tenga un porcentaje importante de sus redes, soterradas. La Secretaría de Hábitat, en coordinación con entidades competentes, serán las responsables de la ejecución de este subprograma. </v>
      </c>
      <c r="C759" s="284"/>
      <c r="D759"/>
      <c r="E759"/>
    </row>
    <row r="760" spans="1:5" ht="16" x14ac:dyDescent="0.2">
      <c r="A760" s="189" t="s">
        <v>1191</v>
      </c>
      <c r="B760" s="284" t="str">
        <f>+VLOOKUP(A758,OB_Prop_Estru_Prog_SubPr_meta!$K$3:$N$59,3,FALSE)</f>
        <v>Porcentaje  de kilómetros de redes soterradas en vías en el área urbana de la ciudad</v>
      </c>
      <c r="C760" s="284"/>
      <c r="D760"/>
      <c r="E760"/>
    </row>
    <row r="761" spans="1:5" ht="16" x14ac:dyDescent="0.2">
      <c r="A761" s="189" t="s">
        <v>1192</v>
      </c>
      <c r="B761" s="284" t="str">
        <f>+VLOOKUP(A758,OB_Prop_Estru_Prog_SubPr_meta!$K$3:$N$59,4,FALSE)</f>
        <v xml:space="preserve">100% de kilómetros de redes soterradas en vías en los proyectos que se desarrollen en los ámbitos de los planes parciales, las actuaciones estratégicas y los proyectos de renovación urbana en actuaciones de manzana completa en las Áreas de Integración Multimodal –AIM-
100% de kilómetros de redes soterradas en vías en los nuevos proyectos de los corredores verdes de alta capacidad de transporte y en aquellos proyectos que intervengan las vías de paramento a paramento
70% de kilómetros de redes soterradas en proyectos viales y de espacio público en sectores de interés cultural </v>
      </c>
      <c r="C761" s="284"/>
      <c r="D761"/>
      <c r="E761"/>
    </row>
    <row r="762" spans="1:5" ht="32" x14ac:dyDescent="0.2">
      <c r="A762" s="279" t="s">
        <v>1901</v>
      </c>
      <c r="B762" s="279" t="s">
        <v>2</v>
      </c>
      <c r="C762" s="143" t="s">
        <v>479</v>
      </c>
      <c r="D762"/>
      <c r="E762"/>
    </row>
    <row r="763" spans="1:5" ht="16" x14ac:dyDescent="0.2">
      <c r="A763" s="279"/>
      <c r="B763" s="279"/>
      <c r="C763" s="143" t="s">
        <v>1615</v>
      </c>
      <c r="D763"/>
      <c r="E763"/>
    </row>
    <row r="764" spans="1:5" ht="16" x14ac:dyDescent="0.2">
      <c r="A764" s="279" t="s">
        <v>2088</v>
      </c>
      <c r="B764" s="279"/>
      <c r="C764" s="279"/>
      <c r="D764"/>
      <c r="E764"/>
    </row>
    <row r="765" spans="1:5" ht="16" x14ac:dyDescent="0.2">
      <c r="A765" s="189" t="s">
        <v>1900</v>
      </c>
      <c r="B765" s="284" t="str">
        <f>+VLOOKUP(A764,OB_Prop_Estru_Prog_SubPr_meta!$K$3:$N$59,2,FALSE)</f>
        <v>Tiene como objetivo garantizar el acceso y distribución efectiva y eficiente de energía a la población. De igual manera debe plantear el desarrollo de alternativas de energía en el territorio, buscar los incentivos para propiciarla y gestionar la formulación y ejecución de los proyectos para lograr este objetivo. La Secretaría de Hábitat, en coordinación con entidades competentes, serán las responsables de la ejecución de este subprograma.</v>
      </c>
      <c r="C765" s="284"/>
      <c r="D765"/>
      <c r="E765"/>
    </row>
    <row r="766" spans="1:5" ht="16" x14ac:dyDescent="0.2">
      <c r="A766" s="189" t="s">
        <v>1191</v>
      </c>
      <c r="B766" s="284" t="str">
        <f>+VLOOKUP(A764,OB_Prop_Estru_Prog_SubPr_meta!$K$3:$N$59,3,FALSE)</f>
        <v>Porcentaje de hogares con acceso a energía eléctrica</v>
      </c>
      <c r="C766" s="284"/>
      <c r="D766"/>
      <c r="E766"/>
    </row>
    <row r="767" spans="1:5" ht="16" x14ac:dyDescent="0.2">
      <c r="A767" s="189" t="s">
        <v>1192</v>
      </c>
      <c r="B767" s="284" t="str">
        <f>+VLOOKUP(A764,OB_Prop_Estru_Prog_SubPr_meta!$K$3:$N$59,4,FALSE)</f>
        <v>100% del territorio con acceso a energía eléctrica</v>
      </c>
      <c r="C767" s="284"/>
      <c r="D767"/>
      <c r="E767"/>
    </row>
    <row r="768" spans="1:5" ht="16" x14ac:dyDescent="0.2">
      <c r="A768" s="279" t="s">
        <v>1901</v>
      </c>
      <c r="B768" s="279" t="s">
        <v>2</v>
      </c>
      <c r="C768" s="143" t="s">
        <v>371</v>
      </c>
      <c r="D768"/>
      <c r="E768"/>
    </row>
    <row r="769" spans="1:5" ht="16" x14ac:dyDescent="0.2">
      <c r="A769" s="279"/>
      <c r="B769" s="279"/>
      <c r="C769" s="143" t="s">
        <v>372</v>
      </c>
      <c r="D769"/>
      <c r="E769"/>
    </row>
    <row r="770" spans="1:5" ht="16" x14ac:dyDescent="0.2">
      <c r="A770" s="279" t="s">
        <v>2089</v>
      </c>
      <c r="B770" s="279"/>
      <c r="C770" s="279"/>
      <c r="D770"/>
      <c r="E770"/>
    </row>
    <row r="771" spans="1:5" ht="16" x14ac:dyDescent="0.2">
      <c r="A771" s="189" t="s">
        <v>1900</v>
      </c>
      <c r="B771" s="284" t="str">
        <f>+VLOOKUP(A770,OB_Prop_Estru_Prog_SubPr_meta!$K$3:$N$59,2,FALSE)</f>
        <v>Tiene como objetivo garantizar el acceso y distribución efectiva y eficiente del servicio de gas. Para lo anterior se deberán generar mecanismos e instrumentos que garantice la prestación efectiva y una cobertura de las redes de gas, así como alternativas de suministro para su eficiente prestación. La Secretaría de Hábitat, en coordinación con entidades competentes, serán las responsables de la ejecución de este subprograma.</v>
      </c>
      <c r="C771" s="284"/>
      <c r="D771"/>
      <c r="E771"/>
    </row>
    <row r="772" spans="1:5" ht="16" x14ac:dyDescent="0.2">
      <c r="A772" s="189" t="s">
        <v>1191</v>
      </c>
      <c r="B772" s="284" t="str">
        <f>+VLOOKUP(A770,OB_Prop_Estru_Prog_SubPr_meta!$K$3:$N$59,3,FALSE)</f>
        <v>Porcentaje de hogares con acceso a gas natural domiciliario</v>
      </c>
      <c r="C772" s="284"/>
      <c r="D772"/>
      <c r="E772"/>
    </row>
    <row r="773" spans="1:5" ht="16" x14ac:dyDescent="0.2">
      <c r="A773" s="189" t="s">
        <v>1192</v>
      </c>
      <c r="B773" s="284" t="str">
        <f>+VLOOKUP(A770,OB_Prop_Estru_Prog_SubPr_meta!$K$3:$N$59,4,FALSE)</f>
        <v>100% del territorio urbano con acceso al servicio de gas natural domiciliario</v>
      </c>
      <c r="C773" s="284"/>
      <c r="D773"/>
      <c r="E773"/>
    </row>
    <row r="774" spans="1:5" ht="16" x14ac:dyDescent="0.2">
      <c r="A774" s="279" t="s">
        <v>1901</v>
      </c>
      <c r="B774" s="279" t="s">
        <v>2</v>
      </c>
      <c r="C774" s="143" t="s">
        <v>377</v>
      </c>
      <c r="D774"/>
      <c r="E774"/>
    </row>
    <row r="775" spans="1:5" ht="32" x14ac:dyDescent="0.2">
      <c r="A775" s="279"/>
      <c r="B775" s="279"/>
      <c r="C775" s="143" t="s">
        <v>373</v>
      </c>
      <c r="D775"/>
      <c r="E775"/>
    </row>
    <row r="776" spans="1:5" ht="32" x14ac:dyDescent="0.2">
      <c r="A776" s="279"/>
      <c r="B776" s="279"/>
      <c r="C776" s="143" t="s">
        <v>378</v>
      </c>
      <c r="D776"/>
      <c r="E776"/>
    </row>
    <row r="777" spans="1:5" ht="16" x14ac:dyDescent="0.2">
      <c r="A777" s="279"/>
      <c r="B777" s="279"/>
      <c r="C777" s="143" t="s">
        <v>375</v>
      </c>
      <c r="D777"/>
      <c r="E777"/>
    </row>
    <row r="778" spans="1:5" ht="32" x14ac:dyDescent="0.2">
      <c r="A778" s="279"/>
      <c r="B778" s="279"/>
      <c r="C778" s="143" t="s">
        <v>1617</v>
      </c>
      <c r="D778"/>
      <c r="E778"/>
    </row>
    <row r="779" spans="1:5" ht="16" x14ac:dyDescent="0.2">
      <c r="A779" s="279"/>
      <c r="B779" s="279"/>
      <c r="C779" s="143" t="s">
        <v>26</v>
      </c>
      <c r="D779"/>
      <c r="E779"/>
    </row>
    <row r="780" spans="1:5" ht="32" x14ac:dyDescent="0.2">
      <c r="A780" s="279"/>
      <c r="B780" s="279"/>
      <c r="C780" s="143" t="s">
        <v>1618</v>
      </c>
      <c r="D780"/>
      <c r="E780"/>
    </row>
    <row r="781" spans="1:5" ht="16" x14ac:dyDescent="0.2">
      <c r="A781" s="279" t="s">
        <v>2090</v>
      </c>
      <c r="B781" s="279"/>
      <c r="C781" s="279"/>
      <c r="D781"/>
      <c r="E781"/>
    </row>
    <row r="782" spans="1:5" ht="16" x14ac:dyDescent="0.2">
      <c r="A782" s="189" t="s">
        <v>1900</v>
      </c>
      <c r="B782" s="284" t="str">
        <f>+VLOOKUP(A781,OB_Prop_Estru_Prog_SubPr_meta!$K$3:$N$59,2,FALSE)</f>
        <v>Tiene como objetivo garantizar cobertura en las redes de acueducto y alcantarillado, un sistema eficiente de abastecimiento y distribución de agua potable, y la separación efectiva de las redes del sistema pluvial y sanitario priorizando la renovación de la ciudad. La Secretaría de Hábitat, en coordinación con entidades competentes, serán las responsables de la ejecución de este subprograma.</v>
      </c>
      <c r="C782" s="284"/>
      <c r="D782"/>
      <c r="E782"/>
    </row>
    <row r="783" spans="1:5" ht="16" x14ac:dyDescent="0.2">
      <c r="A783" s="189" t="s">
        <v>1191</v>
      </c>
      <c r="B783" s="284" t="str">
        <f>+VLOOKUP(A781,OB_Prop_Estru_Prog_SubPr_meta!$K$3:$N$59,3,FALSE)</f>
        <v>Porcentaje de cobertura regulatoria de acueducto y alcantarillado</v>
      </c>
      <c r="C783" s="284"/>
      <c r="D783"/>
      <c r="E783"/>
    </row>
    <row r="784" spans="1:5" ht="16" x14ac:dyDescent="0.2">
      <c r="A784" s="189" t="s">
        <v>1192</v>
      </c>
      <c r="B784" s="284" t="str">
        <f>+VLOOKUP(A781,OB_Prop_Estru_Prog_SubPr_meta!$K$3:$N$59,4,FALSE)</f>
        <v>100% de cobertura regulatoria acumulada para los servicios de acueducto y alcantarillado en Bogotá</v>
      </c>
      <c r="C784" s="284"/>
      <c r="D784"/>
      <c r="E784"/>
    </row>
    <row r="785" spans="1:5" ht="48" x14ac:dyDescent="0.2">
      <c r="A785" s="279" t="s">
        <v>1901</v>
      </c>
      <c r="B785" s="279" t="s">
        <v>2</v>
      </c>
      <c r="C785" s="143" t="s">
        <v>19</v>
      </c>
      <c r="D785"/>
      <c r="E785"/>
    </row>
    <row r="786" spans="1:5" ht="64" x14ac:dyDescent="0.2">
      <c r="A786" s="279"/>
      <c r="B786" s="279"/>
      <c r="C786" s="143" t="s">
        <v>22</v>
      </c>
      <c r="D786"/>
      <c r="E786"/>
    </row>
    <row r="787" spans="1:5" ht="80" x14ac:dyDescent="0.2">
      <c r="A787" s="279"/>
      <c r="B787" s="279"/>
      <c r="C787" s="143" t="s">
        <v>20</v>
      </c>
      <c r="D787"/>
      <c r="E787"/>
    </row>
    <row r="788" spans="1:5" ht="48" x14ac:dyDescent="0.2">
      <c r="A788" s="279"/>
      <c r="B788" s="279"/>
      <c r="C788" s="143" t="s">
        <v>21</v>
      </c>
      <c r="D788"/>
      <c r="E788"/>
    </row>
    <row r="789" spans="1:5" ht="16" x14ac:dyDescent="0.2">
      <c r="A789" s="279" t="s">
        <v>2091</v>
      </c>
      <c r="B789" s="279"/>
      <c r="C789" s="279"/>
      <c r="D789"/>
      <c r="E789"/>
    </row>
    <row r="790" spans="1:5" ht="16" x14ac:dyDescent="0.2">
      <c r="A790" s="189" t="s">
        <v>1900</v>
      </c>
      <c r="B790" s="284" t="str">
        <f>+VLOOKUP(A789,OB_Prop_Estru_Prog_SubPr_meta!$K$3:$N$59,2,FALSE)</f>
        <v>Tiene como objetivo conformar un modelo para el manejo integral de los residuos de disposición final a partir de la valoración y aprovechamiento de los mismos en el marco de la economía circular. La Secretaría de Hábitat, a través de la UAESP, será la responsable de la ejecución de este subprograma.</v>
      </c>
      <c r="C790" s="284"/>
      <c r="D790"/>
      <c r="E790"/>
    </row>
    <row r="791" spans="1:5" ht="16" x14ac:dyDescent="0.2">
      <c r="A791" s="189" t="s">
        <v>1191</v>
      </c>
      <c r="B791" s="284" t="str">
        <f>+VLOOKUP(A789,OB_Prop_Estru_Prog_SubPr_meta!$K$3:$N$59,3,FALSE)</f>
        <v>Porcentaje de residuos aprovechables aprovechados</v>
      </c>
      <c r="C791" s="284"/>
      <c r="D791"/>
      <c r="E791"/>
    </row>
    <row r="792" spans="1:5" ht="16" x14ac:dyDescent="0.2">
      <c r="A792" s="189" t="s">
        <v>1192</v>
      </c>
      <c r="B792" s="284" t="str">
        <f>+VLOOKUP(A789,OB_Prop_Estru_Prog_SubPr_meta!$K$3:$N$59,4,FALSE)</f>
        <v>50% de residuos aprovechables aprovechados</v>
      </c>
      <c r="C792" s="284"/>
      <c r="D792"/>
      <c r="E792"/>
    </row>
    <row r="793" spans="1:5" ht="48" x14ac:dyDescent="0.2">
      <c r="A793" s="279" t="s">
        <v>1901</v>
      </c>
      <c r="B793" s="279" t="s">
        <v>690</v>
      </c>
      <c r="C793" s="143" t="s">
        <v>1525</v>
      </c>
      <c r="D793"/>
      <c r="E793"/>
    </row>
    <row r="794" spans="1:5" ht="48" x14ac:dyDescent="0.2">
      <c r="A794" s="279"/>
      <c r="B794" s="279"/>
      <c r="C794" s="143" t="s">
        <v>1498</v>
      </c>
      <c r="D794"/>
      <c r="E794"/>
    </row>
    <row r="795" spans="1:5" ht="48" x14ac:dyDescent="0.2">
      <c r="A795" s="279"/>
      <c r="B795" s="279" t="s">
        <v>2</v>
      </c>
      <c r="C795" s="143" t="s">
        <v>1529</v>
      </c>
      <c r="D795"/>
      <c r="E795"/>
    </row>
    <row r="796" spans="1:5" ht="32" x14ac:dyDescent="0.2">
      <c r="A796" s="279"/>
      <c r="B796" s="279"/>
      <c r="C796" s="143" t="s">
        <v>1527</v>
      </c>
      <c r="D796"/>
      <c r="E796"/>
    </row>
    <row r="797" spans="1:5" ht="48" x14ac:dyDescent="0.2">
      <c r="A797" s="279"/>
      <c r="B797" s="279"/>
      <c r="C797" s="143" t="s">
        <v>1526</v>
      </c>
      <c r="D797"/>
      <c r="E797"/>
    </row>
    <row r="798" spans="1:5" ht="32" x14ac:dyDescent="0.2">
      <c r="A798" s="279"/>
      <c r="B798" s="279"/>
      <c r="C798" s="143" t="s">
        <v>1531</v>
      </c>
      <c r="D798"/>
      <c r="E798"/>
    </row>
    <row r="799" spans="1:5" ht="16" x14ac:dyDescent="0.2">
      <c r="A799" s="279"/>
      <c r="B799" s="279"/>
      <c r="C799" s="143" t="s">
        <v>1240</v>
      </c>
      <c r="D799"/>
      <c r="E799"/>
    </row>
    <row r="800" spans="1:5" ht="32" x14ac:dyDescent="0.2">
      <c r="A800" s="279"/>
      <c r="B800" s="279"/>
      <c r="C800" s="143" t="s">
        <v>1528</v>
      </c>
      <c r="D800"/>
      <c r="E800"/>
    </row>
    <row r="801" spans="1:5" ht="16" x14ac:dyDescent="0.2">
      <c r="A801" s="279" t="s">
        <v>2092</v>
      </c>
      <c r="B801" s="279"/>
      <c r="C801" s="279"/>
      <c r="D801"/>
      <c r="E801"/>
    </row>
    <row r="802" spans="1:5" ht="16" x14ac:dyDescent="0.2">
      <c r="A802" s="189" t="s">
        <v>1900</v>
      </c>
      <c r="B802" s="284" t="str">
        <f>+VLOOKUP(A801,OB_Prop_Estru_Prog_SubPr_meta!$K$3:$N$59,2,FALSE)</f>
        <v>Tiene como objetivo otorgar a la ciudad de elementos para garantizar a la ciudadanía el acceso a las TICs, brindar alternativas de tecnología para las actividades cotidianas de la ciudadanía y permitir la conexión y comunicación de la ciudadanía según sus necesidades, aprovechando las Tecnologías IoT (Internet de las Cosas).y la infraestructura de comunicaciones y  la tecnología en el territorio. Incluyendo las reglas para el despliegue de infraestructura de redes móviles bajo el principio de compartición de infraestructura y actualización continua de tecnologías que permita optimizar su expansión y utilización en la ciudad, esquemas de apropiación social de las infraestructuras de comunicaciones y la habilitación de espacios territoriales para los ecosistemas digitales.
La Secretaría de Hábitat, en coordinación con entidades competentes, serán las responsables de la ejecución de este subprograma.</v>
      </c>
      <c r="C802" s="284"/>
      <c r="D802"/>
      <c r="E802"/>
    </row>
    <row r="803" spans="1:5" ht="16" x14ac:dyDescent="0.2">
      <c r="A803" s="189" t="s">
        <v>1191</v>
      </c>
      <c r="B803" s="284" t="str">
        <f>+VLOOKUP(A801,OB_Prop_Estru_Prog_SubPr_meta!$K$3:$N$59,3,FALSE)</f>
        <v>Porcentaje de hogares con posibilidad de acceso a TICs (Vía Internet)</v>
      </c>
      <c r="C803" s="284"/>
      <c r="D803"/>
      <c r="E803"/>
    </row>
    <row r="804" spans="1:5" ht="16" x14ac:dyDescent="0.2">
      <c r="A804" s="189" t="s">
        <v>1192</v>
      </c>
      <c r="B804" s="284" t="str">
        <f>+VLOOKUP(A801,OB_Prop_Estru_Prog_SubPr_meta!$K$3:$N$59,4,FALSE)</f>
        <v>100 % de los hogares del territorio urbano y rural con posibilidad de acceso a TICs (Vía Internet)</v>
      </c>
      <c r="C804" s="284"/>
      <c r="D804"/>
      <c r="E804"/>
    </row>
    <row r="805" spans="1:5" ht="16" x14ac:dyDescent="0.2">
      <c r="A805" s="279" t="s">
        <v>1901</v>
      </c>
      <c r="B805" s="279" t="s">
        <v>690</v>
      </c>
      <c r="C805" s="143" t="s">
        <v>1622</v>
      </c>
      <c r="D805"/>
      <c r="E805"/>
    </row>
    <row r="806" spans="1:5" ht="16" x14ac:dyDescent="0.2">
      <c r="A806" s="279"/>
      <c r="B806" s="279"/>
      <c r="C806" s="143" t="s">
        <v>1621</v>
      </c>
      <c r="D806"/>
      <c r="E806"/>
    </row>
    <row r="807" spans="1:5" ht="32" x14ac:dyDescent="0.2">
      <c r="A807" s="279"/>
      <c r="B807" s="279"/>
      <c r="C807" s="143" t="s">
        <v>1623</v>
      </c>
      <c r="D807"/>
      <c r="E807"/>
    </row>
    <row r="808" spans="1:5" ht="32" x14ac:dyDescent="0.2">
      <c r="A808" s="279"/>
      <c r="B808" s="279"/>
      <c r="C808" s="143" t="s">
        <v>367</v>
      </c>
      <c r="D808"/>
      <c r="E808"/>
    </row>
    <row r="809" spans="1:5" ht="16" x14ac:dyDescent="0.2">
      <c r="A809" s="279"/>
      <c r="B809" s="279"/>
      <c r="C809" s="143" t="s">
        <v>370</v>
      </c>
      <c r="D809"/>
      <c r="E809"/>
    </row>
    <row r="810" spans="1:5" ht="16" x14ac:dyDescent="0.2">
      <c r="A810" s="279"/>
      <c r="B810" s="279" t="s">
        <v>2</v>
      </c>
      <c r="C810" s="143" t="s">
        <v>28</v>
      </c>
      <c r="D810"/>
      <c r="E810"/>
    </row>
    <row r="811" spans="1:5" ht="16" x14ac:dyDescent="0.2">
      <c r="A811" s="279"/>
      <c r="B811" s="279"/>
      <c r="C811" s="143" t="s">
        <v>27</v>
      </c>
      <c r="D811"/>
      <c r="E811"/>
    </row>
    <row r="812" spans="1:5" ht="16" x14ac:dyDescent="0.2">
      <c r="A812" s="279"/>
      <c r="B812" s="279"/>
      <c r="C812" s="143" t="s">
        <v>24</v>
      </c>
      <c r="D812"/>
      <c r="E812"/>
    </row>
    <row r="813" spans="1:5" ht="16" x14ac:dyDescent="0.2">
      <c r="A813" s="279"/>
      <c r="B813" s="279"/>
      <c r="C813" s="143" t="s">
        <v>368</v>
      </c>
      <c r="D813"/>
      <c r="E813"/>
    </row>
    <row r="814" spans="1:5" ht="16" x14ac:dyDescent="0.2">
      <c r="A814" s="279"/>
      <c r="B814" s="279"/>
      <c r="C814" s="143" t="s">
        <v>369</v>
      </c>
      <c r="D814"/>
      <c r="E814"/>
    </row>
    <row r="815" spans="1:5" ht="16" x14ac:dyDescent="0.2">
      <c r="A815" s="279" t="s">
        <v>2093</v>
      </c>
      <c r="B815" s="279"/>
      <c r="C815" s="279"/>
      <c r="E815"/>
    </row>
    <row r="816" spans="1:5" ht="16" x14ac:dyDescent="0.2">
      <c r="A816" s="189" t="s">
        <v>1900</v>
      </c>
      <c r="B816" s="284" t="str">
        <f>+VLOOKUP(A815,OB_Prop_Estru_Prog_SubPr_meta!$K$3:$N$59,2,FALSE)</f>
        <v xml:space="preserve">Tiene como objetivo Mejorar la malla vial rural para dar accesibilidad y conectividad al territorio rural, y de igual forma mejorar la productividad del territorio rural. La Secretaría de Movilidad, en coordinación con entidades competentes, serán las responsables de la ejecución de este subprograma. </v>
      </c>
      <c r="C816" s="284"/>
      <c r="D816"/>
      <c r="E816"/>
    </row>
    <row r="817" spans="1:5" ht="16" x14ac:dyDescent="0.2">
      <c r="A817" s="189" t="s">
        <v>1191</v>
      </c>
      <c r="B817" s="284" t="str">
        <f>+VLOOKUP(A815,OB_Prop_Estru_Prog_SubPr_meta!$K$3:$N$59,3,FALSE)</f>
        <v>Kilómetros mejorados de  malla vial rural</v>
      </c>
      <c r="C817" s="284"/>
      <c r="D817"/>
      <c r="E817"/>
    </row>
    <row r="818" spans="1:5" ht="16" x14ac:dyDescent="0.2">
      <c r="A818" s="189" t="s">
        <v>1192</v>
      </c>
      <c r="B818" s="284" t="str">
        <f>+VLOOKUP(A815,OB_Prop_Estru_Prog_SubPr_meta!$K$3:$N$59,4,FALSE)</f>
        <v>58 km de la malla vial rural mejorados</v>
      </c>
      <c r="C818" s="284"/>
      <c r="D818"/>
      <c r="E818"/>
    </row>
    <row r="819" spans="1:5" ht="32" x14ac:dyDescent="0.2">
      <c r="A819" s="279" t="s">
        <v>1901</v>
      </c>
      <c r="B819" s="279" t="s">
        <v>2</v>
      </c>
      <c r="C819" s="143" t="s">
        <v>221</v>
      </c>
      <c r="D819"/>
      <c r="E819"/>
    </row>
    <row r="820" spans="1:5" ht="48" x14ac:dyDescent="0.2">
      <c r="A820" s="279"/>
      <c r="B820" s="279"/>
      <c r="C820" s="143" t="s">
        <v>222</v>
      </c>
      <c r="D820"/>
      <c r="E820"/>
    </row>
    <row r="821" spans="1:5" ht="32" x14ac:dyDescent="0.2">
      <c r="A821" s="279"/>
      <c r="B821" s="279"/>
      <c r="C821" s="143" t="s">
        <v>223</v>
      </c>
      <c r="D821"/>
      <c r="E821"/>
    </row>
    <row r="822" spans="1:5" ht="32" x14ac:dyDescent="0.2">
      <c r="A822" s="279"/>
      <c r="B822" s="279"/>
      <c r="C822" s="143" t="s">
        <v>224</v>
      </c>
      <c r="D822"/>
      <c r="E822"/>
    </row>
    <row r="823" spans="1:5" ht="16" x14ac:dyDescent="0.2">
      <c r="A823" s="279"/>
      <c r="B823" s="279"/>
      <c r="C823" s="143" t="s">
        <v>218</v>
      </c>
      <c r="D823"/>
      <c r="E823"/>
    </row>
    <row r="824" spans="1:5" ht="16" x14ac:dyDescent="0.2">
      <c r="A824" s="279"/>
      <c r="B824" s="279"/>
      <c r="C824" s="143" t="s">
        <v>220</v>
      </c>
      <c r="D824"/>
      <c r="E824"/>
    </row>
    <row r="825" spans="1:5" ht="32" x14ac:dyDescent="0.2">
      <c r="A825" s="279"/>
      <c r="B825" s="279"/>
      <c r="C825" s="143" t="s">
        <v>219</v>
      </c>
      <c r="D825"/>
      <c r="E825"/>
    </row>
    <row r="826" spans="1:5" ht="16" x14ac:dyDescent="0.2">
      <c r="A826" s="279"/>
      <c r="B826" s="279"/>
      <c r="C826" s="143" t="s">
        <v>1239</v>
      </c>
      <c r="D826"/>
      <c r="E826"/>
    </row>
    <row r="827" spans="1:5" ht="32" x14ac:dyDescent="0.2">
      <c r="A827" s="279"/>
      <c r="B827" s="279"/>
      <c r="C827" s="143" t="s">
        <v>1711</v>
      </c>
      <c r="D827"/>
      <c r="E827"/>
    </row>
    <row r="828" spans="1:5" ht="32" x14ac:dyDescent="0.2">
      <c r="A828" s="279"/>
      <c r="B828" s="279"/>
      <c r="C828" s="143" t="s">
        <v>1695</v>
      </c>
      <c r="D828"/>
      <c r="E828"/>
    </row>
    <row r="829" spans="1:5" ht="16" x14ac:dyDescent="0.2">
      <c r="A829" s="145"/>
      <c r="B829" s="145"/>
      <c r="C829" s="149"/>
      <c r="D829"/>
      <c r="E829"/>
    </row>
    <row r="830" spans="1:5" ht="16" x14ac:dyDescent="0.2">
      <c r="D830"/>
    </row>
    <row r="831" spans="1:5" ht="16" x14ac:dyDescent="0.2">
      <c r="A831" s="288" t="s">
        <v>1672</v>
      </c>
      <c r="B831" s="288"/>
      <c r="C831" s="288"/>
      <c r="D831"/>
    </row>
    <row r="832" spans="1:5" ht="16" x14ac:dyDescent="0.2">
      <c r="D832"/>
    </row>
    <row r="833" spans="1:5" ht="16" x14ac:dyDescent="0.2">
      <c r="A833" s="279" t="s">
        <v>824</v>
      </c>
      <c r="B833" s="279"/>
      <c r="C833" s="279"/>
      <c r="D833"/>
    </row>
    <row r="834" spans="1:5" ht="16" x14ac:dyDescent="0.2">
      <c r="A834" s="142" t="s">
        <v>1900</v>
      </c>
      <c r="B834" s="284" t="str">
        <f>+VLOOKUP(A833,OB_Prop_Estru_Prog_SubPr_meta!$K$3:$N$59,2,FALSE)</f>
        <v>Consolidación de una oferta habitacional cualificada con enfoque diferencial, territorial y de género, a partir de una estructura de soporte que brinde acceso a servicios sociales, culturales, y generación de actividades económicas que mitigue la segregación y la gentrificación. Las Secretarías de Planeación y Hábitat, en coordinación con las entidades competentes, serán las responsables de la ejecución de este subprograma.</v>
      </c>
      <c r="C834" s="284"/>
      <c r="D834"/>
    </row>
    <row r="835" spans="1:5" ht="16" x14ac:dyDescent="0.2">
      <c r="A835" s="142" t="s">
        <v>1191</v>
      </c>
      <c r="B835" s="284" t="str">
        <f>+VLOOKUP(A833,OB_Prop_Estru_Prog_SubPr_meta!$K$3:$N$59,3,FALSE)</f>
        <v xml:space="preserve">Iniciaciones de vivienda </v>
      </c>
      <c r="C835" s="284"/>
      <c r="D835"/>
    </row>
    <row r="836" spans="1:5" ht="16" x14ac:dyDescent="0.2">
      <c r="A836" s="142" t="s">
        <v>1192</v>
      </c>
      <c r="B836" s="284" t="str">
        <f>+VLOOKUP(A833,OB_Prop_Estru_Prog_SubPr_meta!$K$3:$N$59,4,FALSE)</f>
        <v>786.639 soluciones de vivienda entre oferta nueva y otras alternativas (De las cuales 197.457 se producirán en alternativas como el reuso de edificaciones, así como por la generación de oferta pública de vivienda)</v>
      </c>
      <c r="C836" s="284"/>
      <c r="D836"/>
    </row>
    <row r="837" spans="1:5" ht="64" x14ac:dyDescent="0.2">
      <c r="A837" s="279" t="s">
        <v>1901</v>
      </c>
      <c r="B837" s="142" t="s">
        <v>690</v>
      </c>
      <c r="C837" s="143" t="s">
        <v>431</v>
      </c>
      <c r="D837" s="18"/>
      <c r="E837"/>
    </row>
    <row r="838" spans="1:5" ht="16" x14ac:dyDescent="0.2">
      <c r="A838" s="279"/>
      <c r="B838" s="279" t="s">
        <v>2</v>
      </c>
      <c r="C838" s="143" t="s">
        <v>102</v>
      </c>
      <c r="D838" s="18"/>
      <c r="E838"/>
    </row>
    <row r="839" spans="1:5" ht="16" x14ac:dyDescent="0.2">
      <c r="A839" s="279"/>
      <c r="B839" s="279"/>
      <c r="C839" s="143" t="s">
        <v>432</v>
      </c>
      <c r="D839" s="18"/>
      <c r="E839"/>
    </row>
    <row r="840" spans="1:5" ht="32" x14ac:dyDescent="0.2">
      <c r="A840" s="279"/>
      <c r="B840" s="279"/>
      <c r="C840" s="143" t="s">
        <v>1534</v>
      </c>
      <c r="D840" s="18"/>
      <c r="E840"/>
    </row>
    <row r="841" spans="1:5" ht="32" x14ac:dyDescent="0.2">
      <c r="A841" s="279"/>
      <c r="B841" s="279"/>
      <c r="C841" s="143" t="s">
        <v>1512</v>
      </c>
      <c r="D841" s="18"/>
      <c r="E841"/>
    </row>
    <row r="842" spans="1:5" ht="16" x14ac:dyDescent="0.2">
      <c r="A842" s="279"/>
      <c r="B842" s="279"/>
      <c r="C842" s="143" t="s">
        <v>433</v>
      </c>
      <c r="D842" s="18"/>
      <c r="E842"/>
    </row>
    <row r="843" spans="1:5" ht="16" x14ac:dyDescent="0.2">
      <c r="A843" s="279"/>
      <c r="B843" s="279"/>
      <c r="C843" s="143" t="s">
        <v>883</v>
      </c>
      <c r="D843" s="18"/>
      <c r="E843"/>
    </row>
    <row r="844" spans="1:5" x14ac:dyDescent="0.2">
      <c r="A844" s="279" t="s">
        <v>2124</v>
      </c>
      <c r="B844" s="279"/>
      <c r="C844" s="279"/>
    </row>
    <row r="845" spans="1:5" ht="16" x14ac:dyDescent="0.2">
      <c r="A845" s="142" t="s">
        <v>1900</v>
      </c>
      <c r="B845" s="284" t="str">
        <f>+VLOOKUP(A844,OB_Prop_Estru_Prog_SubPr_meta!$K$3:$N$59,2,FALSE)</f>
        <v>Busca la provisión de suelo, así como la construcción y promoción de vivienda de interés social y prioritario con adecuadas condiciones y garantizando entornos de calidad urbanística, mediante mecanismos que incentiven la oferta habitacional para las familias con menores ingresos. De igual forma, su ubicación será estratégica en polígonos de revitalización y redensificación de áreas urbanas deficitarias ya sean de tratamiento de Mejoramiento Integral o de Consolidación, que cuenten con las condiciones y sistemas urbanos a corto y mediano plazo para ser desarrolladas con proyectos de vivienda de interés social, la gestión del suelo y la estructuración y promoción de intervenciones urbanas integrales. Asimismo, se deberá estructurar, implementar y monitorear el funcionamiento y la aplicación de los instrumentos de financiación de la vivienda propuestos en el presente Plan y, promover estrategias para la vinculación de actores públicos y privados en la financiación de proyectos urbanos para la producción de vivienda social. La Secretaría de Hábitat, en coordinación con entidades competentes, serán las responsables de la ejecución de este subprograma.</v>
      </c>
      <c r="C845" s="284"/>
    </row>
    <row r="846" spans="1:5" ht="16" x14ac:dyDescent="0.2">
      <c r="A846" s="142" t="s">
        <v>1191</v>
      </c>
      <c r="B846" s="284" t="str">
        <f>+VLOOKUP(A844,OB_Prop_Estru_Prog_SubPr_meta!$K$3:$N$59,3,FALSE)</f>
        <v xml:space="preserve">Número de viviendas de interés social y prioritario promocionadas y/o construidas </v>
      </c>
      <c r="C846" s="284"/>
    </row>
    <row r="847" spans="1:5" ht="16" x14ac:dyDescent="0.2">
      <c r="A847" s="142" t="s">
        <v>1192</v>
      </c>
      <c r="B847" s="284" t="str">
        <f>+VLOOKUP(A844,OB_Prop_Estru_Prog_SubPr_meta!$K$3:$N$59,4,FALSE)</f>
        <v>531.777 viviendas de interés social y prioritario iniciadas (incluye reuso y oferta pública)</v>
      </c>
      <c r="C847" s="284"/>
    </row>
    <row r="848" spans="1:5" ht="64" x14ac:dyDescent="0.2">
      <c r="A848" s="142" t="s">
        <v>1901</v>
      </c>
      <c r="B848" s="142" t="s">
        <v>690</v>
      </c>
      <c r="C848" s="143" t="s">
        <v>2293</v>
      </c>
      <c r="D848" s="18"/>
      <c r="E848"/>
    </row>
    <row r="849" spans="1:5" x14ac:dyDescent="0.2">
      <c r="A849" s="279" t="s">
        <v>2125</v>
      </c>
      <c r="B849" s="279"/>
      <c r="C849" s="279"/>
    </row>
    <row r="850" spans="1:5" ht="16" x14ac:dyDescent="0.2">
      <c r="A850" s="142" t="s">
        <v>1900</v>
      </c>
      <c r="B850" s="284" t="str">
        <f>+VLOOKUP(A849,OB_Prop_Estru_Prog_SubPr_meta!$K$3:$N$59,2,FALSE)</f>
        <v xml:space="preserve">Busca el mejoramiento de los territorios y la vivienda de áreas de origen informal, garantizando calidad de vida de los habitantes dotándolos de los soportes urbanos necesarios, reduciendo el déficit cualitativo y cuantitativo de vivienda, cualificando el entorno por medio de intervenciones sostenibles en términos físicos, ambientales, sociales, culturales y económicos y garantizando la participación ciudadana en su desarrollo mediante la formulación de Planes de Intervención de Mejoramiento Integral del Hábitat (PIMI-HÁBITAT). La Secretaría del Hábitat, en coordinación con entidades competentes, serán las responsables de la ejecución de este subprograma. </v>
      </c>
      <c r="C850" s="284"/>
    </row>
    <row r="851" spans="1:5" ht="16" x14ac:dyDescent="0.2">
      <c r="A851" s="142" t="s">
        <v>1191</v>
      </c>
      <c r="B851" s="284" t="str">
        <f>+VLOOKUP(A849,OB_Prop_Estru_Prog_SubPr_meta!$K$3:$N$59,3,FALSE)</f>
        <v>Hectáreas intervenidas integralmente con el Subprograma de Mejoramiento Integral de Hábitat</v>
      </c>
      <c r="C851" s="284"/>
    </row>
    <row r="852" spans="1:5" ht="16" x14ac:dyDescent="0.2">
      <c r="A852" s="142" t="s">
        <v>1192</v>
      </c>
      <c r="B852" s="284" t="str">
        <f>+VLOOKUP(A849,OB_Prop_Estru_Prog_SubPr_meta!$K$3:$N$59,4,FALSE)</f>
        <v xml:space="preserve">7.445  hectáreas intervenidas por el Subprograma de Mejoramiento Integral del Hábitat
191,23 hectáreas susceptibles de ser legalizadas
100% de barrios deficitarios por debajo del promedio de la ciudad intervenidos </v>
      </c>
      <c r="C852" s="284"/>
    </row>
    <row r="853" spans="1:5" ht="48" x14ac:dyDescent="0.2">
      <c r="A853" s="279" t="s">
        <v>1901</v>
      </c>
      <c r="B853" s="279" t="s">
        <v>690</v>
      </c>
      <c r="C853" s="143" t="s">
        <v>1821</v>
      </c>
      <c r="D853" s="18"/>
      <c r="E853"/>
    </row>
    <row r="854" spans="1:5" ht="32" x14ac:dyDescent="0.2">
      <c r="A854" s="279"/>
      <c r="B854" s="279"/>
      <c r="C854" s="143" t="s">
        <v>1819</v>
      </c>
      <c r="D854" s="18"/>
      <c r="E854"/>
    </row>
    <row r="855" spans="1:5" ht="16" x14ac:dyDescent="0.2">
      <c r="A855" s="279"/>
      <c r="B855" s="279"/>
      <c r="C855" s="143" t="s">
        <v>422</v>
      </c>
      <c r="D855" s="18"/>
      <c r="E855"/>
    </row>
    <row r="856" spans="1:5" ht="32" x14ac:dyDescent="0.2">
      <c r="A856" s="279"/>
      <c r="B856" s="142" t="s">
        <v>2</v>
      </c>
      <c r="C856" s="143" t="s">
        <v>423</v>
      </c>
      <c r="D856" s="18"/>
      <c r="E856"/>
    </row>
    <row r="857" spans="1:5" ht="16" x14ac:dyDescent="0.2">
      <c r="A857" s="279" t="s">
        <v>2126</v>
      </c>
      <c r="B857" s="279"/>
      <c r="C857" s="279"/>
      <c r="D857" s="18"/>
      <c r="E857"/>
    </row>
    <row r="858" spans="1:5" ht="16" x14ac:dyDescent="0.2">
      <c r="A858" s="142" t="s">
        <v>1900</v>
      </c>
      <c r="B858" s="284" t="str">
        <f>+VLOOKUP(A857,OB_Prop_Estru_Prog_SubPr_meta!$K$3:$N$59,2,FALSE)</f>
        <v>Busca el saneamiento de títulos de propiedad de viviendas a favor de los poseedores u ocupantes de bajos ingresos económicos que involucren inmuebles en bienes fiscales o predios privados que no superen el rango de valor de la VIS así como el saneamiento de espacios públicos, bienes fiscales, bienes afectos a uso público, áreas verdes y comunales objeto de incorporación al espacio público que fortalecen el sentido de pertenencia y la construcción de ciudadanía. La Caja de Vivienda Popular y el Departamento Administrativo de la Defensoría del Espacio Púbico, en coordinación con entidades competentes, serán las responsables de la ejecución de este subprograma.</v>
      </c>
      <c r="C858" s="284"/>
      <c r="D858" s="18"/>
      <c r="E858"/>
    </row>
    <row r="859" spans="1:5" ht="16" x14ac:dyDescent="0.2">
      <c r="A859" s="142" t="s">
        <v>1191</v>
      </c>
      <c r="B859" s="284" t="str">
        <f>+VLOOKUP(A857,OB_Prop_Estru_Prog_SubPr_meta!$K$3:$N$59,3,FALSE)</f>
        <v>Número de viviendas de interés social que requieren intervención para saneamiento y/o titulación predial</v>
      </c>
      <c r="C859" s="284"/>
    </row>
    <row r="860" spans="1:5" ht="16" x14ac:dyDescent="0.2">
      <c r="A860" s="142" t="s">
        <v>1192</v>
      </c>
      <c r="B860" s="284" t="str">
        <f>+VLOOKUP(A857,OB_Prop_Estru_Prog_SubPr_meta!$K$3:$N$59,4,FALSE)</f>
        <v>9.000 viviendas de interés social saneadas y/o tituladas</v>
      </c>
      <c r="C860" s="284"/>
    </row>
    <row r="861" spans="1:5" ht="64" x14ac:dyDescent="0.2">
      <c r="A861" s="142" t="s">
        <v>1901</v>
      </c>
      <c r="B861" s="142" t="s">
        <v>690</v>
      </c>
      <c r="C861" s="143" t="s">
        <v>825</v>
      </c>
      <c r="D861"/>
    </row>
    <row r="862" spans="1:5" x14ac:dyDescent="0.2">
      <c r="A862" s="279" t="s">
        <v>2127</v>
      </c>
      <c r="B862" s="279"/>
      <c r="C862" s="279"/>
    </row>
    <row r="863" spans="1:5" ht="16" x14ac:dyDescent="0.2">
      <c r="A863" s="142" t="s">
        <v>1900</v>
      </c>
      <c r="B863" s="284" t="str">
        <f>+VLOOKUP(A862,OB_Prop_Estru_Prog_SubPr_meta!$K$3:$N$59,2,FALSE)</f>
        <v>Busca hacer la prevención de la ocupación informal de áreas no aptas para la urbanización, bien por sus características ambientales, urbanísticas o de riesgo, así como en áreas en las que se requiera controlar la aparición de nuevas ocupaciones en los suelos recuperados en los procesos de reasentamiento mediante acciones preventivas y de control en el Distrito Capital.. La Secretaría de Hábitat y la Secretaría de Gobierno junto con las alcaldías locales, en coordinación con entidades competentes, serán las responsables de la ejecución de este subprograma.</v>
      </c>
      <c r="C863" s="284"/>
    </row>
    <row r="864" spans="1:5" ht="16" x14ac:dyDescent="0.2">
      <c r="A864" s="142" t="s">
        <v>1191</v>
      </c>
      <c r="B864" s="284" t="str">
        <f>+VLOOKUP(A862,OB_Prop_Estru_Prog_SubPr_meta!$K$3:$N$59,3,FALSE)</f>
        <v>Áreas con restricciones urbanísticas, ambientales y de riesgo con monitoreo</v>
      </c>
      <c r="C864" s="284"/>
    </row>
    <row r="865" spans="1:6" ht="16" x14ac:dyDescent="0.2">
      <c r="A865" s="142" t="s">
        <v>1192</v>
      </c>
      <c r="B865" s="284" t="str">
        <f>+VLOOKUP(A862,OB_Prop_Estru_Prog_SubPr_meta!$K$3:$N$59,4,FALSE)</f>
        <v>100% del monitoreo de las áreas con restricciones urbanísticas, ambientales y de riesgo</v>
      </c>
      <c r="C865" s="284"/>
    </row>
    <row r="866" spans="1:6" ht="64" x14ac:dyDescent="0.2">
      <c r="A866" s="142" t="s">
        <v>1901</v>
      </c>
      <c r="B866" s="142" t="s">
        <v>690</v>
      </c>
      <c r="C866" s="143" t="s">
        <v>1236</v>
      </c>
      <c r="D866"/>
    </row>
    <row r="867" spans="1:6" x14ac:dyDescent="0.2">
      <c r="A867" s="140"/>
      <c r="B867" s="140"/>
    </row>
    <row r="869" spans="1:6" x14ac:dyDescent="0.2">
      <c r="A869" s="288" t="s">
        <v>1673</v>
      </c>
      <c r="B869" s="288"/>
      <c r="C869" s="288"/>
    </row>
    <row r="871" spans="1:6" x14ac:dyDescent="0.2">
      <c r="A871" s="279" t="s">
        <v>412</v>
      </c>
      <c r="B871" s="279"/>
      <c r="C871" s="279"/>
    </row>
    <row r="872" spans="1:6" ht="16" x14ac:dyDescent="0.2">
      <c r="A872" s="142" t="s">
        <v>1900</v>
      </c>
      <c r="B872" s="284" t="str">
        <f>+VLOOKUP(A871,OB_Prop_Estru_Prog_SubPr_meta!$K$3:$N$59,2,FALSE)</f>
        <v>Bogotá, adicionalmente, y asociado a los corredores de carga y logístico se espera la consolidación de las zonas industriales de Bogotá, orientadas al incremento de la productividad, generación de mayor valor agregado y modernización en general. Estas pueden ser, entre otras, industrias 4.0, creativas y culturales o de crecimiento verde. La Secretaría Distrital de Movilidad como cabeza del sector, será el responsable de la coordinación en la planeación y estructuración de este subprograma, el cual deberá ser ejecutado por las entidades competentes en articulación con la Secretaría de Desarrollo Económico</v>
      </c>
      <c r="C872" s="284"/>
    </row>
    <row r="873" spans="1:6" ht="16" x14ac:dyDescent="0.2">
      <c r="A873" s="142" t="s">
        <v>1191</v>
      </c>
      <c r="B873" s="284" t="str">
        <f>+VLOOKUP(A871,OB_Prop_Estru_Prog_SubPr_meta!$K$3:$N$59,3,FALSE)</f>
        <v>Número de zonas industriales conectadas por corredores de carga y logística de integración regional</v>
      </c>
      <c r="C873" s="284"/>
    </row>
    <row r="874" spans="1:6" ht="16" x14ac:dyDescent="0.2">
      <c r="A874" s="142" t="s">
        <v>1192</v>
      </c>
      <c r="B874" s="284" t="str">
        <f>+VLOOKUP(A871,OB_Prop_Estru_Prog_SubPr_meta!$K$3:$N$59,4,FALSE)</f>
        <v>5 zonas industriales conectadas por 20 corredores de carga y logística de integración regional</v>
      </c>
      <c r="C874" s="284"/>
    </row>
    <row r="875" spans="1:6" ht="32" x14ac:dyDescent="0.2">
      <c r="A875" s="279" t="s">
        <v>1901</v>
      </c>
      <c r="B875" s="279" t="s">
        <v>690</v>
      </c>
      <c r="C875" s="143" t="s">
        <v>885</v>
      </c>
      <c r="D875" s="18"/>
      <c r="E875"/>
      <c r="F875"/>
    </row>
    <row r="876" spans="1:6" ht="32" x14ac:dyDescent="0.2">
      <c r="A876" s="279"/>
      <c r="B876" s="279"/>
      <c r="C876" s="143" t="s">
        <v>452</v>
      </c>
      <c r="D876" s="18"/>
      <c r="E876"/>
      <c r="F876"/>
    </row>
    <row r="877" spans="1:6" ht="32" x14ac:dyDescent="0.2">
      <c r="A877" s="279"/>
      <c r="B877" s="279" t="s">
        <v>2</v>
      </c>
      <c r="C877" s="143" t="s">
        <v>444</v>
      </c>
      <c r="D877" s="18"/>
      <c r="E877"/>
    </row>
    <row r="878" spans="1:6" ht="16" x14ac:dyDescent="0.2">
      <c r="A878" s="279"/>
      <c r="B878" s="279"/>
      <c r="C878" s="147" t="s">
        <v>592</v>
      </c>
      <c r="D878" s="18"/>
      <c r="E878"/>
    </row>
    <row r="879" spans="1:6" ht="48" x14ac:dyDescent="0.2">
      <c r="A879" s="279"/>
      <c r="B879" s="279"/>
      <c r="C879" s="143" t="s">
        <v>593</v>
      </c>
      <c r="D879" s="18"/>
      <c r="E879"/>
    </row>
    <row r="880" spans="1:6" ht="32" x14ac:dyDescent="0.2">
      <c r="A880" s="279"/>
      <c r="B880" s="279"/>
      <c r="C880" s="143" t="s">
        <v>594</v>
      </c>
      <c r="D880" s="18"/>
      <c r="E880"/>
    </row>
    <row r="881" spans="1:5" ht="32" x14ac:dyDescent="0.2">
      <c r="A881" s="279"/>
      <c r="B881" s="279"/>
      <c r="C881" s="143" t="s">
        <v>1684</v>
      </c>
      <c r="D881" s="18"/>
      <c r="E881"/>
    </row>
    <row r="882" spans="1:5" ht="48" x14ac:dyDescent="0.2">
      <c r="A882" s="279"/>
      <c r="B882" s="279"/>
      <c r="C882" s="143" t="s">
        <v>498</v>
      </c>
      <c r="D882" s="18"/>
      <c r="E882"/>
    </row>
    <row r="883" spans="1:5" ht="32" x14ac:dyDescent="0.2">
      <c r="A883" s="279"/>
      <c r="B883" s="279"/>
      <c r="C883" s="143" t="s">
        <v>596</v>
      </c>
      <c r="D883" s="18"/>
      <c r="E883"/>
    </row>
    <row r="884" spans="1:5" ht="32" x14ac:dyDescent="0.2">
      <c r="A884" s="279"/>
      <c r="B884" s="279"/>
      <c r="C884" s="143" t="s">
        <v>607</v>
      </c>
      <c r="D884" s="18"/>
      <c r="E884"/>
    </row>
    <row r="885" spans="1:5" ht="32" x14ac:dyDescent="0.2">
      <c r="A885" s="279"/>
      <c r="B885" s="279"/>
      <c r="C885" s="143" t="s">
        <v>606</v>
      </c>
      <c r="D885" s="18"/>
      <c r="E885"/>
    </row>
    <row r="886" spans="1:5" ht="32" x14ac:dyDescent="0.2">
      <c r="A886" s="279"/>
      <c r="B886" s="279"/>
      <c r="C886" s="143" t="s">
        <v>597</v>
      </c>
      <c r="D886" s="18"/>
      <c r="E886"/>
    </row>
    <row r="887" spans="1:5" ht="32" x14ac:dyDescent="0.2">
      <c r="A887" s="279"/>
      <c r="B887" s="279"/>
      <c r="C887" s="143" t="s">
        <v>598</v>
      </c>
      <c r="D887" s="18"/>
      <c r="E887"/>
    </row>
    <row r="888" spans="1:5" ht="32" x14ac:dyDescent="0.2">
      <c r="A888" s="279"/>
      <c r="B888" s="279"/>
      <c r="C888" s="143" t="s">
        <v>1584</v>
      </c>
      <c r="D888" s="18"/>
      <c r="E888"/>
    </row>
    <row r="889" spans="1:5" ht="32" x14ac:dyDescent="0.2">
      <c r="A889" s="279"/>
      <c r="B889" s="279"/>
      <c r="C889" s="143" t="s">
        <v>637</v>
      </c>
      <c r="D889" s="18"/>
      <c r="E889"/>
    </row>
    <row r="890" spans="1:5" ht="32" x14ac:dyDescent="0.2">
      <c r="A890" s="279"/>
      <c r="B890" s="279"/>
      <c r="C890" s="143" t="s">
        <v>635</v>
      </c>
      <c r="D890" s="18"/>
      <c r="E890"/>
    </row>
    <row r="891" spans="1:5" ht="32" x14ac:dyDescent="0.2">
      <c r="A891" s="279"/>
      <c r="B891" s="279"/>
      <c r="C891" s="143" t="s">
        <v>601</v>
      </c>
      <c r="D891" s="18"/>
      <c r="E891"/>
    </row>
    <row r="892" spans="1:5" ht="48" x14ac:dyDescent="0.2">
      <c r="A892" s="279"/>
      <c r="B892" s="279"/>
      <c r="C892" s="143" t="s">
        <v>600</v>
      </c>
      <c r="D892" s="18"/>
      <c r="E892"/>
    </row>
    <row r="893" spans="1:5" ht="32" x14ac:dyDescent="0.2">
      <c r="A893" s="279"/>
      <c r="B893" s="279"/>
      <c r="C893" s="143" t="s">
        <v>602</v>
      </c>
      <c r="D893" s="18"/>
      <c r="E893"/>
    </row>
    <row r="894" spans="1:5" ht="32" x14ac:dyDescent="0.2">
      <c r="A894" s="279"/>
      <c r="B894" s="279"/>
      <c r="C894" s="143" t="s">
        <v>603</v>
      </c>
      <c r="D894" s="18"/>
      <c r="E894"/>
    </row>
    <row r="895" spans="1:5" ht="32" x14ac:dyDescent="0.2">
      <c r="A895" s="279"/>
      <c r="B895" s="279"/>
      <c r="C895" s="143" t="s">
        <v>604</v>
      </c>
      <c r="D895" s="18"/>
      <c r="E895"/>
    </row>
    <row r="896" spans="1:5" ht="32" x14ac:dyDescent="0.2">
      <c r="A896" s="279"/>
      <c r="B896" s="279"/>
      <c r="C896" s="143" t="s">
        <v>605</v>
      </c>
      <c r="D896" s="18"/>
      <c r="E896"/>
    </row>
    <row r="897" spans="1:5" ht="32" x14ac:dyDescent="0.2">
      <c r="A897" s="279"/>
      <c r="B897" s="279"/>
      <c r="C897" s="143" t="s">
        <v>608</v>
      </c>
      <c r="D897" s="18"/>
      <c r="E897"/>
    </row>
    <row r="898" spans="1:5" ht="32" x14ac:dyDescent="0.2">
      <c r="A898" s="279"/>
      <c r="B898" s="279"/>
      <c r="C898" s="143" t="s">
        <v>636</v>
      </c>
      <c r="D898"/>
      <c r="E898"/>
    </row>
    <row r="899" spans="1:5" x14ac:dyDescent="0.2">
      <c r="A899" s="279" t="s">
        <v>440</v>
      </c>
      <c r="B899" s="279"/>
      <c r="C899" s="279"/>
    </row>
    <row r="900" spans="1:5" ht="16" x14ac:dyDescent="0.2">
      <c r="A900" s="142" t="s">
        <v>1900</v>
      </c>
      <c r="B900" s="284" t="str">
        <f>+VLOOKUP(A899,OB_Prop_Estru_Prog_SubPr_meta!$K$3:$N$59,2,FALSE)</f>
        <v>Tiene como propósito la promoción de la ciudad como destino turístico inteligente, sostenible y de negocios que promueva el desarrollo económico social y cultural y reconozca el patrimonio local.  El Instituto Distrital de Turismo en articulación con la Secretaría de Desarrollo Económico en coordinación con las entidades competentes serán los encargados de ejecución de este subprograma</v>
      </c>
      <c r="C900" s="284"/>
    </row>
    <row r="901" spans="1:5" ht="16" x14ac:dyDescent="0.2">
      <c r="A901" s="142" t="s">
        <v>1191</v>
      </c>
      <c r="B901" s="284" t="str">
        <f>+VLOOKUP(A899,OB_Prop_Estru_Prog_SubPr_meta!$K$3:$N$59,3,FALSE)</f>
        <v xml:space="preserve">Proyecto ejecutados para promocionar y fortalecer el turismo </v>
      </c>
      <c r="C901" s="284"/>
    </row>
    <row r="902" spans="1:5" ht="16" x14ac:dyDescent="0.2">
      <c r="A902" s="142" t="s">
        <v>1192</v>
      </c>
      <c r="B902" s="284" t="str">
        <f>+VLOOKUP(A899,OB_Prop_Estru_Prog_SubPr_meta!$K$3:$N$59,4,FALSE)</f>
        <v>15 proyectos ejecutados alrededor de Bogotá para el Turista
10 proyectos turísticos especiales ejecutados</v>
      </c>
      <c r="C902" s="284"/>
    </row>
    <row r="903" spans="1:5" ht="48" x14ac:dyDescent="0.2">
      <c r="A903" s="279" t="s">
        <v>1901</v>
      </c>
      <c r="B903" s="279" t="s">
        <v>690</v>
      </c>
      <c r="C903" s="143" t="s">
        <v>439</v>
      </c>
      <c r="D903" s="18"/>
      <c r="E903"/>
    </row>
    <row r="904" spans="1:5" ht="16" x14ac:dyDescent="0.2">
      <c r="A904" s="279"/>
      <c r="B904" s="279"/>
      <c r="C904" s="143" t="s">
        <v>880</v>
      </c>
      <c r="D904" s="18"/>
      <c r="E904"/>
    </row>
    <row r="905" spans="1:5" ht="16" x14ac:dyDescent="0.2">
      <c r="A905" s="279"/>
      <c r="B905" s="279"/>
      <c r="C905" s="143" t="s">
        <v>442</v>
      </c>
      <c r="D905" s="18"/>
      <c r="E905"/>
    </row>
    <row r="906" spans="1:5" ht="16" x14ac:dyDescent="0.2">
      <c r="A906" s="279"/>
      <c r="B906" s="279"/>
      <c r="C906" s="143" t="s">
        <v>361</v>
      </c>
      <c r="D906" s="18"/>
      <c r="E906"/>
    </row>
    <row r="907" spans="1:5" x14ac:dyDescent="0.2">
      <c r="A907" s="279" t="s">
        <v>441</v>
      </c>
      <c r="B907" s="279"/>
      <c r="C907" s="279"/>
    </row>
    <row r="908" spans="1:5" ht="16" x14ac:dyDescent="0.2">
      <c r="A908" s="142" t="s">
        <v>1900</v>
      </c>
      <c r="B908" s="284" t="str">
        <f>+VLOOKUP(A907,OB_Prop_Estru_Prog_SubPr_meta!$K$3:$N$59,2,FALSE)</f>
        <v>Tiene como propósitos los de fortalecer las áreas de aglomeración diversificada de Bogotá,  a través de estrategias de conectividad verde e inteligente, las zonas de aglomeración especializada que constituyen nodos económicos fundamentales de sus entornos territoriales y le dan su carácter y vocación productiva; la consolidación de distritos creativos espontáneos o inducidos que promuevan la confluencia de capital humano altamente especializado e innovador que generen nuevos modelos productivos, de negocio y de mercado y la promoción de actividades económicas en las áreas de actividad estructurante de las UPL deficitarias en empleos, para aumentar la inclusión productiva y el acceso a las economías de aglomeración con enfoque diferencial, territorial y de género. La Secretaría de Desarrollo Económico en articulación con las entidades competentes será la encargada de liderar este subprogramas.</v>
      </c>
      <c r="C908" s="284"/>
    </row>
    <row r="909" spans="1:5" ht="16" x14ac:dyDescent="0.2">
      <c r="A909" s="142" t="s">
        <v>1191</v>
      </c>
      <c r="B909" s="284" t="str">
        <f>+VLOOKUP(A907,OB_Prop_Estru_Prog_SubPr_meta!$K$3:$N$59,3,FALSE)</f>
        <v>Proyectos ejecutados para la promoción de actividades productivas</v>
      </c>
      <c r="C909" s="284"/>
    </row>
    <row r="910" spans="1:5" ht="16" x14ac:dyDescent="0.2">
      <c r="A910" s="142" t="s">
        <v>1192</v>
      </c>
      <c r="B910" s="284" t="str">
        <f>+VLOOKUP(A907,OB_Prop_Estru_Prog_SubPr_meta!$K$3:$N$59,4,FALSE)</f>
        <v>2 centralidades económicas consolidadas
8 proyectos de consolidación de clúster económicos
2 proyectos de escala regional para incrementar la competitividad que incluyan áreas de desarrollo naranja, zonas de interés turístico o el ecosistema de salud y educación
800.000 metros cuadrados de área construida en usos económicos (anuales)
Consolidación de 15 Distritos Creativos</v>
      </c>
      <c r="C910" s="284"/>
    </row>
    <row r="911" spans="1:5" ht="32" x14ac:dyDescent="0.2">
      <c r="A911" s="279" t="s">
        <v>1901</v>
      </c>
      <c r="B911" s="279" t="s">
        <v>690</v>
      </c>
      <c r="C911" s="143" t="s">
        <v>360</v>
      </c>
      <c r="D911" s="18"/>
      <c r="E911"/>
    </row>
    <row r="912" spans="1:5" ht="80" x14ac:dyDescent="0.2">
      <c r="A912" s="279"/>
      <c r="B912" s="279"/>
      <c r="C912" s="143" t="s">
        <v>449</v>
      </c>
      <c r="D912" s="18"/>
      <c r="E912"/>
    </row>
    <row r="913" spans="1:5" ht="48" x14ac:dyDescent="0.2">
      <c r="A913" s="279"/>
      <c r="B913" s="279"/>
      <c r="C913" s="143" t="s">
        <v>886</v>
      </c>
      <c r="D913" s="18"/>
      <c r="E913"/>
    </row>
    <row r="914" spans="1:5" ht="16" x14ac:dyDescent="0.2">
      <c r="A914" s="279"/>
      <c r="B914" s="279"/>
      <c r="C914" s="143" t="s">
        <v>358</v>
      </c>
      <c r="D914" s="18"/>
      <c r="E914"/>
    </row>
    <row r="915" spans="1:5" ht="48" x14ac:dyDescent="0.2">
      <c r="A915" s="279"/>
      <c r="B915" s="279"/>
      <c r="C915" s="143" t="s">
        <v>447</v>
      </c>
      <c r="D915" s="18"/>
      <c r="E915"/>
    </row>
    <row r="916" spans="1:5" ht="64" x14ac:dyDescent="0.2">
      <c r="A916" s="279"/>
      <c r="B916" s="279"/>
      <c r="C916" s="143" t="s">
        <v>446</v>
      </c>
      <c r="D916" s="18"/>
      <c r="E916"/>
    </row>
    <row r="917" spans="1:5" ht="32" x14ac:dyDescent="0.2">
      <c r="A917" s="279"/>
      <c r="B917" s="279"/>
      <c r="C917" s="143" t="s">
        <v>448</v>
      </c>
      <c r="D917" s="18"/>
      <c r="E917"/>
    </row>
    <row r="918" spans="1:5" ht="16" x14ac:dyDescent="0.2">
      <c r="A918" s="279"/>
      <c r="B918" s="279" t="s">
        <v>2</v>
      </c>
      <c r="C918" s="143" t="s">
        <v>888</v>
      </c>
      <c r="D918" s="18"/>
      <c r="E918"/>
    </row>
    <row r="919" spans="1:5" ht="16" x14ac:dyDescent="0.2">
      <c r="A919" s="279"/>
      <c r="B919" s="279"/>
      <c r="C919" s="143" t="s">
        <v>450</v>
      </c>
      <c r="D919" s="18"/>
      <c r="E919"/>
    </row>
    <row r="920" spans="1:5" ht="16" x14ac:dyDescent="0.2">
      <c r="A920" s="279"/>
      <c r="B920" s="279"/>
      <c r="C920" s="143" t="s">
        <v>437</v>
      </c>
      <c r="D920" s="18"/>
      <c r="E920"/>
    </row>
    <row r="921" spans="1:5" ht="16" x14ac:dyDescent="0.2">
      <c r="A921" s="279"/>
      <c r="B921" s="279"/>
      <c r="C921" s="143" t="s">
        <v>1603</v>
      </c>
      <c r="D921" s="18"/>
      <c r="E921"/>
    </row>
    <row r="922" spans="1:5" ht="16" x14ac:dyDescent="0.2">
      <c r="A922" s="279"/>
      <c r="B922" s="279"/>
      <c r="C922" s="143" t="s">
        <v>1610</v>
      </c>
      <c r="D922" s="18"/>
      <c r="E922"/>
    </row>
    <row r="923" spans="1:5" ht="16" x14ac:dyDescent="0.2">
      <c r="A923" s="279"/>
      <c r="B923" s="279"/>
      <c r="C923" s="143" t="s">
        <v>1604</v>
      </c>
      <c r="D923" s="18"/>
      <c r="E923"/>
    </row>
    <row r="924" spans="1:5" ht="16" x14ac:dyDescent="0.2">
      <c r="A924" s="279"/>
      <c r="B924" s="279"/>
      <c r="C924" s="143" t="s">
        <v>1605</v>
      </c>
      <c r="D924" s="18"/>
      <c r="E924"/>
    </row>
    <row r="925" spans="1:5" ht="16" x14ac:dyDescent="0.2">
      <c r="A925" s="279"/>
      <c r="B925" s="279"/>
      <c r="C925" s="143" t="s">
        <v>1612</v>
      </c>
      <c r="D925" s="18"/>
      <c r="E925"/>
    </row>
    <row r="926" spans="1:5" ht="16" x14ac:dyDescent="0.2">
      <c r="A926" s="279"/>
      <c r="B926" s="279"/>
      <c r="C926" s="143" t="s">
        <v>1611</v>
      </c>
      <c r="D926" s="18"/>
      <c r="E926"/>
    </row>
    <row r="927" spans="1:5" ht="16" x14ac:dyDescent="0.2">
      <c r="A927" s="279"/>
      <c r="B927" s="279"/>
      <c r="C927" s="143" t="s">
        <v>1613</v>
      </c>
      <c r="D927" s="18"/>
      <c r="E927"/>
    </row>
    <row r="928" spans="1:5" ht="16" x14ac:dyDescent="0.2">
      <c r="A928" s="279"/>
      <c r="B928" s="279"/>
      <c r="C928" s="143" t="s">
        <v>1606</v>
      </c>
      <c r="D928" s="18"/>
      <c r="E928"/>
    </row>
    <row r="929" spans="1:5" ht="16" x14ac:dyDescent="0.2">
      <c r="A929" s="279"/>
      <c r="B929" s="279"/>
      <c r="C929" s="143" t="s">
        <v>1609</v>
      </c>
      <c r="D929" s="18"/>
      <c r="E929"/>
    </row>
    <row r="930" spans="1:5" ht="16" x14ac:dyDescent="0.2">
      <c r="A930" s="279"/>
      <c r="B930" s="279"/>
      <c r="C930" s="143" t="s">
        <v>435</v>
      </c>
      <c r="D930" s="18"/>
      <c r="E930"/>
    </row>
    <row r="931" spans="1:5" ht="16" x14ac:dyDescent="0.2">
      <c r="A931" s="279"/>
      <c r="B931" s="279"/>
      <c r="C931" s="143" t="s">
        <v>1607</v>
      </c>
      <c r="D931" s="18"/>
      <c r="E931"/>
    </row>
    <row r="932" spans="1:5" ht="16" x14ac:dyDescent="0.2">
      <c r="A932" s="279"/>
      <c r="B932" s="279"/>
      <c r="C932" s="143" t="s">
        <v>1608</v>
      </c>
      <c r="D932" s="18"/>
      <c r="E932"/>
    </row>
    <row r="933" spans="1:5" ht="16" x14ac:dyDescent="0.2">
      <c r="A933" s="279"/>
      <c r="B933" s="279"/>
      <c r="C933" s="143" t="s">
        <v>436</v>
      </c>
      <c r="D933" s="18"/>
      <c r="E933"/>
    </row>
    <row r="934" spans="1:5" x14ac:dyDescent="0.2">
      <c r="A934" s="279" t="s">
        <v>2094</v>
      </c>
      <c r="B934" s="279"/>
      <c r="C934" s="279"/>
    </row>
    <row r="935" spans="1:5" ht="16" x14ac:dyDescent="0.2">
      <c r="A935" s="142" t="s">
        <v>1900</v>
      </c>
      <c r="B935" s="284" t="str">
        <f>+VLOOKUP(A934,OB_Prop_Estru_Prog_SubPr_meta!$K$3:$N$59,2,FALSE)</f>
        <v xml:space="preserve">Tiene como propósito el impulso a formas de producción rural sostenible, compatible con los medios de vida e identidad campesina y con la funcionalidad ecosistémica de los paisajes bogotanos, que aumente la interacción entre los territorios rurales y el área urbana y que concreten la simbiosis de la cultura y la naturaleza en áreas de importancia ecosistémica y paisajística. Las Secretarías de Planeación, Hábitat y Desarrollo Económico, en coordinación con entidades competentes, serán las responsables de la ejecución de este subprograma. </v>
      </c>
      <c r="C935" s="284"/>
    </row>
    <row r="936" spans="1:5" ht="16" x14ac:dyDescent="0.2">
      <c r="A936" s="142" t="s">
        <v>1191</v>
      </c>
      <c r="B936" s="284" t="str">
        <f>+VLOOKUP(A934,OB_Prop_Estru_Prog_SubPr_meta!$K$3:$N$59,3,FALSE)</f>
        <v>Proyectos de hábitat productivo y vivienda rural ejecutados</v>
      </c>
      <c r="C936" s="284"/>
    </row>
    <row r="937" spans="1:5" ht="16" x14ac:dyDescent="0.2">
      <c r="A937" s="142" t="s">
        <v>1192</v>
      </c>
      <c r="B937" s="284" t="str">
        <f>+VLOOKUP(A934,OB_Prop_Estru_Prog_SubPr_meta!$K$3:$N$59,4,FALSE)</f>
        <v>100% Proyectos para el hábitat productiva y vivienda rural implementados
11 centros poblados rurales vitales conformados</v>
      </c>
      <c r="C937" s="284"/>
    </row>
    <row r="938" spans="1:5" ht="48" x14ac:dyDescent="0.2">
      <c r="A938" s="279" t="s">
        <v>1901</v>
      </c>
      <c r="B938" s="279" t="s">
        <v>690</v>
      </c>
      <c r="C938" s="143" t="s">
        <v>31</v>
      </c>
      <c r="D938" s="18"/>
      <c r="E938"/>
    </row>
    <row r="939" spans="1:5" ht="48" x14ac:dyDescent="0.2">
      <c r="A939" s="279"/>
      <c r="B939" s="279"/>
      <c r="C939" s="143" t="s">
        <v>349</v>
      </c>
      <c r="D939" s="18"/>
      <c r="E939"/>
    </row>
    <row r="940" spans="1:5" ht="32" x14ac:dyDescent="0.2">
      <c r="A940" s="279"/>
      <c r="B940" s="279"/>
      <c r="C940" s="143" t="s">
        <v>1815</v>
      </c>
      <c r="D940" s="18"/>
      <c r="E940"/>
    </row>
    <row r="941" spans="1:5" ht="16" x14ac:dyDescent="0.2">
      <c r="A941" s="279"/>
      <c r="B941" s="279"/>
      <c r="C941" s="143" t="s">
        <v>1625</v>
      </c>
      <c r="D941" s="18"/>
      <c r="E941"/>
    </row>
    <row r="942" spans="1:5" ht="32" x14ac:dyDescent="0.2">
      <c r="A942" s="279"/>
      <c r="B942" s="279"/>
      <c r="C942" s="143" t="s">
        <v>33</v>
      </c>
      <c r="D942" s="18"/>
      <c r="E942"/>
    </row>
    <row r="943" spans="1:5" ht="32" x14ac:dyDescent="0.2">
      <c r="A943" s="279"/>
      <c r="B943" s="279"/>
      <c r="C943" s="143" t="s">
        <v>348</v>
      </c>
      <c r="D943" s="18"/>
      <c r="E943"/>
    </row>
    <row r="944" spans="1:5" ht="32" x14ac:dyDescent="0.2">
      <c r="A944" s="279"/>
      <c r="B944" s="279"/>
      <c r="C944" s="143" t="s">
        <v>30</v>
      </c>
      <c r="D944" s="18"/>
      <c r="E944"/>
    </row>
    <row r="945" spans="1:5" ht="32" x14ac:dyDescent="0.2">
      <c r="A945" s="279"/>
      <c r="B945" s="279"/>
      <c r="C945" s="143" t="s">
        <v>1533</v>
      </c>
      <c r="D945" s="18"/>
      <c r="E945"/>
    </row>
    <row r="946" spans="1:5" ht="32" x14ac:dyDescent="0.2">
      <c r="A946" s="279"/>
      <c r="B946" s="279"/>
      <c r="C946" s="143" t="s">
        <v>881</v>
      </c>
      <c r="D946" s="18"/>
      <c r="E946"/>
    </row>
    <row r="947" spans="1:5" ht="16" x14ac:dyDescent="0.2">
      <c r="A947" s="279"/>
      <c r="B947" s="279" t="s">
        <v>2</v>
      </c>
      <c r="C947" s="143" t="s">
        <v>1538</v>
      </c>
      <c r="D947" s="18"/>
      <c r="E947"/>
    </row>
    <row r="948" spans="1:5" ht="32" x14ac:dyDescent="0.2">
      <c r="A948" s="279"/>
      <c r="B948" s="279"/>
      <c r="C948" s="143" t="s">
        <v>29</v>
      </c>
      <c r="D948" s="18"/>
      <c r="E948"/>
    </row>
    <row r="949" spans="1:5" ht="48" x14ac:dyDescent="0.2">
      <c r="A949" s="279"/>
      <c r="B949" s="279"/>
      <c r="C949" s="143" t="s">
        <v>882</v>
      </c>
      <c r="D949" s="18"/>
      <c r="E949"/>
    </row>
    <row r="950" spans="1:5" ht="16" x14ac:dyDescent="0.2">
      <c r="A950" s="279" t="s">
        <v>2105</v>
      </c>
      <c r="B950" s="279"/>
      <c r="C950" s="279"/>
      <c r="D950" s="18"/>
      <c r="E950"/>
    </row>
    <row r="951" spans="1:5" ht="16" x14ac:dyDescent="0.2">
      <c r="A951" s="142" t="s">
        <v>1900</v>
      </c>
      <c r="B951" s="284" t="str">
        <f>+VLOOKUP(A950,OB_Prop_Estru_Prog_SubPr_meta!$K$3:$N$59,2,FALSE)</f>
        <v>Tiene como propósito el fortalecimiento del tejido productivo local y tradicional en la proximidad de áreas residenciales para promover una mayor inclusión socioeconómica a partir de la desconcentración de servicios y el empleo cercano, en condiciones de equidad y oportunidad. La Secretaría de Desarrollo Económico en coordinación con entidades competentes, serán las responsables de la ejecución de este subprograma.</v>
      </c>
      <c r="C951" s="284"/>
      <c r="D951" s="18"/>
      <c r="E951"/>
    </row>
    <row r="952" spans="1:5" ht="16" x14ac:dyDescent="0.2">
      <c r="A952" s="142" t="s">
        <v>1191</v>
      </c>
      <c r="B952" s="284" t="str">
        <f>+VLOOKUP(A950,OB_Prop_Estru_Prog_SubPr_meta!$K$3:$N$59,3,FALSE)</f>
        <v>Porcentaje de metros cuadrados construidos anuales con destino económico</v>
      </c>
      <c r="C952" s="284"/>
      <c r="D952" s="18"/>
      <c r="E952"/>
    </row>
    <row r="953" spans="1:5" ht="16" x14ac:dyDescent="0.2">
      <c r="A953" s="142" t="s">
        <v>1192</v>
      </c>
      <c r="B953" s="284" t="str">
        <f>+VLOOKUP(A950,OB_Prop_Estru_Prog_SubPr_meta!$K$3:$N$59,4,FALSE)</f>
        <v>10% del área construida en usos económicos en la proximidad (anuales)</v>
      </c>
      <c r="C953" s="284"/>
      <c r="D953" s="18"/>
      <c r="E953"/>
    </row>
    <row r="954" spans="1:5" ht="16" x14ac:dyDescent="0.2">
      <c r="A954" s="279" t="s">
        <v>1901</v>
      </c>
      <c r="B954" s="279" t="s">
        <v>690</v>
      </c>
      <c r="C954" s="143" t="s">
        <v>359</v>
      </c>
      <c r="D954" s="18"/>
      <c r="E954"/>
    </row>
    <row r="955" spans="1:5" ht="32" x14ac:dyDescent="0.2">
      <c r="A955" s="279"/>
      <c r="B955" s="279"/>
      <c r="C955" s="143" t="s">
        <v>826</v>
      </c>
      <c r="D955" s="18"/>
      <c r="E955"/>
    </row>
    <row r="956" spans="1:5" ht="16" x14ac:dyDescent="0.2">
      <c r="A956" s="279"/>
      <c r="B956" s="142" t="s">
        <v>2</v>
      </c>
      <c r="C956" s="143" t="s">
        <v>884</v>
      </c>
      <c r="D956" s="18"/>
      <c r="E956"/>
    </row>
    <row r="957" spans="1:5" x14ac:dyDescent="0.2">
      <c r="A957" s="140"/>
      <c r="B957" s="140"/>
    </row>
    <row r="958" spans="1:5" x14ac:dyDescent="0.2">
      <c r="A958" s="140"/>
      <c r="B958" s="140"/>
    </row>
    <row r="959" spans="1:5" x14ac:dyDescent="0.2">
      <c r="A959" s="288" t="s">
        <v>1671</v>
      </c>
      <c r="B959" s="288"/>
      <c r="C959" s="288"/>
    </row>
    <row r="961" spans="1:5" x14ac:dyDescent="0.2">
      <c r="A961" s="279" t="s">
        <v>409</v>
      </c>
      <c r="B961" s="279"/>
      <c r="C961" s="279"/>
    </row>
    <row r="962" spans="1:5" ht="16" x14ac:dyDescent="0.2">
      <c r="A962" s="142" t="s">
        <v>1900</v>
      </c>
      <c r="B962" s="284" t="str">
        <f>+VLOOKUP(A961,OB_Prop_Estru_Prog_SubPr_meta!$K$3:$N$59,2,FALSE)</f>
        <v>Tiene como objetivo activar procesos de gestión e intervención asociados al reconocimiento, promoción y protección del patrimonio cultural y orientado al fortalecimiento y permanencia en el territorio de oficios, saberes y prácticas tradicionales y el fomento del turismo responsable. De igual manera pretende la Consolidación de los elementos físicos y prácticas culturales próximas a las viviendas y a las actividades económicas que generen cohesión social e identidad local con puesta en valor económico. La Secretaría de Cultura en coordinación con entidades competentes, será el responsable de la ejecución de este subprograma.</v>
      </c>
      <c r="C962" s="284"/>
    </row>
    <row r="963" spans="1:5" ht="16" x14ac:dyDescent="0.2">
      <c r="A963" s="142" t="s">
        <v>1191</v>
      </c>
      <c r="B963" s="284" t="str">
        <f>+VLOOKUP(A961,OB_Prop_Estru_Prog_SubPr_meta!$K$3:$N$59,3,FALSE)</f>
        <v>No. de intervenciones y proyectos de cualificación en BIC o SIC</v>
      </c>
      <c r="C963" s="284"/>
    </row>
    <row r="964" spans="1:5" ht="16" x14ac:dyDescent="0.2">
      <c r="A964" s="142" t="s">
        <v>1192</v>
      </c>
      <c r="B964" s="284" t="str">
        <f>+VLOOKUP(A961,OB_Prop_Estru_Prog_SubPr_meta!$K$3:$N$59,4,FALSE)</f>
        <v>4 intervenciones y proyectos de cualificación en BIC o SIC</v>
      </c>
      <c r="C964" s="284"/>
    </row>
    <row r="965" spans="1:5" ht="64" x14ac:dyDescent="0.2">
      <c r="A965" s="279" t="s">
        <v>1901</v>
      </c>
      <c r="B965" s="142" t="s">
        <v>690</v>
      </c>
      <c r="C965" s="143" t="s">
        <v>698</v>
      </c>
      <c r="D965" s="18"/>
      <c r="E965"/>
    </row>
    <row r="966" spans="1:5" ht="16" x14ac:dyDescent="0.2">
      <c r="A966" s="279"/>
      <c r="B966" s="279" t="s">
        <v>2</v>
      </c>
      <c r="C966" s="143" t="s">
        <v>1862</v>
      </c>
      <c r="D966" s="18"/>
      <c r="E966"/>
    </row>
    <row r="967" spans="1:5" ht="16" x14ac:dyDescent="0.2">
      <c r="A967" s="279"/>
      <c r="B967" s="279"/>
      <c r="C967" s="143" t="s">
        <v>1864</v>
      </c>
      <c r="D967" s="18"/>
      <c r="E967"/>
    </row>
    <row r="968" spans="1:5" x14ac:dyDescent="0.2">
      <c r="A968" s="279" t="s">
        <v>410</v>
      </c>
      <c r="B968" s="279"/>
      <c r="C968" s="279"/>
    </row>
    <row r="969" spans="1:5" ht="16" x14ac:dyDescent="0.2">
      <c r="A969" s="142" t="s">
        <v>1900</v>
      </c>
      <c r="B969" s="284" t="str">
        <f>+VLOOKUP(A968,OB_Prop_Estru_Prog_SubPr_meta!$K$3:$N$59,2,FALSE)</f>
        <v>Tiene como objetivo reconocer sectores característicos de Bogotá como referentes históricos de actividades productivas y comerciales, priorizando aquellos de los sectores de aglomeración artesanal, con el propósito de potenciar marcadores de valor y signos distintivos en la ciudad, para lo cual se requiere la precisión de dichos ámbitos y organización en circuitos cortos de comercialización. De igual manera tiene como objetivo la Promoción, atracción y permanencia de actividades tradicionales y artesanales características de los entornos urbanos y/o de las formas de vida campesina como referentes de la simbiosis de la cultura y la naturaleza en áreas de importancia ecosistémica y paisajística, propiciando la inversión a partir de principios de sostenibilidad y competitividad que estimulen su inserción en las dinámicas territoriales y económicas de la ciudad. La Secretaría de Cultura y la Secretaría de Desarrollo Económico, en coordinación con entidades competentes, serán las responsables de la ejecución de este subprograma.</v>
      </c>
      <c r="C969" s="284"/>
    </row>
    <row r="970" spans="1:5" ht="16" x14ac:dyDescent="0.2">
      <c r="A970" s="142" t="s">
        <v>1191</v>
      </c>
      <c r="B970" s="284" t="str">
        <f>+VLOOKUP(A968,OB_Prop_Estru_Prog_SubPr_meta!$K$3:$N$59,3,FALSE)</f>
        <v>No. de intervenciones ejecutadas para promocionar las actividades tradicionales y artesanales</v>
      </c>
      <c r="C970" s="284"/>
    </row>
    <row r="971" spans="1:5" ht="16" x14ac:dyDescent="0.2">
      <c r="A971" s="142" t="s">
        <v>1192</v>
      </c>
      <c r="B971" s="284" t="str">
        <f>+VLOOKUP(A968,OB_Prop_Estru_Prog_SubPr_meta!$K$3:$N$59,4,FALSE)</f>
        <v>6 entornos de plazas de mercado enfocados a actividades turísticas y de promoción del patrimonio gastronómico
24 Sectores de Interés Cultural con inversiones integrales para la recuperación del patrimonio material y la promoción y puesta en valor del patrimonio inmaterial</v>
      </c>
      <c r="C971" s="284"/>
    </row>
    <row r="972" spans="1:5" ht="32" x14ac:dyDescent="0.2">
      <c r="A972" s="279" t="s">
        <v>1901</v>
      </c>
      <c r="B972" s="279" t="s">
        <v>690</v>
      </c>
      <c r="C972" s="143" t="s">
        <v>699</v>
      </c>
      <c r="D972" s="18"/>
      <c r="E972"/>
    </row>
    <row r="973" spans="1:5" ht="64" x14ac:dyDescent="0.2">
      <c r="A973" s="279"/>
      <c r="B973" s="279"/>
      <c r="C973" s="143" t="s">
        <v>1823</v>
      </c>
      <c r="D973" s="18"/>
      <c r="E973"/>
    </row>
    <row r="974" spans="1:5" ht="16" x14ac:dyDescent="0.2">
      <c r="A974" s="279"/>
      <c r="B974" s="279"/>
      <c r="C974" s="143" t="s">
        <v>689</v>
      </c>
      <c r="D974" s="18"/>
      <c r="E974"/>
    </row>
    <row r="975" spans="1:5" ht="48" x14ac:dyDescent="0.2">
      <c r="A975" s="279"/>
      <c r="B975" s="279"/>
      <c r="C975" s="143" t="s">
        <v>1915</v>
      </c>
      <c r="D975" s="18"/>
      <c r="E975"/>
    </row>
    <row r="976" spans="1:5" ht="64" x14ac:dyDescent="0.2">
      <c r="A976" s="279"/>
      <c r="B976" s="279"/>
      <c r="C976" s="143" t="s">
        <v>875</v>
      </c>
      <c r="D976" s="18"/>
      <c r="E976"/>
    </row>
    <row r="977" spans="1:5" ht="32" x14ac:dyDescent="0.2">
      <c r="A977" s="279"/>
      <c r="B977" s="279"/>
      <c r="C977" s="143" t="s">
        <v>874</v>
      </c>
      <c r="D977" s="18"/>
      <c r="E977"/>
    </row>
    <row r="978" spans="1:5" ht="16" x14ac:dyDescent="0.2">
      <c r="A978" s="279" t="s">
        <v>834</v>
      </c>
      <c r="B978" s="279"/>
      <c r="C978" s="279"/>
      <c r="D978" s="18"/>
      <c r="E978"/>
    </row>
    <row r="979" spans="1:5" ht="16" x14ac:dyDescent="0.2">
      <c r="A979" s="142" t="s">
        <v>1900</v>
      </c>
      <c r="B979" s="284" t="str">
        <f>+VLOOKUP(A978,OB_Prop_Estru_Prog_SubPr_meta!$K$3:$N$59,2,FALSE)</f>
        <v>Tiene como propósito la consolidación del Centro Histórico de Bogotá, como centro de gobierno nacional y distrital y territorio de reunión de centros de Ciencia, tecnología e Innovación, de Industrias culturales y creativas y atractores de turismo de Bogotá y puesta en valor al patrimonio cultural, a través de la ejecución del PEMP. La Secretaría de Cultura y la Secretaría de Desarrollo Económico, en coordinación con entidades competentes, serán las responsables de la ejecución de este subprograma.</v>
      </c>
      <c r="C979" s="284"/>
      <c r="D979" s="18"/>
      <c r="E979"/>
    </row>
    <row r="980" spans="1:5" ht="16" x14ac:dyDescent="0.2">
      <c r="A980" s="142" t="s">
        <v>1191</v>
      </c>
      <c r="B980" s="284" t="str">
        <f>+VLOOKUP(A978,OB_Prop_Estru_Prog_SubPr_meta!$K$3:$N$59,3,FALSE)</f>
        <v>Porcentaje de ejecución de proyectos del PEMP</v>
      </c>
      <c r="C980" s="284"/>
      <c r="D980" s="18"/>
      <c r="E980"/>
    </row>
    <row r="981" spans="1:5" ht="16" x14ac:dyDescent="0.2">
      <c r="A981" s="142" t="s">
        <v>1192</v>
      </c>
      <c r="B981" s="284" t="str">
        <f>+VLOOKUP(A978,OB_Prop_Estru_Prog_SubPr_meta!$K$3:$N$59,4,FALSE)</f>
        <v>80% de los proyectos del PEMP del Centro Histórico ejecutados</v>
      </c>
      <c r="C981" s="284"/>
    </row>
    <row r="982" spans="1:5" ht="64" x14ac:dyDescent="0.2">
      <c r="A982" s="279" t="s">
        <v>1901</v>
      </c>
      <c r="B982" s="142" t="s">
        <v>690</v>
      </c>
      <c r="C982" s="143" t="s">
        <v>695</v>
      </c>
    </row>
    <row r="983" spans="1:5" ht="32" x14ac:dyDescent="0.2">
      <c r="A983" s="279"/>
      <c r="B983" s="279" t="s">
        <v>2</v>
      </c>
      <c r="C983" s="143" t="s">
        <v>443</v>
      </c>
    </row>
    <row r="984" spans="1:5" ht="16" x14ac:dyDescent="0.2">
      <c r="A984" s="279"/>
      <c r="B984" s="279"/>
      <c r="C984" s="143" t="s">
        <v>445</v>
      </c>
    </row>
  </sheetData>
  <sortState xmlns:xlrd2="http://schemas.microsoft.com/office/spreadsheetml/2017/richdata2" ref="D500:D632">
    <sortCondition ref="D500:D632"/>
  </sortState>
  <mergeCells count="260">
    <mergeCell ref="B803:C803"/>
    <mergeCell ref="B804:C804"/>
    <mergeCell ref="B935:C935"/>
    <mergeCell ref="B936:C936"/>
    <mergeCell ref="B937:C937"/>
    <mergeCell ref="B816:C816"/>
    <mergeCell ref="A815:C815"/>
    <mergeCell ref="B902:C902"/>
    <mergeCell ref="B908:C908"/>
    <mergeCell ref="B909:C909"/>
    <mergeCell ref="B805:B809"/>
    <mergeCell ref="B810:B814"/>
    <mergeCell ref="A805:A814"/>
    <mergeCell ref="B817:C817"/>
    <mergeCell ref="B853:B855"/>
    <mergeCell ref="A844:C844"/>
    <mergeCell ref="B838:B843"/>
    <mergeCell ref="A837:A843"/>
    <mergeCell ref="A899:C899"/>
    <mergeCell ref="A869:C869"/>
    <mergeCell ref="A871:C871"/>
    <mergeCell ref="B875:B876"/>
    <mergeCell ref="B877:B898"/>
    <mergeCell ref="B872:C872"/>
    <mergeCell ref="B911:B917"/>
    <mergeCell ref="B918:B933"/>
    <mergeCell ref="B762:B763"/>
    <mergeCell ref="A853:A856"/>
    <mergeCell ref="A907:C907"/>
    <mergeCell ref="A903:A906"/>
    <mergeCell ref="B903:B906"/>
    <mergeCell ref="B874:C874"/>
    <mergeCell ref="B900:C900"/>
    <mergeCell ref="B901:C901"/>
    <mergeCell ref="A785:A788"/>
    <mergeCell ref="B793:B794"/>
    <mergeCell ref="A793:A800"/>
    <mergeCell ref="A768:A769"/>
    <mergeCell ref="B768:B769"/>
    <mergeCell ref="B774:B780"/>
    <mergeCell ref="B864:C864"/>
    <mergeCell ref="B865:C865"/>
    <mergeCell ref="B846:C846"/>
    <mergeCell ref="A764:C764"/>
    <mergeCell ref="A774:A780"/>
    <mergeCell ref="B766:C766"/>
    <mergeCell ref="B767:C767"/>
    <mergeCell ref="B771:C771"/>
    <mergeCell ref="A982:A984"/>
    <mergeCell ref="B983:B984"/>
    <mergeCell ref="B962:C962"/>
    <mergeCell ref="B963:C963"/>
    <mergeCell ref="B964:C964"/>
    <mergeCell ref="B969:C969"/>
    <mergeCell ref="B970:C970"/>
    <mergeCell ref="B971:C971"/>
    <mergeCell ref="B979:C979"/>
    <mergeCell ref="B980:C980"/>
    <mergeCell ref="A968:C968"/>
    <mergeCell ref="A978:C978"/>
    <mergeCell ref="A965:A967"/>
    <mergeCell ref="B966:B967"/>
    <mergeCell ref="B972:B977"/>
    <mergeCell ref="A972:A977"/>
    <mergeCell ref="B981:C981"/>
    <mergeCell ref="A959:C959"/>
    <mergeCell ref="A961:C961"/>
    <mergeCell ref="B938:B946"/>
    <mergeCell ref="B947:B949"/>
    <mergeCell ref="A938:A949"/>
    <mergeCell ref="A954:A956"/>
    <mergeCell ref="B954:B955"/>
    <mergeCell ref="B951:C951"/>
    <mergeCell ref="B952:C952"/>
    <mergeCell ref="B953:C953"/>
    <mergeCell ref="A950:C950"/>
    <mergeCell ref="B873:C873"/>
    <mergeCell ref="B847:C847"/>
    <mergeCell ref="A875:A898"/>
    <mergeCell ref="B858:C858"/>
    <mergeCell ref="B859:C859"/>
    <mergeCell ref="B860:C860"/>
    <mergeCell ref="B863:C863"/>
    <mergeCell ref="A934:C934"/>
    <mergeCell ref="B467:C467"/>
    <mergeCell ref="B468:C468"/>
    <mergeCell ref="B654:C654"/>
    <mergeCell ref="B655:C655"/>
    <mergeCell ref="B663:C663"/>
    <mergeCell ref="B664:C664"/>
    <mergeCell ref="B665:C665"/>
    <mergeCell ref="B701:B752"/>
    <mergeCell ref="B834:C834"/>
    <mergeCell ref="B835:C835"/>
    <mergeCell ref="B836:C836"/>
    <mergeCell ref="A666:A752"/>
    <mergeCell ref="A831:C831"/>
    <mergeCell ref="A833:C833"/>
    <mergeCell ref="B845:C845"/>
    <mergeCell ref="B852:C852"/>
    <mergeCell ref="A849:C849"/>
    <mergeCell ref="A857:C857"/>
    <mergeCell ref="A862:C862"/>
    <mergeCell ref="B851:C851"/>
    <mergeCell ref="A911:A933"/>
    <mergeCell ref="B910:C910"/>
    <mergeCell ref="B785:B788"/>
    <mergeCell ref="A633:C633"/>
    <mergeCell ref="A652:C652"/>
    <mergeCell ref="B850:C850"/>
    <mergeCell ref="B754:C754"/>
    <mergeCell ref="B792:C792"/>
    <mergeCell ref="B761:C761"/>
    <mergeCell ref="B765:C765"/>
    <mergeCell ref="B795:B800"/>
    <mergeCell ref="B819:B828"/>
    <mergeCell ref="A819:A828"/>
    <mergeCell ref="B666:B700"/>
    <mergeCell ref="A770:C770"/>
    <mergeCell ref="A781:C781"/>
    <mergeCell ref="A789:C789"/>
    <mergeCell ref="A801:C801"/>
    <mergeCell ref="B783:C783"/>
    <mergeCell ref="B784:C784"/>
    <mergeCell ref="B802:C802"/>
    <mergeCell ref="B818:C818"/>
    <mergeCell ref="A456:C456"/>
    <mergeCell ref="A418:C418"/>
    <mergeCell ref="A440:C440"/>
    <mergeCell ref="B458:C458"/>
    <mergeCell ref="B459:C459"/>
    <mergeCell ref="B466:C466"/>
    <mergeCell ref="B419:C419"/>
    <mergeCell ref="B420:C420"/>
    <mergeCell ref="B421:C421"/>
    <mergeCell ref="B441:C441"/>
    <mergeCell ref="B442:C442"/>
    <mergeCell ref="B443:C443"/>
    <mergeCell ref="B422:B439"/>
    <mergeCell ref="B445:B455"/>
    <mergeCell ref="B460:B461"/>
    <mergeCell ref="A422:A439"/>
    <mergeCell ref="A465:C465"/>
    <mergeCell ref="B782:C782"/>
    <mergeCell ref="B755:C755"/>
    <mergeCell ref="B756:C756"/>
    <mergeCell ref="B759:C759"/>
    <mergeCell ref="B760:C760"/>
    <mergeCell ref="B35:B36"/>
    <mergeCell ref="A41:A51"/>
    <mergeCell ref="B41:B45"/>
    <mergeCell ref="B46:B51"/>
    <mergeCell ref="B67:C67"/>
    <mergeCell ref="A161:C161"/>
    <mergeCell ref="A4:C4"/>
    <mergeCell ref="B790:C790"/>
    <mergeCell ref="B791:C791"/>
    <mergeCell ref="A762:A763"/>
    <mergeCell ref="A662:C662"/>
    <mergeCell ref="A637:A651"/>
    <mergeCell ref="A753:C753"/>
    <mergeCell ref="A758:C758"/>
    <mergeCell ref="B634:C634"/>
    <mergeCell ref="B635:C635"/>
    <mergeCell ref="B636:C636"/>
    <mergeCell ref="B653:C653"/>
    <mergeCell ref="B637:B651"/>
    <mergeCell ref="B656:B658"/>
    <mergeCell ref="B772:C772"/>
    <mergeCell ref="B773:C773"/>
    <mergeCell ref="B34:C34"/>
    <mergeCell ref="B38:C38"/>
    <mergeCell ref="B39:C39"/>
    <mergeCell ref="B40:C40"/>
    <mergeCell ref="B53:C53"/>
    <mergeCell ref="B54:C54"/>
    <mergeCell ref="B19:C19"/>
    <mergeCell ref="A460:A464"/>
    <mergeCell ref="A2:C2"/>
    <mergeCell ref="A159:C159"/>
    <mergeCell ref="B162:C162"/>
    <mergeCell ref="B163:C163"/>
    <mergeCell ref="B164:C164"/>
    <mergeCell ref="B199:C199"/>
    <mergeCell ref="A198:C198"/>
    <mergeCell ref="A56:A58"/>
    <mergeCell ref="B56:B58"/>
    <mergeCell ref="A132:C132"/>
    <mergeCell ref="A68:A131"/>
    <mergeCell ref="B68:B131"/>
    <mergeCell ref="A136:A157"/>
    <mergeCell ref="B137:B157"/>
    <mergeCell ref="B23:B30"/>
    <mergeCell ref="A35:A36"/>
    <mergeCell ref="B20:C20"/>
    <mergeCell ref="B32:C32"/>
    <mergeCell ref="B33:C33"/>
    <mergeCell ref="B5:C5"/>
    <mergeCell ref="B6:C6"/>
    <mergeCell ref="B7:C7"/>
    <mergeCell ref="B11:C11"/>
    <mergeCell ref="B12:C12"/>
    <mergeCell ref="B13:C13"/>
    <mergeCell ref="B18:C18"/>
    <mergeCell ref="A10:C10"/>
    <mergeCell ref="A17:C17"/>
    <mergeCell ref="A8:A9"/>
    <mergeCell ref="B8:B9"/>
    <mergeCell ref="B14:B16"/>
    <mergeCell ref="A14:A16"/>
    <mergeCell ref="A21:A30"/>
    <mergeCell ref="B21:B22"/>
    <mergeCell ref="A232:C232"/>
    <mergeCell ref="B233:C233"/>
    <mergeCell ref="B234:C234"/>
    <mergeCell ref="B235:C235"/>
    <mergeCell ref="A31:C31"/>
    <mergeCell ref="A37:C37"/>
    <mergeCell ref="A285:A414"/>
    <mergeCell ref="A416:C416"/>
    <mergeCell ref="B236:B268"/>
    <mergeCell ref="B283:C283"/>
    <mergeCell ref="B284:C284"/>
    <mergeCell ref="A165:A197"/>
    <mergeCell ref="B165:B197"/>
    <mergeCell ref="B269:B280"/>
    <mergeCell ref="A236:A280"/>
    <mergeCell ref="B133:C133"/>
    <mergeCell ref="B134:C134"/>
    <mergeCell ref="B135:C135"/>
    <mergeCell ref="B55:C55"/>
    <mergeCell ref="B60:C60"/>
    <mergeCell ref="B61:C61"/>
    <mergeCell ref="B62:C62"/>
    <mergeCell ref="B65:C65"/>
    <mergeCell ref="B66:C66"/>
    <mergeCell ref="B499:B632"/>
    <mergeCell ref="A469:A632"/>
    <mergeCell ref="A656:A661"/>
    <mergeCell ref="B659:B661"/>
    <mergeCell ref="A52:C52"/>
    <mergeCell ref="A59:C59"/>
    <mergeCell ref="A64:C64"/>
    <mergeCell ref="B213:B231"/>
    <mergeCell ref="B200:C200"/>
    <mergeCell ref="B201:C201"/>
    <mergeCell ref="B462:B464"/>
    <mergeCell ref="B469:B498"/>
    <mergeCell ref="B457:C457"/>
    <mergeCell ref="A213:A231"/>
    <mergeCell ref="A209:C209"/>
    <mergeCell ref="B210:C210"/>
    <mergeCell ref="B211:C211"/>
    <mergeCell ref="B212:C212"/>
    <mergeCell ref="A202:A208"/>
    <mergeCell ref="B202:B208"/>
    <mergeCell ref="A444:A455"/>
    <mergeCell ref="B285:B414"/>
    <mergeCell ref="B282:C282"/>
    <mergeCell ref="A281:C28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888"/>
  <sheetViews>
    <sheetView zoomScale="104" workbookViewId="0">
      <selection activeCell="D71" sqref="D71"/>
    </sheetView>
  </sheetViews>
  <sheetFormatPr baseColWidth="10" defaultColWidth="52.5" defaultRowHeight="15" x14ac:dyDescent="0.2"/>
  <cols>
    <col min="1" max="1" width="16.6640625" style="21" customWidth="1"/>
    <col min="2" max="2" width="8.83203125" style="19" customWidth="1"/>
    <col min="3" max="3" width="42.33203125" style="19" customWidth="1"/>
    <col min="4" max="4" width="13" style="19" customWidth="1"/>
    <col min="5" max="5" width="20.6640625" style="19" customWidth="1"/>
    <col min="6" max="6" width="53.5" style="19" customWidth="1"/>
    <col min="7" max="7" width="23.1640625" style="19" customWidth="1"/>
    <col min="8" max="16384" width="52.5" style="19"/>
  </cols>
  <sheetData>
    <row r="1" spans="1:7" x14ac:dyDescent="0.2">
      <c r="A1" s="21" t="str">
        <f>+Objetivos_Programas!B3</f>
        <v>1. Programa para la restauración ecológica y renaturalización de los elementos de los paisajes bogotanos</v>
      </c>
    </row>
    <row r="3" spans="1:7" ht="72" customHeight="1" x14ac:dyDescent="0.2">
      <c r="A3" s="295" t="str">
        <f>+OB_Prop_Estru_Prog_SubPr_meta!J3</f>
        <v>1. Subprograma de Recuperación, restauración y renaturalización del sistema hídrico</v>
      </c>
      <c r="B3" s="293" t="s">
        <v>1188</v>
      </c>
      <c r="C3" s="293"/>
    </row>
    <row r="4" spans="1:7" ht="32" x14ac:dyDescent="0.2">
      <c r="A4" s="295"/>
      <c r="B4" s="20" t="s">
        <v>1191</v>
      </c>
      <c r="C4" s="20" t="str">
        <f>+VLOOKUP(A3,OB_Prop_Estru_Prog_SubPr_meta!$J$3:$N$59,2,FALSE)</f>
        <v>1. Subprograma de Recuperación, restauración y renaturalización del sistema hídrico</v>
      </c>
    </row>
    <row r="5" spans="1:7" ht="26" customHeight="1" x14ac:dyDescent="0.2">
      <c r="A5" s="295"/>
      <c r="B5" s="20" t="s">
        <v>1192</v>
      </c>
      <c r="C5" s="20" t="str">
        <f>+VLOOKUP(A3,OB_Prop_Estru_Prog_SubPr_meta!$J$3:$N$59,3,FALSE)</f>
        <v>Tiene como objetivo consolidar la protección del sistema hídrico mediante la recuperación, restauración y renaturalización de sus elementos a través de procesos de recuperación y restauración ecosistémica e hidrológica y de los acotamientos de las rondas hídricas. La Secretaría Distrital de Ambiente en coordinación con la EAAB y las demás autoridades ambientales será la responsable de la ejecución de este subprograma en el cual se deberán incluir mecanismos de participación y de desarrollo y fortalecimiento de la gobernanza del agua.</v>
      </c>
    </row>
    <row r="6" spans="1:7" ht="16" customHeight="1" x14ac:dyDescent="0.2">
      <c r="A6" s="304" t="s">
        <v>1189</v>
      </c>
      <c r="B6" s="301" t="s">
        <v>1193</v>
      </c>
      <c r="C6" s="302"/>
    </row>
    <row r="7" spans="1:7" ht="160" customHeight="1" x14ac:dyDescent="0.2">
      <c r="A7" s="305"/>
      <c r="B7" s="296" t="s">
        <v>1154</v>
      </c>
      <c r="C7" s="297"/>
    </row>
    <row r="8" spans="1:7" x14ac:dyDescent="0.2">
      <c r="A8" s="306"/>
      <c r="B8" s="296" t="s">
        <v>631</v>
      </c>
      <c r="C8" s="297"/>
    </row>
    <row r="9" spans="1:7" ht="15" customHeight="1" x14ac:dyDescent="0.2">
      <c r="A9" s="303" t="str">
        <f>+OB_Prop_Estru_Prog_SubPr_meta!J4</f>
        <v>2. Subprograma de Bordes Urbano Rurales</v>
      </c>
      <c r="B9" s="293" t="s">
        <v>1190</v>
      </c>
      <c r="C9" s="293"/>
    </row>
    <row r="10" spans="1:7" ht="16" x14ac:dyDescent="0.2">
      <c r="A10" s="303"/>
      <c r="B10" s="20" t="s">
        <v>1191</v>
      </c>
      <c r="C10" s="20" t="str">
        <f>+VLOOKUP(A9,OB_Prop_Estru_Prog_SubPr_meta!$J$3:$N$59,2,FALSE)</f>
        <v>2. Subprograma de Bordes Urbano Rurales</v>
      </c>
      <c r="E10" s="26"/>
      <c r="F10" s="28"/>
      <c r="G10" s="28"/>
    </row>
    <row r="11" spans="1:7" ht="256" x14ac:dyDescent="0.2">
      <c r="A11" s="303"/>
      <c r="B11" s="20" t="s">
        <v>1192</v>
      </c>
      <c r="C11" s="20" t="str">
        <f>+VLOOKUP(A9,OB_Prop_Estru_Prog_SubPr_meta!$J$3:$N$59,3,FALSE)</f>
        <v xml:space="preserve">Tiene como objetivo fortalecer la gestión integral del hábitat urbano y rural y la restauración y conservación de los ecosistemas y los servicios ecosistémicos del territorio distrital, con el fin de contener el avance de la urbanización informal sobre suelo rural o suelos de protección y contribuir a la reducción de los déficits en espacio público y equipamientos, teniendo en cuenta las potencialidades que ofrece cada borde de la Ciudad mediante la intervención de la estructura ecológica principal, las estructuras físicas (vivienda y entorno) y la participación en el funcionamiento social en los procesos de información y producción cultural. La Secretaría de Ambiente en coordinación con la Secretaría del Hábitat será la responsable de la ejecución de este subprograma. </v>
      </c>
      <c r="E11" s="26"/>
      <c r="F11" s="28"/>
      <c r="G11" s="28"/>
    </row>
    <row r="12" spans="1:7" x14ac:dyDescent="0.2">
      <c r="A12" s="303" t="s">
        <v>1189</v>
      </c>
      <c r="B12" s="295" t="s">
        <v>1194</v>
      </c>
      <c r="C12" s="295"/>
      <c r="E12" s="26"/>
      <c r="F12" s="28"/>
      <c r="G12" s="28"/>
    </row>
    <row r="13" spans="1:7" x14ac:dyDescent="0.2">
      <c r="A13" s="303"/>
      <c r="B13" s="293" t="s">
        <v>1056</v>
      </c>
      <c r="C13" s="293"/>
      <c r="E13" s="26"/>
      <c r="F13" s="28"/>
      <c r="G13" s="28"/>
    </row>
    <row r="14" spans="1:7" x14ac:dyDescent="0.2">
      <c r="A14" s="303"/>
      <c r="B14" s="293" t="s">
        <v>1055</v>
      </c>
      <c r="C14" s="293"/>
      <c r="E14" s="26"/>
      <c r="F14" s="28"/>
      <c r="G14" s="28"/>
    </row>
    <row r="15" spans="1:7" x14ac:dyDescent="0.2">
      <c r="A15" s="303"/>
      <c r="B15" s="293" t="s">
        <v>1057</v>
      </c>
      <c r="C15" s="293"/>
      <c r="E15" s="26"/>
      <c r="F15" s="28"/>
      <c r="G15" s="28"/>
    </row>
    <row r="17" spans="1:3" x14ac:dyDescent="0.2">
      <c r="A17" s="21" t="str">
        <f>+Objetivos_Programas!B4</f>
        <v>2. Programa para la conectividad ecosistémica entre los elementos de la EEP</v>
      </c>
    </row>
    <row r="19" spans="1:3" ht="15" customHeight="1" x14ac:dyDescent="0.2">
      <c r="A19" s="295" t="str">
        <f>+OB_Prop_Estru_Prog_SubPr_meta!J5</f>
        <v>1. Subprograma de protección a los elementos de importancia ambiental</v>
      </c>
      <c r="B19" s="293" t="s">
        <v>1244</v>
      </c>
      <c r="C19" s="293"/>
    </row>
    <row r="20" spans="1:3" ht="32" x14ac:dyDescent="0.2">
      <c r="A20" s="295"/>
      <c r="B20" s="20" t="s">
        <v>1191</v>
      </c>
      <c r="C20" s="20" t="str">
        <f>+VLOOKUP(A19,OB_Prop_Estru_Prog_SubPr_meta!$J$3:$N$59,2,FALSE)</f>
        <v>3. Subprograma de protección a los elementos de importancia ambiental</v>
      </c>
    </row>
    <row r="21" spans="1:3" ht="112" x14ac:dyDescent="0.2">
      <c r="A21" s="295"/>
      <c r="B21" s="20" t="s">
        <v>1192</v>
      </c>
      <c r="C21" s="20" t="str">
        <f>+VLOOKUP(A19,OB_Prop_Estru_Prog_SubPr_meta!$J$3:$N$59,3,FALSE)</f>
        <v>Tiene como objetivo consolidar la EEP mediante la implementación de estrategias de conectividad y complementariedad entre el sistema hídrico, los Parques de Borde, los Parques Distritales de Montaña, las Áreas Protegidas y demás elementos de la EEP y las áreas de importancia ambiental de la región.</v>
      </c>
    </row>
    <row r="22" spans="1:3" ht="15" customHeight="1" x14ac:dyDescent="0.2">
      <c r="A22" s="295" t="s">
        <v>1189</v>
      </c>
      <c r="B22" s="301" t="s">
        <v>1193</v>
      </c>
      <c r="C22" s="302"/>
    </row>
    <row r="23" spans="1:3" x14ac:dyDescent="0.2">
      <c r="A23" s="295"/>
      <c r="B23" s="296" t="s">
        <v>1068</v>
      </c>
      <c r="C23" s="297"/>
    </row>
    <row r="24" spans="1:3" x14ac:dyDescent="0.2">
      <c r="A24" s="295"/>
      <c r="B24" s="296" t="s">
        <v>6</v>
      </c>
      <c r="C24" s="297"/>
    </row>
    <row r="25" spans="1:3" x14ac:dyDescent="0.2">
      <c r="A25" s="295"/>
      <c r="B25" s="301" t="s">
        <v>1194</v>
      </c>
      <c r="C25" s="302"/>
    </row>
    <row r="26" spans="1:3" x14ac:dyDescent="0.2">
      <c r="A26" s="295"/>
      <c r="B26" s="296" t="s">
        <v>98</v>
      </c>
      <c r="C26" s="297"/>
    </row>
    <row r="27" spans="1:3" x14ac:dyDescent="0.2">
      <c r="A27" s="295"/>
      <c r="B27" s="296" t="s">
        <v>100</v>
      </c>
      <c r="C27" s="297"/>
    </row>
    <row r="28" spans="1:3" x14ac:dyDescent="0.2">
      <c r="A28" s="295"/>
      <c r="B28" s="296" t="s">
        <v>101</v>
      </c>
      <c r="C28" s="297"/>
    </row>
    <row r="29" spans="1:3" x14ac:dyDescent="0.2">
      <c r="A29" s="295"/>
      <c r="B29" s="296" t="s">
        <v>99</v>
      </c>
      <c r="C29" s="297"/>
    </row>
    <row r="30" spans="1:3" x14ac:dyDescent="0.2">
      <c r="A30" s="295"/>
      <c r="B30" s="296" t="s">
        <v>97</v>
      </c>
      <c r="C30" s="297"/>
    </row>
    <row r="31" spans="1:3" x14ac:dyDescent="0.2">
      <c r="A31" s="295"/>
      <c r="B31" s="296" t="s">
        <v>1156</v>
      </c>
      <c r="C31" s="297"/>
    </row>
    <row r="32" spans="1:3" x14ac:dyDescent="0.2">
      <c r="A32" s="295"/>
      <c r="B32" s="296" t="s">
        <v>1059</v>
      </c>
      <c r="C32" s="297"/>
    </row>
    <row r="33" spans="1:3" x14ac:dyDescent="0.2">
      <c r="A33" s="295"/>
      <c r="B33" s="296" t="s">
        <v>1063</v>
      </c>
      <c r="C33" s="297"/>
    </row>
    <row r="34" spans="1:3" ht="15" customHeight="1" x14ac:dyDescent="0.2">
      <c r="A34" s="295" t="str">
        <f>+OB_Prop_Estru_Prog_SubPr_meta!J7</f>
        <v>2. Subprograma de Protección y recuperación del Río Bogotá</v>
      </c>
      <c r="B34" s="293" t="s">
        <v>1188</v>
      </c>
      <c r="C34" s="293"/>
    </row>
    <row r="35" spans="1:3" ht="32" x14ac:dyDescent="0.2">
      <c r="A35" s="295"/>
      <c r="B35" s="20" t="s">
        <v>1191</v>
      </c>
      <c r="C35" s="20" t="str">
        <f>+VLOOKUP(A34,OB_Prop_Estru_Prog_SubPr_meta!$J$3:$N$59,2,FALSE)</f>
        <v>4. Subprograma de Protección y recuperación del Río Bogotá</v>
      </c>
    </row>
    <row r="36" spans="1:3" ht="128" x14ac:dyDescent="0.2">
      <c r="A36" s="295"/>
      <c r="B36" s="20" t="s">
        <v>1192</v>
      </c>
      <c r="C36" s="20" t="str">
        <f>+VLOOKUP(A34,OB_Prop_Estru_Prog_SubPr_meta!$J$3:$N$59,3,FALSE)</f>
        <v>Tiene como objetivo consolidar la protección del sistema hídrico mediante la recuperación, restauración y renaturalización de sus elementos a través de procesos de recuperación y restauración ecosistémica e hidrológica y de los acotamientos las rondas hídricas. La Secretaría de Ambiente en coordinación con al EAB será la responsable de la ejecución de este subprograma.</v>
      </c>
    </row>
    <row r="37" spans="1:3" x14ac:dyDescent="0.2">
      <c r="A37" s="295" t="s">
        <v>1189</v>
      </c>
      <c r="B37" s="295" t="s">
        <v>1194</v>
      </c>
      <c r="C37" s="295"/>
    </row>
    <row r="38" spans="1:3" x14ac:dyDescent="0.2">
      <c r="A38" s="295"/>
      <c r="B38" s="296" t="s">
        <v>1061</v>
      </c>
      <c r="C38" s="297"/>
    </row>
    <row r="39" spans="1:3" x14ac:dyDescent="0.2">
      <c r="A39" s="295"/>
      <c r="B39" s="296" t="s">
        <v>18</v>
      </c>
      <c r="C39" s="297"/>
    </row>
    <row r="41" spans="1:3" x14ac:dyDescent="0.2">
      <c r="A41" s="21" t="str">
        <f>+Objetivos_Programas!B5</f>
        <v xml:space="preserve">3. Programa de entornos habitables, seguros y resilientes </v>
      </c>
    </row>
    <row r="43" spans="1:3" ht="189" customHeight="1" x14ac:dyDescent="0.2">
      <c r="A43" s="295" t="str">
        <f>+OB_Prop_Estru_Prog_SubPr_meta!J8</f>
        <v>1. Subprograma Gestión del riesgo e impactos ambientales</v>
      </c>
      <c r="B43" s="296" t="s">
        <v>1195</v>
      </c>
      <c r="C43" s="297"/>
    </row>
    <row r="44" spans="1:3" ht="32" x14ac:dyDescent="0.2">
      <c r="A44" s="295"/>
      <c r="B44" s="20" t="s">
        <v>1191</v>
      </c>
      <c r="C44" s="20" t="str">
        <f>+VLOOKUP(A43,OB_Prop_Estru_Prog_SubPr_meta!$J$3:$N$59,2,FALSE)</f>
        <v>5. Subprograma Gestión del riesgo e impactos ambientales</v>
      </c>
    </row>
    <row r="45" spans="1:3" ht="192" x14ac:dyDescent="0.2">
      <c r="A45" s="295"/>
      <c r="B45" s="20" t="s">
        <v>1192</v>
      </c>
      <c r="C45" s="20" t="str">
        <f>+VLOOKUP(A43,OB_Prop_Estru_Prog_SubPr_meta!$J$3:$N$59,3,FALSE)</f>
        <v>Tiene como objetivo mitigar los impactos ambientales y la ocurrencia de desastres, mediante la prevención y restauración de la degradación ambiental, la consolidación de bosques urbanos y el manejo de los suelos de protección por riesgo, con el fin de lograr un territorio resiliente y adaptado al cambio climático, que contribuya al bienestar de la población actual y futura. Las Secretarías de Ambientes, Gobierno, Hábitat y el IDIGER en coordinación con las entidades correspondientes, serán las responsables de la ejecución de este subprograma.</v>
      </c>
    </row>
    <row r="46" spans="1:3" ht="15" customHeight="1" x14ac:dyDescent="0.2">
      <c r="A46" s="304" t="s">
        <v>1189</v>
      </c>
      <c r="B46" s="301" t="s">
        <v>1193</v>
      </c>
      <c r="C46" s="302"/>
    </row>
    <row r="47" spans="1:3" x14ac:dyDescent="0.2">
      <c r="A47" s="305"/>
      <c r="B47" s="296" t="s">
        <v>893</v>
      </c>
      <c r="C47" s="297"/>
    </row>
    <row r="48" spans="1:3" x14ac:dyDescent="0.2">
      <c r="A48" s="305"/>
      <c r="B48" s="296" t="s">
        <v>852</v>
      </c>
      <c r="C48" s="297"/>
    </row>
    <row r="49" spans="1:3" x14ac:dyDescent="0.2">
      <c r="A49" s="305"/>
      <c r="B49" s="296" t="s">
        <v>851</v>
      </c>
      <c r="C49" s="297"/>
    </row>
    <row r="50" spans="1:3" x14ac:dyDescent="0.2">
      <c r="A50" s="305"/>
      <c r="B50" s="296" t="s">
        <v>8</v>
      </c>
      <c r="C50" s="297"/>
    </row>
    <row r="51" spans="1:3" x14ac:dyDescent="0.2">
      <c r="A51" s="305"/>
      <c r="B51" s="296" t="s">
        <v>7</v>
      </c>
      <c r="C51" s="297"/>
    </row>
    <row r="52" spans="1:3" x14ac:dyDescent="0.2">
      <c r="A52" s="305"/>
      <c r="B52" s="301" t="s">
        <v>1194</v>
      </c>
      <c r="C52" s="302"/>
    </row>
    <row r="53" spans="1:3" x14ac:dyDescent="0.2">
      <c r="A53" s="305"/>
      <c r="B53" s="296" t="s">
        <v>854</v>
      </c>
      <c r="C53" s="297"/>
    </row>
    <row r="54" spans="1:3" x14ac:dyDescent="0.2">
      <c r="A54" s="305"/>
      <c r="B54" s="296" t="s">
        <v>855</v>
      </c>
      <c r="C54" s="297"/>
    </row>
    <row r="55" spans="1:3" x14ac:dyDescent="0.2">
      <c r="A55" s="305"/>
      <c r="B55" s="296" t="s">
        <v>853</v>
      </c>
      <c r="C55" s="297"/>
    </row>
    <row r="56" spans="1:3" x14ac:dyDescent="0.2">
      <c r="A56" s="305"/>
      <c r="B56" s="296" t="s">
        <v>1627</v>
      </c>
      <c r="C56" s="297"/>
    </row>
    <row r="57" spans="1:3" x14ac:dyDescent="0.2">
      <c r="A57" s="305"/>
      <c r="B57" s="296" t="s">
        <v>820</v>
      </c>
      <c r="C57" s="297"/>
    </row>
    <row r="58" spans="1:3" x14ac:dyDescent="0.2">
      <c r="A58" s="306"/>
      <c r="B58" s="296" t="s">
        <v>401</v>
      </c>
      <c r="C58" s="297"/>
    </row>
    <row r="59" spans="1:3" ht="15" customHeight="1" x14ac:dyDescent="0.2">
      <c r="A59" s="295" t="str">
        <f>+OB_Prop_Estru_Prog_SubPr_meta!J10</f>
        <v>2. Subprograma de Construcción Sostenible y Resiliente</v>
      </c>
      <c r="B59" s="296" t="s">
        <v>1196</v>
      </c>
      <c r="C59" s="297"/>
    </row>
    <row r="60" spans="1:3" ht="32" x14ac:dyDescent="0.2">
      <c r="A60" s="295"/>
      <c r="B60" s="20" t="s">
        <v>1191</v>
      </c>
      <c r="C60" s="20" t="str">
        <f>+VLOOKUP(A59,OB_Prop_Estru_Prog_SubPr_meta!$J$3:$N$59,2,FALSE)</f>
        <v>6. Subprograma de Construcción Sostenible y Resiliente</v>
      </c>
    </row>
    <row r="61" spans="1:3" ht="272" x14ac:dyDescent="0.2">
      <c r="A61" s="295"/>
      <c r="B61" s="20" t="s">
        <v>1192</v>
      </c>
      <c r="C61" s="20" t="str">
        <f>+VLOOKUP(A59,OB_Prop_Estru_Prog_SubPr_meta!$J$3:$N$59,3,FALSE)</f>
        <v xml:space="preserve">Con el fin de mitigar los impactos ambientales este subprograma tiene como propósito orientar y ejecutar acciones para conseguir que las infraestructuras de la ciudad se construyan con criterios de sostenibilidad, resiliencia y fortalecimiento comunitario. Para lo anterior este subprograma debe diseñar los lineamientos, criterios e incentivos para promover la construcción sostenible. proyectando prácticas sostenibles y acciones conjuntas que contribuyan a la adaptación al cambio climático en un lugar de encuentro, resignificando los valores y generando apropiación social y económica de las comunidades en su territorio. Las Secretarías de Ambiente, Planeación y Hábitat en coordinación con las entidades correspondientes, serán las responsables de la ejecución de este subprograma. </v>
      </c>
    </row>
    <row r="62" spans="1:3" x14ac:dyDescent="0.2">
      <c r="A62" s="295" t="s">
        <v>1189</v>
      </c>
      <c r="B62" s="295" t="s">
        <v>1193</v>
      </c>
      <c r="C62" s="295"/>
    </row>
    <row r="63" spans="1:3" x14ac:dyDescent="0.2">
      <c r="A63" s="295"/>
      <c r="B63" s="293" t="s">
        <v>661</v>
      </c>
      <c r="C63" s="293"/>
    </row>
    <row r="64" spans="1:3" x14ac:dyDescent="0.2">
      <c r="A64" s="295"/>
      <c r="B64" s="293" t="s">
        <v>316</v>
      </c>
      <c r="C64" s="293"/>
    </row>
    <row r="65" spans="1:6" x14ac:dyDescent="0.2">
      <c r="A65" s="295"/>
      <c r="B65" s="293" t="s">
        <v>9</v>
      </c>
      <c r="C65" s="293"/>
    </row>
    <row r="66" spans="1:6" x14ac:dyDescent="0.2">
      <c r="A66" s="295" t="str">
        <f>+OB_Prop_Estru_Prog_SubPr_meta!J12</f>
        <v>3. Subprograma de reasentamiento</v>
      </c>
      <c r="B66" s="296" t="s">
        <v>1601</v>
      </c>
      <c r="C66" s="297"/>
    </row>
    <row r="67" spans="1:6" ht="16" x14ac:dyDescent="0.2">
      <c r="A67" s="295"/>
      <c r="B67" s="20" t="s">
        <v>1191</v>
      </c>
      <c r="C67" s="20" t="str">
        <f>+VLOOKUP(A66,OB_Prop_Estru_Prog_SubPr_meta!$J$3:$N$59,2,FALSE)</f>
        <v>7. Subprograma de reasentamiento</v>
      </c>
    </row>
    <row r="68" spans="1:6" ht="409.6" x14ac:dyDescent="0.2">
      <c r="A68" s="295"/>
      <c r="B68" s="20" t="s">
        <v>1192</v>
      </c>
      <c r="C68" s="20" t="str">
        <f>+VLOOKUP(A66,OB_Prop_Estru_Prog_SubPr_meta!$J$3:$N$59,3,FALSE)</f>
        <v>Con el propósito de que el Distrito genere apropiación social y económica de las comunidades en su territorio, contribuyendo a la adaptación al cambio climático, resignificando los valores y mitigando los impactos ambientales generados en suelos de protección, se establece el subprograma de reasentamientos para que, a través de las acciones que se dispongan, propenda por salvaguardar la vida de hogares en condiciones de alto riesgo no mitigable o las ordenadas mediante sentencias judiciales o actos administrativos,  reubicándolos en una alternativa habitacional legalmente viable, técnicamente segura, ambientalmente salubre y económicamente sostenible.  
En desarrollo de este subprograma el Distrito dispondrá la adquisición de los predios declarados en condición de alto riesgo no mitigable, para que de esta manera se permita mediante prácticas integrales la consecución de una infraestructura ciudadana con criterios de sostenibilidad, resiliencia y fortalecimiento comunitario. Para ello, las Secretarías de Ambiente, Planeación y Hábitat en coordinación con las entidades correspondientes, serán las responsables de la ejecución de este subprograma.</v>
      </c>
    </row>
    <row r="69" spans="1:6" x14ac:dyDescent="0.2">
      <c r="A69" s="295" t="s">
        <v>1189</v>
      </c>
      <c r="B69" s="295" t="s">
        <v>1193</v>
      </c>
      <c r="C69" s="295"/>
    </row>
    <row r="70" spans="1:6" x14ac:dyDescent="0.2">
      <c r="A70" s="295"/>
      <c r="B70" s="293" t="s">
        <v>683</v>
      </c>
      <c r="C70" s="293"/>
    </row>
    <row r="72" spans="1:6" x14ac:dyDescent="0.2">
      <c r="A72" s="21" t="str">
        <f>+Objetivos_Programas!B6</f>
        <v>4. Programa de reverdecimiento y renaturalizacion del Distrito Capital</v>
      </c>
    </row>
    <row r="74" spans="1:6" ht="131" customHeight="1" x14ac:dyDescent="0.2">
      <c r="A74" s="295" t="str">
        <f>+OB_Prop_Estru_Prog_SubPr_meta!J13</f>
        <v>1. Subprograma de renaturalización y/o reverdecimiento de los espacios públicos peatonales y para el encuentro</v>
      </c>
      <c r="B74" s="296" t="s">
        <v>1197</v>
      </c>
      <c r="C74" s="297"/>
      <c r="F74" s="24"/>
    </row>
    <row r="75" spans="1:6" ht="48" x14ac:dyDescent="0.2">
      <c r="A75" s="295"/>
      <c r="B75" s="20" t="s">
        <v>1191</v>
      </c>
      <c r="C75" s="20" t="str">
        <f>+VLOOKUP(A74,OB_Prop_Estru_Prog_SubPr_meta!$J$3:$N$59,2,FALSE)</f>
        <v>8. Subprograma de renaturalización y/o reverdecimiento de los espacios públicos peatonales y para el encuentro</v>
      </c>
    </row>
    <row r="76" spans="1:6" ht="160" x14ac:dyDescent="0.2">
      <c r="A76" s="295"/>
      <c r="B76" s="20" t="s">
        <v>1192</v>
      </c>
      <c r="C76" s="20" t="str">
        <f>+VLOOKUP(A74,OB_Prop_Estru_Prog_SubPr_meta!$J$3:$N$59,3,FALSE)</f>
        <v>Tiene como propósito cualificar las condiciones ambientales y de confort de los espacios públicos peatonales y para el encuentro, se prevé la progresiva transformación de las superficies y coberturas vegetales de las calles, parques, plazas y plazoletas que presentan condiciones inferiores a los estándares establecidos en los índices de diseño. La Secretaría de Ambiente y la Secretaría de Cultura serán los responsables de la ejecución de este subprograma.</v>
      </c>
    </row>
    <row r="77" spans="1:6" ht="15" customHeight="1" x14ac:dyDescent="0.2">
      <c r="A77" s="295" t="s">
        <v>1189</v>
      </c>
      <c r="B77" s="301" t="s">
        <v>1194</v>
      </c>
      <c r="C77" s="302"/>
    </row>
    <row r="78" spans="1:6" x14ac:dyDescent="0.2">
      <c r="A78" s="295"/>
      <c r="B78" s="293" t="s">
        <v>1082</v>
      </c>
      <c r="C78" s="293"/>
    </row>
    <row r="79" spans="1:6" x14ac:dyDescent="0.2">
      <c r="A79" s="295"/>
      <c r="B79" s="293" t="s">
        <v>1086</v>
      </c>
      <c r="C79" s="293"/>
    </row>
    <row r="80" spans="1:6" x14ac:dyDescent="0.2">
      <c r="A80" s="295"/>
      <c r="B80" s="293" t="s">
        <v>1087</v>
      </c>
      <c r="C80" s="293"/>
    </row>
    <row r="81" spans="1:3" x14ac:dyDescent="0.2">
      <c r="A81" s="295"/>
      <c r="B81" s="293" t="s">
        <v>1088</v>
      </c>
      <c r="C81" s="293"/>
    </row>
    <row r="82" spans="1:3" x14ac:dyDescent="0.2">
      <c r="A82" s="295"/>
      <c r="B82" s="293" t="s">
        <v>1089</v>
      </c>
      <c r="C82" s="293"/>
    </row>
    <row r="83" spans="1:3" x14ac:dyDescent="0.2">
      <c r="A83" s="295"/>
      <c r="B83" s="293" t="s">
        <v>1090</v>
      </c>
      <c r="C83" s="293"/>
    </row>
    <row r="84" spans="1:3" x14ac:dyDescent="0.2">
      <c r="A84" s="295"/>
      <c r="B84" s="293" t="s">
        <v>1091</v>
      </c>
      <c r="C84" s="293"/>
    </row>
    <row r="85" spans="1:3" x14ac:dyDescent="0.2">
      <c r="A85" s="295"/>
      <c r="B85" s="293" t="s">
        <v>1092</v>
      </c>
      <c r="C85" s="293"/>
    </row>
    <row r="86" spans="1:3" x14ac:dyDescent="0.2">
      <c r="A86" s="295"/>
      <c r="B86" s="293" t="s">
        <v>1093</v>
      </c>
      <c r="C86" s="293"/>
    </row>
    <row r="87" spans="1:3" x14ac:dyDescent="0.2">
      <c r="A87" s="295"/>
      <c r="B87" s="293" t="s">
        <v>1094</v>
      </c>
      <c r="C87" s="293"/>
    </row>
    <row r="88" spans="1:3" x14ac:dyDescent="0.2">
      <c r="A88" s="295"/>
      <c r="B88" s="293" t="s">
        <v>1095</v>
      </c>
      <c r="C88" s="293"/>
    </row>
    <row r="89" spans="1:3" x14ac:dyDescent="0.2">
      <c r="A89" s="295"/>
      <c r="B89" s="293" t="s">
        <v>1097</v>
      </c>
      <c r="C89" s="293"/>
    </row>
    <row r="90" spans="1:3" x14ac:dyDescent="0.2">
      <c r="A90" s="295"/>
      <c r="B90" s="293" t="s">
        <v>1098</v>
      </c>
      <c r="C90" s="293"/>
    </row>
    <row r="91" spans="1:3" x14ac:dyDescent="0.2">
      <c r="A91" s="295"/>
      <c r="B91" s="293" t="s">
        <v>1099</v>
      </c>
      <c r="C91" s="293"/>
    </row>
    <row r="92" spans="1:3" x14ac:dyDescent="0.2">
      <c r="A92" s="295"/>
      <c r="B92" s="293" t="s">
        <v>1100</v>
      </c>
      <c r="C92" s="293"/>
    </row>
    <row r="93" spans="1:3" x14ac:dyDescent="0.2">
      <c r="A93" s="295"/>
      <c r="B93" s="293" t="s">
        <v>1101</v>
      </c>
      <c r="C93" s="293"/>
    </row>
    <row r="94" spans="1:3" x14ac:dyDescent="0.2">
      <c r="A94" s="295"/>
      <c r="B94" s="293" t="s">
        <v>1102</v>
      </c>
      <c r="C94" s="293"/>
    </row>
    <row r="95" spans="1:3" x14ac:dyDescent="0.2">
      <c r="A95" s="295"/>
      <c r="B95" s="293" t="s">
        <v>1103</v>
      </c>
      <c r="C95" s="293"/>
    </row>
    <row r="96" spans="1:3" x14ac:dyDescent="0.2">
      <c r="A96" s="295"/>
      <c r="B96" s="293" t="s">
        <v>1104</v>
      </c>
      <c r="C96" s="293"/>
    </row>
    <row r="97" spans="1:3" x14ac:dyDescent="0.2">
      <c r="A97" s="295"/>
      <c r="B97" s="293" t="s">
        <v>1105</v>
      </c>
      <c r="C97" s="293"/>
    </row>
    <row r="98" spans="1:3" x14ac:dyDescent="0.2">
      <c r="A98" s="295"/>
      <c r="B98" s="293" t="s">
        <v>1106</v>
      </c>
      <c r="C98" s="293"/>
    </row>
    <row r="99" spans="1:3" x14ac:dyDescent="0.2">
      <c r="A99" s="295"/>
      <c r="B99" s="293" t="s">
        <v>1107</v>
      </c>
      <c r="C99" s="293"/>
    </row>
    <row r="100" spans="1:3" x14ac:dyDescent="0.2">
      <c r="A100" s="295"/>
      <c r="B100" s="293" t="s">
        <v>1108</v>
      </c>
      <c r="C100" s="293"/>
    </row>
    <row r="101" spans="1:3" x14ac:dyDescent="0.2">
      <c r="A101" s="295"/>
      <c r="B101" s="293" t="s">
        <v>1109</v>
      </c>
      <c r="C101" s="293"/>
    </row>
    <row r="102" spans="1:3" x14ac:dyDescent="0.2">
      <c r="A102" s="295"/>
      <c r="B102" s="293" t="s">
        <v>1110</v>
      </c>
      <c r="C102" s="293"/>
    </row>
    <row r="103" spans="1:3" x14ac:dyDescent="0.2">
      <c r="A103" s="295"/>
      <c r="B103" s="293" t="s">
        <v>1111</v>
      </c>
      <c r="C103" s="293"/>
    </row>
    <row r="104" spans="1:3" x14ac:dyDescent="0.2">
      <c r="A104" s="295"/>
      <c r="B104" s="293" t="s">
        <v>1112</v>
      </c>
      <c r="C104" s="293"/>
    </row>
    <row r="105" spans="1:3" x14ac:dyDescent="0.2">
      <c r="A105" s="295"/>
      <c r="B105" s="293" t="s">
        <v>1113</v>
      </c>
      <c r="C105" s="293"/>
    </row>
    <row r="106" spans="1:3" x14ac:dyDescent="0.2">
      <c r="A106" s="295"/>
      <c r="B106" s="293" t="s">
        <v>1114</v>
      </c>
      <c r="C106" s="293"/>
    </row>
    <row r="107" spans="1:3" x14ac:dyDescent="0.2">
      <c r="A107" s="295"/>
      <c r="B107" s="293" t="s">
        <v>1115</v>
      </c>
      <c r="C107" s="293"/>
    </row>
    <row r="108" spans="1:3" x14ac:dyDescent="0.2">
      <c r="A108" s="295"/>
      <c r="B108" s="293" t="s">
        <v>1116</v>
      </c>
      <c r="C108" s="293"/>
    </row>
    <row r="109" spans="1:3" x14ac:dyDescent="0.2">
      <c r="A109" s="295"/>
      <c r="B109" s="293" t="s">
        <v>1117</v>
      </c>
      <c r="C109" s="293"/>
    </row>
    <row r="110" spans="1:3" x14ac:dyDescent="0.2">
      <c r="A110" s="295"/>
      <c r="B110" s="293" t="s">
        <v>1119</v>
      </c>
      <c r="C110" s="293"/>
    </row>
    <row r="111" spans="1:3" x14ac:dyDescent="0.2">
      <c r="A111" s="295"/>
      <c r="B111" s="293" t="s">
        <v>1120</v>
      </c>
      <c r="C111" s="293"/>
    </row>
    <row r="112" spans="1:3" x14ac:dyDescent="0.2">
      <c r="A112" s="295"/>
      <c r="B112" s="293" t="s">
        <v>1121</v>
      </c>
      <c r="C112" s="293"/>
    </row>
    <row r="113" spans="1:3" x14ac:dyDescent="0.2">
      <c r="A113" s="295"/>
      <c r="B113" s="293" t="s">
        <v>1122</v>
      </c>
      <c r="C113" s="293"/>
    </row>
    <row r="114" spans="1:3" x14ac:dyDescent="0.2">
      <c r="A114" s="295"/>
      <c r="B114" s="293" t="s">
        <v>1123</v>
      </c>
      <c r="C114" s="293"/>
    </row>
    <row r="115" spans="1:3" x14ac:dyDescent="0.2">
      <c r="A115" s="295"/>
      <c r="B115" s="293" t="s">
        <v>1124</v>
      </c>
      <c r="C115" s="293"/>
    </row>
    <row r="116" spans="1:3" x14ac:dyDescent="0.2">
      <c r="A116" s="295"/>
      <c r="B116" s="293" t="s">
        <v>1125</v>
      </c>
      <c r="C116" s="293"/>
    </row>
    <row r="117" spans="1:3" x14ac:dyDescent="0.2">
      <c r="A117" s="295"/>
      <c r="B117" s="293" t="s">
        <v>1126</v>
      </c>
      <c r="C117" s="293"/>
    </row>
    <row r="118" spans="1:3" x14ac:dyDescent="0.2">
      <c r="A118" s="295"/>
      <c r="B118" s="293" t="s">
        <v>1127</v>
      </c>
      <c r="C118" s="293"/>
    </row>
    <row r="119" spans="1:3" x14ac:dyDescent="0.2">
      <c r="A119" s="295"/>
      <c r="B119" s="293" t="s">
        <v>1128</v>
      </c>
      <c r="C119" s="293"/>
    </row>
    <row r="120" spans="1:3" x14ac:dyDescent="0.2">
      <c r="A120" s="295"/>
      <c r="B120" s="293" t="s">
        <v>1129</v>
      </c>
      <c r="C120" s="293"/>
    </row>
    <row r="121" spans="1:3" x14ac:dyDescent="0.2">
      <c r="A121" s="295"/>
      <c r="B121" s="293" t="s">
        <v>1130</v>
      </c>
      <c r="C121" s="293"/>
    </row>
    <row r="122" spans="1:3" x14ac:dyDescent="0.2">
      <c r="A122" s="295"/>
      <c r="B122" s="293" t="s">
        <v>1131</v>
      </c>
      <c r="C122" s="293"/>
    </row>
    <row r="123" spans="1:3" x14ac:dyDescent="0.2">
      <c r="A123" s="295"/>
      <c r="B123" s="293" t="s">
        <v>1132</v>
      </c>
      <c r="C123" s="293"/>
    </row>
    <row r="124" spans="1:3" x14ac:dyDescent="0.2">
      <c r="A124" s="295"/>
      <c r="B124" s="293" t="s">
        <v>1133</v>
      </c>
      <c r="C124" s="293"/>
    </row>
    <row r="125" spans="1:3" x14ac:dyDescent="0.2">
      <c r="A125" s="295"/>
      <c r="B125" s="293" t="s">
        <v>1134</v>
      </c>
      <c r="C125" s="293"/>
    </row>
    <row r="126" spans="1:3" x14ac:dyDescent="0.2">
      <c r="A126" s="295"/>
      <c r="B126" s="293" t="s">
        <v>1135</v>
      </c>
      <c r="C126" s="293"/>
    </row>
    <row r="127" spans="1:3" x14ac:dyDescent="0.2">
      <c r="A127" s="295"/>
      <c r="B127" s="293" t="s">
        <v>1136</v>
      </c>
      <c r="C127" s="293"/>
    </row>
    <row r="128" spans="1:3" x14ac:dyDescent="0.2">
      <c r="A128" s="295"/>
      <c r="B128" s="293" t="s">
        <v>1137</v>
      </c>
      <c r="C128" s="293"/>
    </row>
    <row r="129" spans="1:3" x14ac:dyDescent="0.2">
      <c r="A129" s="295"/>
      <c r="B129" s="293" t="s">
        <v>1138</v>
      </c>
      <c r="C129" s="293"/>
    </row>
    <row r="130" spans="1:3" x14ac:dyDescent="0.2">
      <c r="A130" s="295"/>
      <c r="B130" s="293" t="s">
        <v>1139</v>
      </c>
      <c r="C130" s="293"/>
    </row>
    <row r="131" spans="1:3" x14ac:dyDescent="0.2">
      <c r="A131" s="295"/>
      <c r="B131" s="293" t="s">
        <v>1140</v>
      </c>
      <c r="C131" s="293"/>
    </row>
    <row r="132" spans="1:3" x14ac:dyDescent="0.2">
      <c r="A132" s="295"/>
      <c r="B132" s="293" t="s">
        <v>1141</v>
      </c>
      <c r="C132" s="293"/>
    </row>
    <row r="133" spans="1:3" x14ac:dyDescent="0.2">
      <c r="A133" s="295"/>
      <c r="B133" s="293" t="s">
        <v>1142</v>
      </c>
      <c r="C133" s="293"/>
    </row>
    <row r="134" spans="1:3" x14ac:dyDescent="0.2">
      <c r="A134" s="295"/>
      <c r="B134" s="293" t="s">
        <v>1143</v>
      </c>
      <c r="C134" s="293"/>
    </row>
    <row r="135" spans="1:3" x14ac:dyDescent="0.2">
      <c r="A135" s="295"/>
      <c r="B135" s="293" t="s">
        <v>1144</v>
      </c>
      <c r="C135" s="293"/>
    </row>
    <row r="136" spans="1:3" x14ac:dyDescent="0.2">
      <c r="A136" s="295"/>
      <c r="B136" s="293" t="s">
        <v>1145</v>
      </c>
      <c r="C136" s="293"/>
    </row>
    <row r="137" spans="1:3" x14ac:dyDescent="0.2">
      <c r="A137" s="295"/>
      <c r="B137" s="293" t="s">
        <v>1146</v>
      </c>
      <c r="C137" s="293"/>
    </row>
    <row r="138" spans="1:3" x14ac:dyDescent="0.2">
      <c r="A138" s="295"/>
      <c r="B138" s="293" t="s">
        <v>1147</v>
      </c>
      <c r="C138" s="293"/>
    </row>
    <row r="139" spans="1:3" x14ac:dyDescent="0.2">
      <c r="A139" s="295"/>
      <c r="B139" s="293" t="s">
        <v>1148</v>
      </c>
      <c r="C139" s="293"/>
    </row>
    <row r="140" spans="1:3" x14ac:dyDescent="0.2">
      <c r="A140" s="295"/>
      <c r="B140" s="293" t="s">
        <v>1149</v>
      </c>
      <c r="C140" s="293"/>
    </row>
    <row r="141" spans="1:3" x14ac:dyDescent="0.2">
      <c r="A141" s="295"/>
      <c r="B141" s="293" t="s">
        <v>1150</v>
      </c>
      <c r="C141" s="293"/>
    </row>
    <row r="142" spans="1:3" ht="15" customHeight="1" x14ac:dyDescent="0.2">
      <c r="A142" s="295" t="str">
        <f>+OB_Prop_Estru_Prog_SubPr_meta!J14</f>
        <v>2. Subprograma de Consolidación de bosques urbanos</v>
      </c>
      <c r="B142" s="296" t="s">
        <v>1198</v>
      </c>
      <c r="C142" s="297"/>
    </row>
    <row r="143" spans="1:3" ht="32" x14ac:dyDescent="0.2">
      <c r="A143" s="295"/>
      <c r="B143" s="20" t="s">
        <v>1191</v>
      </c>
      <c r="C143" s="20" t="str">
        <f>+VLOOKUP(A142,OB_Prop_Estru_Prog_SubPr_meta!$J$3:$N$59,2,FALSE)</f>
        <v>9. Subprograma de Consolidación de bosques urbanos</v>
      </c>
    </row>
    <row r="144" spans="1:3" ht="160" x14ac:dyDescent="0.2">
      <c r="A144" s="295"/>
      <c r="B144" s="20" t="s">
        <v>1192</v>
      </c>
      <c r="C144" s="20" t="str">
        <f>+VLOOKUP(A142,OB_Prop_Estru_Prog_SubPr_meta!$J$3:$N$59,3,FALSE)</f>
        <v>Tiene como propósito consolidar bosques urbanos para aumentar la cobertura vegetal de los componentes del sistema de espacio público, donde prime la plantación de especies nativas que contribuyan a la generación de bosques urbanos, la configuración de jardines y el aprovechamiento de las zonas verdes.
La Secretaría Distrital de Ambiente, El Jardín Botánico y el IDRD serán los responsables de la ejecución de este subprograma.</v>
      </c>
    </row>
    <row r="145" spans="1:6" ht="16" customHeight="1" x14ac:dyDescent="0.2">
      <c r="A145" s="304" t="s">
        <v>1189</v>
      </c>
      <c r="B145" s="301" t="s">
        <v>690</v>
      </c>
      <c r="C145" s="302"/>
    </row>
    <row r="146" spans="1:6" x14ac:dyDescent="0.2">
      <c r="A146" s="305"/>
      <c r="B146" s="293" t="s">
        <v>1370</v>
      </c>
      <c r="C146" s="293"/>
    </row>
    <row r="147" spans="1:6" ht="15" customHeight="1" x14ac:dyDescent="0.2">
      <c r="A147" s="305"/>
      <c r="B147" s="301" t="s">
        <v>1194</v>
      </c>
      <c r="C147" s="302"/>
    </row>
    <row r="148" spans="1:6" ht="16" customHeight="1" x14ac:dyDescent="0.2">
      <c r="A148" s="305"/>
      <c r="B148" s="293" t="s">
        <v>325</v>
      </c>
      <c r="C148" s="293"/>
      <c r="F148" s="23"/>
    </row>
    <row r="149" spans="1:6" ht="16" customHeight="1" x14ac:dyDescent="0.2">
      <c r="A149" s="305"/>
      <c r="B149" s="293" t="s">
        <v>1076</v>
      </c>
      <c r="C149" s="293"/>
    </row>
    <row r="150" spans="1:6" ht="16" customHeight="1" x14ac:dyDescent="0.2">
      <c r="A150" s="305"/>
      <c r="B150" s="293" t="s">
        <v>336</v>
      </c>
      <c r="C150" s="293"/>
    </row>
    <row r="151" spans="1:6" ht="16" customHeight="1" x14ac:dyDescent="0.2">
      <c r="A151" s="305"/>
      <c r="B151" s="293" t="s">
        <v>338</v>
      </c>
      <c r="C151" s="293"/>
    </row>
    <row r="152" spans="1:6" ht="16" customHeight="1" x14ac:dyDescent="0.2">
      <c r="A152" s="305"/>
      <c r="B152" s="293" t="s">
        <v>337</v>
      </c>
      <c r="C152" s="293"/>
    </row>
    <row r="153" spans="1:6" ht="16" customHeight="1" x14ac:dyDescent="0.2">
      <c r="A153" s="305"/>
      <c r="B153" s="293" t="s">
        <v>334</v>
      </c>
      <c r="C153" s="293"/>
    </row>
    <row r="154" spans="1:6" ht="16" customHeight="1" x14ac:dyDescent="0.2">
      <c r="A154" s="305"/>
      <c r="B154" s="293" t="s">
        <v>329</v>
      </c>
      <c r="C154" s="293"/>
    </row>
    <row r="155" spans="1:6" ht="16" customHeight="1" x14ac:dyDescent="0.2">
      <c r="A155" s="305"/>
      <c r="B155" s="293" t="s">
        <v>327</v>
      </c>
      <c r="C155" s="293"/>
    </row>
    <row r="156" spans="1:6" ht="16" customHeight="1" x14ac:dyDescent="0.2">
      <c r="A156" s="305"/>
      <c r="B156" s="293" t="s">
        <v>339</v>
      </c>
      <c r="C156" s="293"/>
    </row>
    <row r="157" spans="1:6" ht="16" customHeight="1" x14ac:dyDescent="0.2">
      <c r="A157" s="305"/>
      <c r="B157" s="293" t="s">
        <v>332</v>
      </c>
      <c r="C157" s="293"/>
    </row>
    <row r="158" spans="1:6" ht="16" customHeight="1" x14ac:dyDescent="0.2">
      <c r="A158" s="305"/>
      <c r="B158" s="293" t="s">
        <v>333</v>
      </c>
      <c r="C158" s="293"/>
    </row>
    <row r="159" spans="1:6" ht="16" customHeight="1" x14ac:dyDescent="0.2">
      <c r="A159" s="305"/>
      <c r="B159" s="293" t="s">
        <v>328</v>
      </c>
      <c r="C159" s="293"/>
    </row>
    <row r="160" spans="1:6" ht="16" customHeight="1" x14ac:dyDescent="0.2">
      <c r="A160" s="305"/>
      <c r="B160" s="293" t="s">
        <v>330</v>
      </c>
      <c r="C160" s="293"/>
    </row>
    <row r="161" spans="1:3" ht="16" customHeight="1" x14ac:dyDescent="0.2">
      <c r="A161" s="305"/>
      <c r="B161" s="293" t="s">
        <v>326</v>
      </c>
      <c r="C161" s="293"/>
    </row>
    <row r="162" spans="1:3" ht="16" customHeight="1" x14ac:dyDescent="0.2">
      <c r="A162" s="305"/>
      <c r="B162" s="293" t="s">
        <v>335</v>
      </c>
      <c r="C162" s="293"/>
    </row>
    <row r="163" spans="1:3" ht="16" customHeight="1" x14ac:dyDescent="0.2">
      <c r="A163" s="305"/>
      <c r="B163" s="293" t="s">
        <v>340</v>
      </c>
      <c r="C163" s="293"/>
    </row>
    <row r="164" spans="1:3" ht="16" customHeight="1" x14ac:dyDescent="0.2">
      <c r="A164" s="305"/>
      <c r="B164" s="293" t="s">
        <v>341</v>
      </c>
      <c r="C164" s="293"/>
    </row>
    <row r="165" spans="1:3" ht="16" customHeight="1" x14ac:dyDescent="0.2">
      <c r="A165" s="305"/>
      <c r="B165" s="293" t="s">
        <v>342</v>
      </c>
      <c r="C165" s="293"/>
    </row>
    <row r="166" spans="1:3" ht="16" customHeight="1" x14ac:dyDescent="0.2">
      <c r="A166" s="306"/>
      <c r="B166" s="293" t="s">
        <v>331</v>
      </c>
      <c r="C166" s="293"/>
    </row>
    <row r="168" spans="1:3" x14ac:dyDescent="0.2">
      <c r="A168" s="21" t="str">
        <f>+Objetivos_Programas!B7</f>
        <v>5. Programa para descarbonizar la movilidad</v>
      </c>
    </row>
    <row r="170" spans="1:3" ht="133" customHeight="1" x14ac:dyDescent="0.2">
      <c r="A170" s="295" t="str">
        <f>+OB_Prop_Estru_Prog_SubPr_meta!J17</f>
        <v>1. Subprograma red férrea y de corredores de alta capacidad</v>
      </c>
      <c r="B170" s="293" t="s">
        <v>1200</v>
      </c>
      <c r="C170" s="293"/>
    </row>
    <row r="171" spans="1:3" ht="32" x14ac:dyDescent="0.2">
      <c r="A171" s="295"/>
      <c r="B171" s="20" t="s">
        <v>1191</v>
      </c>
      <c r="C171" s="20" t="str">
        <f>+VLOOKUP(A170,OB_Prop_Estru_Prog_SubPr_meta!$J$3:$N$59,2,FALSE)</f>
        <v>1. Subprograma red férrea y de corredores de alta y media capacidad</v>
      </c>
    </row>
    <row r="172" spans="1:3" ht="144" x14ac:dyDescent="0.2">
      <c r="A172" s="295"/>
      <c r="B172" s="20" t="s">
        <v>1192</v>
      </c>
      <c r="C172" s="20" t="str">
        <f>+VLOOKUP(A170,OB_Prop_Estru_Prog_SubPr_meta!$J$3:$N$59,3,FALSE)</f>
        <v>Tiene como objetivo la construcción de una red férrea y de corredores de alta capacidad para garantizar la prestación efectiva del servicio del transporte público, urbano, rural y regional. 
La Secretaría Distrital de Movilidad como cabeza del sector, será el responsable de la coordinación en la planeación y estructuración de este subprograma, el cual deberá ser ejecutado por las entidades competentes.</v>
      </c>
    </row>
    <row r="173" spans="1:3" ht="15" customHeight="1" x14ac:dyDescent="0.2">
      <c r="A173" s="295" t="s">
        <v>1189</v>
      </c>
      <c r="B173" s="294" t="s">
        <v>1194</v>
      </c>
      <c r="C173" s="294"/>
    </row>
    <row r="174" spans="1:3" x14ac:dyDescent="0.2">
      <c r="A174" s="295"/>
      <c r="B174" s="25" t="s">
        <v>1199</v>
      </c>
      <c r="C174" s="25"/>
    </row>
    <row r="175" spans="1:3" x14ac:dyDescent="0.2">
      <c r="A175" s="295"/>
      <c r="B175" s="293" t="s">
        <v>524</v>
      </c>
      <c r="C175" s="293"/>
    </row>
    <row r="176" spans="1:3" x14ac:dyDescent="0.2">
      <c r="A176" s="295"/>
      <c r="B176" s="293" t="s">
        <v>532</v>
      </c>
      <c r="C176" s="293"/>
    </row>
    <row r="177" spans="1:3" x14ac:dyDescent="0.2">
      <c r="A177" s="295"/>
      <c r="B177" s="293" t="s">
        <v>530</v>
      </c>
      <c r="C177" s="293"/>
    </row>
    <row r="178" spans="1:3" x14ac:dyDescent="0.2">
      <c r="A178" s="295"/>
      <c r="B178" s="293" t="s">
        <v>523</v>
      </c>
      <c r="C178" s="293"/>
    </row>
    <row r="179" spans="1:3" x14ac:dyDescent="0.2">
      <c r="A179" s="295"/>
      <c r="B179" s="293" t="s">
        <v>533</v>
      </c>
      <c r="C179" s="293"/>
    </row>
    <row r="180" spans="1:3" x14ac:dyDescent="0.2">
      <c r="A180" s="295"/>
      <c r="B180" s="293" t="s">
        <v>498</v>
      </c>
      <c r="C180" s="293"/>
    </row>
    <row r="181" spans="1:3" x14ac:dyDescent="0.2">
      <c r="A181" s="295"/>
      <c r="B181" s="293" t="s">
        <v>527</v>
      </c>
      <c r="C181" s="293"/>
    </row>
    <row r="182" spans="1:3" x14ac:dyDescent="0.2">
      <c r="A182" s="295"/>
      <c r="B182" s="293" t="s">
        <v>534</v>
      </c>
      <c r="C182" s="293"/>
    </row>
    <row r="183" spans="1:3" x14ac:dyDescent="0.2">
      <c r="A183" s="295"/>
      <c r="B183" s="293" t="s">
        <v>235</v>
      </c>
      <c r="C183" s="293"/>
    </row>
    <row r="184" spans="1:3" x14ac:dyDescent="0.2">
      <c r="A184" s="295"/>
      <c r="B184" s="293" t="s">
        <v>525</v>
      </c>
      <c r="C184" s="293"/>
    </row>
    <row r="185" spans="1:3" x14ac:dyDescent="0.2">
      <c r="A185" s="295"/>
      <c r="B185" s="293" t="s">
        <v>529</v>
      </c>
      <c r="C185" s="293"/>
    </row>
    <row r="186" spans="1:3" x14ac:dyDescent="0.2">
      <c r="A186" s="295"/>
      <c r="B186" s="293" t="s">
        <v>528</v>
      </c>
      <c r="C186" s="293"/>
    </row>
    <row r="187" spans="1:3" x14ac:dyDescent="0.2">
      <c r="A187" s="295"/>
      <c r="B187" s="293" t="s">
        <v>234</v>
      </c>
      <c r="C187" s="293"/>
    </row>
    <row r="188" spans="1:3" x14ac:dyDescent="0.2">
      <c r="A188" s="295"/>
      <c r="B188" s="293" t="s">
        <v>587</v>
      </c>
      <c r="C188" s="293"/>
    </row>
    <row r="189" spans="1:3" x14ac:dyDescent="0.2">
      <c r="A189" s="295"/>
      <c r="B189" s="293" t="s">
        <v>535</v>
      </c>
      <c r="C189" s="293"/>
    </row>
    <row r="190" spans="1:3" x14ac:dyDescent="0.2">
      <c r="A190" s="295"/>
      <c r="B190" s="293" t="s">
        <v>526</v>
      </c>
      <c r="C190" s="293"/>
    </row>
    <row r="191" spans="1:3" x14ac:dyDescent="0.2">
      <c r="A191" s="295"/>
      <c r="B191" s="293" t="s">
        <v>236</v>
      </c>
      <c r="C191" s="293"/>
    </row>
    <row r="192" spans="1:3" x14ac:dyDescent="0.2">
      <c r="A192" s="295"/>
      <c r="B192" s="293" t="s">
        <v>591</v>
      </c>
      <c r="C192" s="293"/>
    </row>
    <row r="193" spans="1:3" x14ac:dyDescent="0.2">
      <c r="A193" s="295"/>
      <c r="B193" s="293" t="s">
        <v>590</v>
      </c>
      <c r="C193" s="293"/>
    </row>
    <row r="194" spans="1:3" x14ac:dyDescent="0.2">
      <c r="A194" s="295"/>
      <c r="B194" s="293" t="s">
        <v>1040</v>
      </c>
      <c r="C194" s="293"/>
    </row>
    <row r="195" spans="1:3" x14ac:dyDescent="0.2">
      <c r="A195" s="295"/>
      <c r="B195" s="294" t="s">
        <v>231</v>
      </c>
      <c r="C195" s="294"/>
    </row>
    <row r="196" spans="1:3" x14ac:dyDescent="0.2">
      <c r="A196" s="295"/>
      <c r="B196" s="293" t="s">
        <v>985</v>
      </c>
      <c r="C196" s="293"/>
    </row>
    <row r="197" spans="1:3" x14ac:dyDescent="0.2">
      <c r="A197" s="295"/>
      <c r="B197" s="293" t="s">
        <v>232</v>
      </c>
      <c r="C197" s="293"/>
    </row>
    <row r="198" spans="1:3" x14ac:dyDescent="0.2">
      <c r="A198" s="295"/>
      <c r="B198" s="293" t="s">
        <v>233</v>
      </c>
      <c r="C198" s="293"/>
    </row>
    <row r="199" spans="1:3" ht="15" customHeight="1" x14ac:dyDescent="0.2">
      <c r="A199" s="295" t="str">
        <f>+OB_Prop_Estru_Prog_SubPr_meta!J16</f>
        <v>2. Subprograma red corredores de cable aéreo</v>
      </c>
      <c r="B199" s="293" t="s">
        <v>1201</v>
      </c>
      <c r="C199" s="293"/>
    </row>
    <row r="200" spans="1:3" ht="16" x14ac:dyDescent="0.2">
      <c r="A200" s="295"/>
      <c r="B200" s="20" t="s">
        <v>1191</v>
      </c>
      <c r="C200" s="20" t="str">
        <f>+VLOOKUP(A199,OB_Prop_Estru_Prog_SubPr_meta!$J$3:$N$59,2,FALSE)</f>
        <v>2. Subprograma red corredores de cable aéreo</v>
      </c>
    </row>
    <row r="201" spans="1:3" ht="128" x14ac:dyDescent="0.2">
      <c r="A201" s="295"/>
      <c r="B201" s="20" t="s">
        <v>1192</v>
      </c>
      <c r="C201" s="20" t="str">
        <f>+VLOOKUP(A199,OB_Prop_Estru_Prog_SubPr_meta!$J$3:$N$59,3,FALSE)</f>
        <v>Tiene como objetivo la construcción de una red de cables aéreos para garantizar la prestación efectiva del servicio del transporte público, urbano, rural y regional. La  Secretaría Distrital de Movilidad como cabeza del sector, será el responsable de la coordinación en la planeación y estructuración de este subprograma, el cual deberá ser ejecutado por las entidades competentes.</v>
      </c>
    </row>
    <row r="202" spans="1:3" x14ac:dyDescent="0.2">
      <c r="A202" s="295" t="s">
        <v>1189</v>
      </c>
      <c r="B202" s="294" t="s">
        <v>1194</v>
      </c>
      <c r="C202" s="294"/>
    </row>
    <row r="203" spans="1:3" x14ac:dyDescent="0.2">
      <c r="A203" s="295"/>
      <c r="B203" s="293" t="s">
        <v>522</v>
      </c>
      <c r="C203" s="293"/>
    </row>
    <row r="204" spans="1:3" x14ac:dyDescent="0.2">
      <c r="A204" s="295"/>
      <c r="B204" s="293" t="s">
        <v>227</v>
      </c>
      <c r="C204" s="293"/>
    </row>
    <row r="205" spans="1:3" x14ac:dyDescent="0.2">
      <c r="A205" s="295"/>
      <c r="B205" s="293" t="s">
        <v>521</v>
      </c>
      <c r="C205" s="293"/>
    </row>
    <row r="206" spans="1:3" x14ac:dyDescent="0.2">
      <c r="A206" s="295"/>
      <c r="B206" s="293" t="s">
        <v>228</v>
      </c>
      <c r="C206" s="293"/>
    </row>
    <row r="207" spans="1:3" x14ac:dyDescent="0.2">
      <c r="A207" s="295"/>
      <c r="B207" s="293" t="s">
        <v>229</v>
      </c>
      <c r="C207" s="293"/>
    </row>
    <row r="208" spans="1:3" x14ac:dyDescent="0.2">
      <c r="A208" s="295"/>
      <c r="B208" s="293" t="s">
        <v>983</v>
      </c>
      <c r="C208" s="293"/>
    </row>
    <row r="209" spans="1:3" x14ac:dyDescent="0.2">
      <c r="A209" s="295"/>
      <c r="B209" s="293" t="s">
        <v>230</v>
      </c>
      <c r="C209" s="293"/>
    </row>
    <row r="210" spans="1:3" ht="75" customHeight="1" x14ac:dyDescent="0.2">
      <c r="A210" s="295" t="str">
        <f>+OB_Prop_Estru_Prog_SubPr_meta!J15</f>
        <v>3. Subprograma red de corredores verdes</v>
      </c>
      <c r="B210" s="293" t="s">
        <v>1202</v>
      </c>
      <c r="C210" s="293"/>
    </row>
    <row r="211" spans="1:3" ht="32" x14ac:dyDescent="0.2">
      <c r="A211" s="295"/>
      <c r="B211" s="20" t="s">
        <v>1191</v>
      </c>
      <c r="C211" s="20" t="str">
        <f>+VLOOKUP(A210,OB_Prop_Estru_Prog_SubPr_meta!$J$3:$N$59,2,FALSE)</f>
        <v>3. Subprograma red de corredores verdes de proximidad</v>
      </c>
    </row>
    <row r="212" spans="1:3" ht="96" x14ac:dyDescent="0.2">
      <c r="A212" s="295"/>
      <c r="B212" s="20" t="s">
        <v>1192</v>
      </c>
      <c r="C212" s="20" t="str">
        <f>+VLOOKUP(A210,OB_Prop_Estru_Prog_SubPr_meta!$J$3:$N$59,3,FALSE)</f>
        <v>Tiene como objetivo la conformación de una red de corredores verdes para consolidar dinámicas de proximidad y entornos vitales. La Secretaría Movilidad en coordinación con entidades competentes, será el responsable de la ejecución de este subprograma.</v>
      </c>
    </row>
    <row r="213" spans="1:3" ht="15" customHeight="1" x14ac:dyDescent="0.2">
      <c r="A213" s="295" t="s">
        <v>1189</v>
      </c>
      <c r="B213" s="294" t="s">
        <v>1194</v>
      </c>
      <c r="C213" s="294"/>
    </row>
    <row r="214" spans="1:3" x14ac:dyDescent="0.2">
      <c r="A214" s="295"/>
      <c r="B214" s="294" t="s">
        <v>1203</v>
      </c>
      <c r="C214" s="294"/>
    </row>
    <row r="215" spans="1:3" x14ac:dyDescent="0.2">
      <c r="A215" s="295"/>
      <c r="B215" s="293" t="s">
        <v>249</v>
      </c>
      <c r="C215" s="293"/>
    </row>
    <row r="216" spans="1:3" x14ac:dyDescent="0.2">
      <c r="A216" s="295"/>
      <c r="B216" s="293" t="s">
        <v>530</v>
      </c>
      <c r="C216" s="293"/>
    </row>
    <row r="217" spans="1:3" x14ac:dyDescent="0.2">
      <c r="A217" s="295"/>
      <c r="B217" s="293" t="s">
        <v>567</v>
      </c>
      <c r="C217" s="293"/>
    </row>
    <row r="218" spans="1:3" x14ac:dyDescent="0.2">
      <c r="A218" s="295"/>
      <c r="B218" s="293" t="s">
        <v>561</v>
      </c>
      <c r="C218" s="293"/>
    </row>
    <row r="219" spans="1:3" x14ac:dyDescent="0.2">
      <c r="A219" s="295"/>
      <c r="B219" s="293" t="s">
        <v>259</v>
      </c>
      <c r="C219" s="293"/>
    </row>
    <row r="220" spans="1:3" x14ac:dyDescent="0.2">
      <c r="A220" s="295"/>
      <c r="B220" s="293" t="s">
        <v>570</v>
      </c>
      <c r="C220" s="293"/>
    </row>
    <row r="221" spans="1:3" x14ac:dyDescent="0.2">
      <c r="A221" s="295"/>
      <c r="B221" s="293" t="s">
        <v>251</v>
      </c>
      <c r="C221" s="293"/>
    </row>
    <row r="222" spans="1:3" x14ac:dyDescent="0.2">
      <c r="A222" s="295"/>
      <c r="B222" s="293" t="s">
        <v>502</v>
      </c>
      <c r="C222" s="293"/>
    </row>
    <row r="223" spans="1:3" x14ac:dyDescent="0.2">
      <c r="A223" s="295"/>
      <c r="B223" s="293" t="s">
        <v>250</v>
      </c>
      <c r="C223" s="293"/>
    </row>
    <row r="224" spans="1:3" x14ac:dyDescent="0.2">
      <c r="A224" s="295"/>
      <c r="B224" s="293" t="s">
        <v>566</v>
      </c>
      <c r="C224" s="293"/>
    </row>
    <row r="225" spans="1:3" x14ac:dyDescent="0.2">
      <c r="A225" s="295"/>
      <c r="B225" s="293" t="s">
        <v>568</v>
      </c>
      <c r="C225" s="293"/>
    </row>
    <row r="226" spans="1:3" x14ac:dyDescent="0.2">
      <c r="A226" s="295"/>
      <c r="B226" s="293" t="s">
        <v>1035</v>
      </c>
      <c r="C226" s="293"/>
    </row>
    <row r="227" spans="1:3" x14ac:dyDescent="0.2">
      <c r="A227" s="295"/>
      <c r="B227" s="293" t="s">
        <v>589</v>
      </c>
      <c r="C227" s="293"/>
    </row>
    <row r="228" spans="1:3" x14ac:dyDescent="0.2">
      <c r="A228" s="295"/>
      <c r="B228" s="293" t="s">
        <v>255</v>
      </c>
      <c r="C228" s="293"/>
    </row>
    <row r="229" spans="1:3" x14ac:dyDescent="0.2">
      <c r="A229" s="295"/>
      <c r="B229" s="293" t="s">
        <v>565</v>
      </c>
      <c r="C229" s="293"/>
    </row>
    <row r="230" spans="1:3" x14ac:dyDescent="0.2">
      <c r="A230" s="295"/>
      <c r="B230" s="293" t="s">
        <v>256</v>
      </c>
      <c r="C230" s="293"/>
    </row>
    <row r="231" spans="1:3" x14ac:dyDescent="0.2">
      <c r="A231" s="295"/>
      <c r="B231" s="293" t="s">
        <v>569</v>
      </c>
      <c r="C231" s="293"/>
    </row>
    <row r="232" spans="1:3" x14ac:dyDescent="0.2">
      <c r="A232" s="295"/>
      <c r="B232" s="293" t="s">
        <v>254</v>
      </c>
      <c r="C232" s="293"/>
    </row>
    <row r="233" spans="1:3" x14ac:dyDescent="0.2">
      <c r="A233" s="295"/>
      <c r="B233" s="293" t="s">
        <v>258</v>
      </c>
      <c r="C233" s="293"/>
    </row>
    <row r="234" spans="1:3" x14ac:dyDescent="0.2">
      <c r="A234" s="295"/>
      <c r="B234" s="293" t="s">
        <v>571</v>
      </c>
      <c r="C234" s="293"/>
    </row>
    <row r="235" spans="1:3" x14ac:dyDescent="0.2">
      <c r="A235" s="295"/>
      <c r="B235" s="293" t="s">
        <v>257</v>
      </c>
      <c r="C235" s="293"/>
    </row>
    <row r="236" spans="1:3" x14ac:dyDescent="0.2">
      <c r="A236" s="295"/>
      <c r="B236" s="293" t="s">
        <v>252</v>
      </c>
      <c r="C236" s="293"/>
    </row>
    <row r="237" spans="1:3" x14ac:dyDescent="0.2">
      <c r="A237" s="295"/>
      <c r="B237" s="293" t="s">
        <v>260</v>
      </c>
      <c r="C237" s="293"/>
    </row>
    <row r="238" spans="1:3" x14ac:dyDescent="0.2">
      <c r="A238" s="295"/>
      <c r="B238" s="293" t="s">
        <v>562</v>
      </c>
      <c r="C238" s="293"/>
    </row>
    <row r="239" spans="1:3" x14ac:dyDescent="0.2">
      <c r="A239" s="295"/>
      <c r="B239" s="293" t="s">
        <v>560</v>
      </c>
      <c r="C239" s="293"/>
    </row>
    <row r="240" spans="1:3" x14ac:dyDescent="0.2">
      <c r="A240" s="295"/>
      <c r="B240" s="293" t="s">
        <v>563</v>
      </c>
      <c r="C240" s="293"/>
    </row>
    <row r="241" spans="1:3" x14ac:dyDescent="0.2">
      <c r="A241" s="295"/>
      <c r="B241" s="293" t="s">
        <v>572</v>
      </c>
      <c r="C241" s="293"/>
    </row>
    <row r="242" spans="1:3" x14ac:dyDescent="0.2">
      <c r="A242" s="295"/>
      <c r="B242" s="293" t="s">
        <v>564</v>
      </c>
      <c r="C242" s="293"/>
    </row>
    <row r="243" spans="1:3" x14ac:dyDescent="0.2">
      <c r="A243" s="295"/>
      <c r="B243" s="293" t="s">
        <v>573</v>
      </c>
      <c r="C243" s="293"/>
    </row>
    <row r="244" spans="1:3" x14ac:dyDescent="0.2">
      <c r="A244" s="295"/>
      <c r="B244" s="293" t="s">
        <v>1036</v>
      </c>
      <c r="C244" s="293"/>
    </row>
    <row r="245" spans="1:3" x14ac:dyDescent="0.2">
      <c r="A245" s="295"/>
      <c r="B245" s="293" t="s">
        <v>590</v>
      </c>
      <c r="C245" s="293"/>
    </row>
    <row r="246" spans="1:3" x14ac:dyDescent="0.2">
      <c r="A246" s="295"/>
      <c r="B246" s="293" t="s">
        <v>253</v>
      </c>
      <c r="C246" s="293"/>
    </row>
    <row r="247" spans="1:3" ht="15" customHeight="1" x14ac:dyDescent="0.2">
      <c r="A247" s="295" t="str">
        <f>+OB_Prop_Estru_Prog_SubPr_meta!J18</f>
        <v>4.Subprograma de impulso a la cicloinfraestructura como alternativa de transporte urbano y rural</v>
      </c>
      <c r="B247" s="293" t="s">
        <v>1204</v>
      </c>
      <c r="C247" s="293"/>
    </row>
    <row r="248" spans="1:3" ht="32" x14ac:dyDescent="0.2">
      <c r="A248" s="295"/>
      <c r="B248" s="20" t="s">
        <v>1191</v>
      </c>
      <c r="C248" s="20" t="str">
        <f>+VLOOKUP(A247,OB_Prop_Estru_Prog_SubPr_meta!$J$3:$N$59,2,FALSE)</f>
        <v>4.Subprograma de impulso a la cicloinfraestructura como alternativa de transporte urbano y rural</v>
      </c>
    </row>
    <row r="249" spans="1:3" ht="80" x14ac:dyDescent="0.2">
      <c r="A249" s="295"/>
      <c r="B249" s="20" t="s">
        <v>1192</v>
      </c>
      <c r="C249" s="20" t="str">
        <f>+VLOOKUP(A247,OB_Prop_Estru_Prog_SubPr_meta!$J$3:$N$59,3,FALSE)</f>
        <v>Tiene como objetivo el Impulso a la micromovilidad como alternativa de transporte urbano y rural. La Secretaría Movilidad en coordinación con entidades competentes, será el responsable de la ejecución de este subprograma.</v>
      </c>
    </row>
    <row r="250" spans="1:3" x14ac:dyDescent="0.2">
      <c r="A250" s="295" t="s">
        <v>1189</v>
      </c>
      <c r="B250" s="294" t="s">
        <v>1205</v>
      </c>
      <c r="C250" s="294"/>
    </row>
    <row r="251" spans="1:3" x14ac:dyDescent="0.2">
      <c r="A251" s="295"/>
      <c r="B251" s="294" t="s">
        <v>261</v>
      </c>
      <c r="C251" s="294"/>
    </row>
    <row r="252" spans="1:3" x14ac:dyDescent="0.2">
      <c r="A252" s="295"/>
      <c r="B252" s="293" t="s">
        <v>262</v>
      </c>
      <c r="C252" s="293"/>
    </row>
    <row r="253" spans="1:3" x14ac:dyDescent="0.2">
      <c r="A253" s="295"/>
      <c r="B253" s="293" t="s">
        <v>271</v>
      </c>
      <c r="C253" s="293"/>
    </row>
    <row r="254" spans="1:3" x14ac:dyDescent="0.2">
      <c r="A254" s="295"/>
      <c r="B254" s="293" t="s">
        <v>272</v>
      </c>
      <c r="C254" s="293"/>
    </row>
    <row r="255" spans="1:3" x14ac:dyDescent="0.2">
      <c r="A255" s="295"/>
      <c r="B255" s="293" t="s">
        <v>273</v>
      </c>
      <c r="C255" s="293"/>
    </row>
    <row r="256" spans="1:3" x14ac:dyDescent="0.2">
      <c r="A256" s="295"/>
      <c r="B256" s="293" t="s">
        <v>274</v>
      </c>
      <c r="C256" s="293"/>
    </row>
    <row r="257" spans="1:3" x14ac:dyDescent="0.2">
      <c r="A257" s="295"/>
      <c r="B257" s="293" t="s">
        <v>275</v>
      </c>
      <c r="C257" s="293"/>
    </row>
    <row r="258" spans="1:3" x14ac:dyDescent="0.2">
      <c r="A258" s="295"/>
      <c r="B258" s="293" t="s">
        <v>575</v>
      </c>
      <c r="C258" s="293"/>
    </row>
    <row r="259" spans="1:3" x14ac:dyDescent="0.2">
      <c r="A259" s="295"/>
      <c r="B259" s="293" t="s">
        <v>276</v>
      </c>
      <c r="C259" s="293"/>
    </row>
    <row r="260" spans="1:3" x14ac:dyDescent="0.2">
      <c r="A260" s="295"/>
      <c r="B260" s="293" t="s">
        <v>576</v>
      </c>
      <c r="C260" s="293"/>
    </row>
    <row r="261" spans="1:3" x14ac:dyDescent="0.2">
      <c r="A261" s="295"/>
      <c r="B261" s="293" t="s">
        <v>277</v>
      </c>
      <c r="C261" s="293"/>
    </row>
    <row r="262" spans="1:3" x14ac:dyDescent="0.2">
      <c r="A262" s="295"/>
      <c r="B262" s="293" t="s">
        <v>278</v>
      </c>
      <c r="C262" s="293"/>
    </row>
    <row r="263" spans="1:3" x14ac:dyDescent="0.2">
      <c r="A263" s="295"/>
      <c r="B263" s="293" t="s">
        <v>264</v>
      </c>
      <c r="C263" s="293"/>
    </row>
    <row r="264" spans="1:3" x14ac:dyDescent="0.2">
      <c r="A264" s="295"/>
      <c r="B264" s="293" t="s">
        <v>280</v>
      </c>
      <c r="C264" s="293"/>
    </row>
    <row r="265" spans="1:3" x14ac:dyDescent="0.2">
      <c r="A265" s="295"/>
      <c r="B265" s="293" t="s">
        <v>281</v>
      </c>
      <c r="C265" s="293"/>
    </row>
    <row r="266" spans="1:3" x14ac:dyDescent="0.2">
      <c r="A266" s="295"/>
      <c r="B266" s="293" t="s">
        <v>282</v>
      </c>
      <c r="C266" s="293"/>
    </row>
    <row r="267" spans="1:3" x14ac:dyDescent="0.2">
      <c r="A267" s="295"/>
      <c r="B267" s="293" t="s">
        <v>283</v>
      </c>
      <c r="C267" s="293"/>
    </row>
    <row r="268" spans="1:3" x14ac:dyDescent="0.2">
      <c r="A268" s="295"/>
      <c r="B268" s="293" t="s">
        <v>284</v>
      </c>
      <c r="C268" s="293"/>
    </row>
    <row r="269" spans="1:3" x14ac:dyDescent="0.2">
      <c r="A269" s="295"/>
      <c r="B269" s="293" t="s">
        <v>285</v>
      </c>
      <c r="C269" s="293"/>
    </row>
    <row r="270" spans="1:3" x14ac:dyDescent="0.2">
      <c r="A270" s="295"/>
      <c r="B270" s="293" t="s">
        <v>286</v>
      </c>
      <c r="C270" s="293"/>
    </row>
    <row r="271" spans="1:3" x14ac:dyDescent="0.2">
      <c r="A271" s="295"/>
      <c r="B271" s="293" t="s">
        <v>287</v>
      </c>
      <c r="C271" s="293"/>
    </row>
    <row r="272" spans="1:3" x14ac:dyDescent="0.2">
      <c r="A272" s="295"/>
      <c r="B272" s="293" t="s">
        <v>288</v>
      </c>
      <c r="C272" s="293"/>
    </row>
    <row r="273" spans="1:3" x14ac:dyDescent="0.2">
      <c r="A273" s="295"/>
      <c r="B273" s="293" t="s">
        <v>577</v>
      </c>
      <c r="C273" s="293"/>
    </row>
    <row r="274" spans="1:3" x14ac:dyDescent="0.2">
      <c r="A274" s="295"/>
      <c r="B274" s="293" t="s">
        <v>265</v>
      </c>
      <c r="C274" s="293"/>
    </row>
    <row r="275" spans="1:3" x14ac:dyDescent="0.2">
      <c r="A275" s="295"/>
      <c r="B275" s="293" t="s">
        <v>289</v>
      </c>
      <c r="C275" s="293"/>
    </row>
    <row r="276" spans="1:3" x14ac:dyDescent="0.2">
      <c r="A276" s="295"/>
      <c r="B276" s="293" t="s">
        <v>290</v>
      </c>
      <c r="C276" s="293"/>
    </row>
    <row r="277" spans="1:3" x14ac:dyDescent="0.2">
      <c r="A277" s="295"/>
      <c r="B277" s="293" t="s">
        <v>291</v>
      </c>
      <c r="C277" s="293"/>
    </row>
    <row r="278" spans="1:3" x14ac:dyDescent="0.2">
      <c r="A278" s="295"/>
      <c r="B278" s="293" t="s">
        <v>266</v>
      </c>
      <c r="C278" s="293"/>
    </row>
    <row r="279" spans="1:3" x14ac:dyDescent="0.2">
      <c r="A279" s="295"/>
      <c r="B279" s="293" t="s">
        <v>574</v>
      </c>
      <c r="C279" s="293"/>
    </row>
    <row r="280" spans="1:3" x14ac:dyDescent="0.2">
      <c r="A280" s="295"/>
      <c r="B280" s="293" t="s">
        <v>267</v>
      </c>
      <c r="C280" s="293"/>
    </row>
    <row r="281" spans="1:3" x14ac:dyDescent="0.2">
      <c r="A281" s="295"/>
      <c r="B281" s="293" t="s">
        <v>268</v>
      </c>
      <c r="C281" s="293"/>
    </row>
    <row r="282" spans="1:3" x14ac:dyDescent="0.2">
      <c r="A282" s="295"/>
      <c r="B282" s="293" t="s">
        <v>269</v>
      </c>
      <c r="C282" s="293"/>
    </row>
    <row r="283" spans="1:3" x14ac:dyDescent="0.2">
      <c r="A283" s="295"/>
      <c r="B283" s="293" t="s">
        <v>270</v>
      </c>
      <c r="C283" s="293"/>
    </row>
    <row r="285" spans="1:3" x14ac:dyDescent="0.2">
      <c r="A285" s="21" t="str">
        <f>+Objetivos_Programas!B8</f>
        <v>6. Programa de resignificacion de nuestra identidad, cultura y patrimonio</v>
      </c>
    </row>
    <row r="287" spans="1:3" ht="15" customHeight="1" x14ac:dyDescent="0.2">
      <c r="A287" s="295" t="str">
        <f>+OB_Prop_Estru_Prog_SubPr_meta!J19</f>
        <v>1. Subprograma de recuperación física y embellecimiento de inmuebles y sectores patrimoniales</v>
      </c>
      <c r="B287" s="293" t="s">
        <v>1206</v>
      </c>
      <c r="C287" s="293"/>
    </row>
    <row r="288" spans="1:3" ht="48" x14ac:dyDescent="0.2">
      <c r="A288" s="295"/>
      <c r="B288" s="20" t="s">
        <v>1191</v>
      </c>
      <c r="C288" s="20" t="str">
        <f>+VLOOKUP(A287,OB_Prop_Estru_Prog_SubPr_meta!$J$3:$N$59,2,FALSE)</f>
        <v>1. Subprograma de recuperación física y embellecimiento de inmuebles y sectores patrimoniales</v>
      </c>
    </row>
    <row r="289" spans="1:3" ht="208" x14ac:dyDescent="0.2">
      <c r="A289" s="295"/>
      <c r="B289" s="20" t="s">
        <v>1192</v>
      </c>
      <c r="C289" s="20" t="str">
        <f>+VLOOKUP(A287,OB_Prop_Estru_Prog_SubPr_meta!$J$3:$N$59,3,FALSE)</f>
        <v>Tiene como objetivo activar procesos de gestión e intervención asociados al reconocimiento, promoción y protección del patrimonio cultural y orientado al fortalecimiento y permanencia en el territorio de oficios, saberes y prácticas tradicionales y el fomento del turismo responsable. De igual manera pretende la Consolidación de los elementos físicos y prácticas culturales próximas a las viviendas y a las actividades económicas que generen cohesión social e identidad local con puesta en valor económico. La Secretaría de Cultura en coordinación con entidades competentes, será el responsable de la ejecución de este subprograma.</v>
      </c>
    </row>
    <row r="290" spans="1:3" ht="15" customHeight="1" x14ac:dyDescent="0.2">
      <c r="A290" s="308" t="s">
        <v>1189</v>
      </c>
      <c r="B290" s="307" t="s">
        <v>1205</v>
      </c>
      <c r="C290" s="307"/>
    </row>
    <row r="291" spans="1:3" x14ac:dyDescent="0.2">
      <c r="A291" s="309"/>
      <c r="B291" s="293" t="s">
        <v>698</v>
      </c>
      <c r="C291" s="293"/>
    </row>
    <row r="292" spans="1:3" x14ac:dyDescent="0.2">
      <c r="A292" s="309"/>
      <c r="B292" s="307" t="s">
        <v>1194</v>
      </c>
      <c r="C292" s="307"/>
    </row>
    <row r="293" spans="1:3" x14ac:dyDescent="0.2">
      <c r="A293" s="309"/>
      <c r="B293" s="293" t="s">
        <v>694</v>
      </c>
      <c r="C293" s="293"/>
    </row>
    <row r="294" spans="1:3" ht="15" customHeight="1" x14ac:dyDescent="0.2">
      <c r="A294" s="295" t="str">
        <f>+OB_Prop_Estru_Prog_SubPr_meta!J21</f>
        <v xml:space="preserve">2. Subprograma para la promoción, atracción y permanencia de actividades tradicionales y artesanales </v>
      </c>
      <c r="B294" s="293" t="s">
        <v>1207</v>
      </c>
      <c r="C294" s="293"/>
    </row>
    <row r="295" spans="1:3" ht="48" x14ac:dyDescent="0.2">
      <c r="A295" s="295"/>
      <c r="B295" s="20" t="s">
        <v>1191</v>
      </c>
      <c r="C295" s="20" t="str">
        <f>+VLOOKUP(A294,OB_Prop_Estru_Prog_SubPr_meta!$J$3:$N$59,2,FALSE)</f>
        <v xml:space="preserve">2. Subprograma para la promoción, atracción y permanencia de actividades tradicionales y artesanales </v>
      </c>
    </row>
    <row r="296" spans="1:3" ht="350" x14ac:dyDescent="0.2">
      <c r="A296" s="295"/>
      <c r="B296" s="20" t="s">
        <v>1192</v>
      </c>
      <c r="C296" s="20" t="str">
        <f>+VLOOKUP(A294,OB_Prop_Estru_Prog_SubPr_meta!$J$3:$N$59,3,FALSE)</f>
        <v>Tiene como objetivo reconocer sectores característicos de Bogotá como referentes históricos de actividades productivas y comerciales, priorizando aquellos de los sectores de aglomeración artesanal, con el propósito de potenciar marcadores de valor y signos distintivos en la ciudad, para lo cual se requiere la precisión de dichos ámbitos y organización en circuitos cortos de comercialización. De igual manera tiene como objetivo la Promoción, atracción y permanencia de actividades tradicionales y artesanales características de los entornos urbanos y/o de las formas de vida campesina como referentes de la simbiosis de la cultura y la naturaleza en áreas de importancia ecosistémica y paisajística, propiciando la inversión a partir de principios de sostenibilidad y competitividad que estimulen su inserción en las dinámicas territoriales y económicas de la ciudad. La Secretaría de Cultura y la Secretaría de Desarrollo Económico, en coordinación con entidades competentes, serán las responsables de la ejecución de este subprograma.</v>
      </c>
    </row>
    <row r="297" spans="1:3" ht="15" customHeight="1" x14ac:dyDescent="0.2">
      <c r="A297" s="295" t="s">
        <v>1189</v>
      </c>
      <c r="B297" s="294" t="s">
        <v>1205</v>
      </c>
      <c r="C297" s="294"/>
    </row>
    <row r="298" spans="1:3" x14ac:dyDescent="0.2">
      <c r="A298" s="295"/>
      <c r="B298" s="293" t="s">
        <v>699</v>
      </c>
      <c r="C298" s="293"/>
    </row>
    <row r="299" spans="1:3" x14ac:dyDescent="0.2">
      <c r="A299" s="295"/>
      <c r="B299" s="293" t="s">
        <v>689</v>
      </c>
      <c r="C299" s="293"/>
    </row>
    <row r="300" spans="1:3" x14ac:dyDescent="0.2">
      <c r="A300" s="295"/>
      <c r="B300" s="293" t="s">
        <v>426</v>
      </c>
      <c r="C300" s="293"/>
    </row>
    <row r="301" spans="1:3" x14ac:dyDescent="0.2">
      <c r="A301" s="295"/>
      <c r="B301" s="293" t="s">
        <v>1387</v>
      </c>
      <c r="C301" s="293"/>
    </row>
    <row r="302" spans="1:3" x14ac:dyDescent="0.2">
      <c r="A302" s="295"/>
      <c r="B302" s="293" t="s">
        <v>875</v>
      </c>
      <c r="C302" s="293"/>
    </row>
    <row r="303" spans="1:3" x14ac:dyDescent="0.2">
      <c r="A303" s="295"/>
      <c r="B303" s="293" t="s">
        <v>874</v>
      </c>
      <c r="C303" s="293"/>
    </row>
    <row r="304" spans="1:3" ht="15" customHeight="1" x14ac:dyDescent="0.2">
      <c r="A304" s="295" t="str">
        <f>+OB_Prop_Estru_Prog_SubPr_meta!J24</f>
        <v>3. Subprograma Centro Histórico, Patrimonial, productivo e Innovador</v>
      </c>
      <c r="B304" s="293" t="s">
        <v>1211</v>
      </c>
      <c r="C304" s="293"/>
    </row>
    <row r="305" spans="1:3" ht="32" x14ac:dyDescent="0.2">
      <c r="A305" s="295"/>
      <c r="B305" s="20" t="s">
        <v>1191</v>
      </c>
      <c r="C305" s="20" t="str">
        <f>+VLOOKUP(A304,OB_Prop_Estru_Prog_SubPr_meta!$J$3:$N$59,2,FALSE)</f>
        <v>3. Subprograma Centro Histórico, Patrimonial, productivo e Innovador</v>
      </c>
    </row>
    <row r="306" spans="1:3" ht="160" x14ac:dyDescent="0.2">
      <c r="A306" s="295"/>
      <c r="B306" s="20" t="s">
        <v>1192</v>
      </c>
      <c r="C306" s="20" t="str">
        <f>+VLOOKUP(A304,OB_Prop_Estru_Prog_SubPr_meta!$J$3:$N$59,3,FALSE)</f>
        <v>Tiene como propósito la consolidación del Centro Histórico de Bogotá, como centro de gobierno nacional y distrital y territorio de reunión de centros de Ciencia, tecnología e Innovación, de Industrias culturales y creativas y atractores de turismo de Bogotá y puesta en valor al patrimonio cultural, a través de la ejecución del PEMP. La Secretaría de Cultura y la Secretaría de Desarrollo Económico, en coordinación con entidades competentes, serán las responsables de la ejecución de este subprograma.</v>
      </c>
    </row>
    <row r="307" spans="1:3" x14ac:dyDescent="0.2">
      <c r="A307" s="295" t="s">
        <v>1189</v>
      </c>
      <c r="B307" s="294" t="s">
        <v>1205</v>
      </c>
      <c r="C307" s="294"/>
    </row>
    <row r="308" spans="1:3" x14ac:dyDescent="0.2">
      <c r="A308" s="295"/>
      <c r="B308" s="293" t="s">
        <v>695</v>
      </c>
      <c r="C308" s="293"/>
    </row>
    <row r="309" spans="1:3" x14ac:dyDescent="0.2">
      <c r="A309" s="295"/>
      <c r="B309" s="294" t="s">
        <v>1194</v>
      </c>
      <c r="C309" s="294"/>
    </row>
    <row r="310" spans="1:3" x14ac:dyDescent="0.2">
      <c r="A310" s="295"/>
      <c r="B310" s="293" t="s">
        <v>443</v>
      </c>
      <c r="C310" s="293"/>
    </row>
    <row r="311" spans="1:3" x14ac:dyDescent="0.2">
      <c r="A311" s="295"/>
      <c r="B311" s="293" t="s">
        <v>445</v>
      </c>
      <c r="C311" s="293"/>
    </row>
    <row r="313" spans="1:3" x14ac:dyDescent="0.2">
      <c r="A313" s="21" t="str">
        <f>+Objetivos_Programas!B9</f>
        <v>7. Programa para la recualifación del paisaje urbano</v>
      </c>
    </row>
    <row r="315" spans="1:3" ht="15" customHeight="1" x14ac:dyDescent="0.2">
      <c r="A315" s="295" t="str">
        <f>+OB_Prop_Estru_Prog_SubPr_meta!J25</f>
        <v>1. Subprograma de cualificación, conectividad ambiental y funcional del sistema de espacio público peatonal y de encuentro con las demás estructuras territoriales</v>
      </c>
      <c r="B315" s="293" t="s">
        <v>1208</v>
      </c>
      <c r="C315" s="293"/>
    </row>
    <row r="316" spans="1:3" ht="64" x14ac:dyDescent="0.2">
      <c r="A316" s="295"/>
      <c r="B316" s="20" t="s">
        <v>1191</v>
      </c>
      <c r="C316" s="20" t="str">
        <f>+VLOOKUP(A315,OB_Prop_Estru_Prog_SubPr_meta!$J$3:$N$59,2,FALSE)</f>
        <v>1. Subprograma de cualificación, conectividad ambiental y funcional del sistema de espacio público peatonal y de encuentro con las demás estructuras territoriales</v>
      </c>
    </row>
    <row r="317" spans="1:3" ht="144" x14ac:dyDescent="0.2">
      <c r="A317" s="295"/>
      <c r="B317" s="20" t="s">
        <v>1192</v>
      </c>
      <c r="C317" s="20" t="str">
        <f>+VLOOKUP(A315,OB_Prop_Estru_Prog_SubPr_meta!$J$3:$N$59,3,FALSE)</f>
        <v>Tiene como propósito cualificar espacios públicos existentes y mejorar la conectividad ambiental y funcional de nuevos proyectos del espacio público peatonal y de encuentro con los demás sistemas de las estructuras territoriales para mejorar su accesibilidad, vitalidad, seguridad y sostenibilidad. El IDRD y El Jardín Botánico en coordinación con entidades competentes, serán las responsables de la ejecución de este subprograma.</v>
      </c>
    </row>
    <row r="318" spans="1:3" ht="15" customHeight="1" x14ac:dyDescent="0.2">
      <c r="A318" s="295" t="s">
        <v>1189</v>
      </c>
      <c r="B318" s="294" t="s">
        <v>1194</v>
      </c>
      <c r="C318" s="294"/>
    </row>
    <row r="319" spans="1:3" x14ac:dyDescent="0.2">
      <c r="A319" s="295"/>
      <c r="B319" s="293" t="s">
        <v>1264</v>
      </c>
      <c r="C319" s="293"/>
    </row>
    <row r="320" spans="1:3" x14ac:dyDescent="0.2">
      <c r="A320" s="295"/>
      <c r="B320" s="293" t="s">
        <v>1266</v>
      </c>
      <c r="C320" s="293"/>
    </row>
    <row r="321" spans="1:3" x14ac:dyDescent="0.2">
      <c r="A321" s="295"/>
      <c r="B321" s="293" t="s">
        <v>1276</v>
      </c>
      <c r="C321" s="293"/>
    </row>
    <row r="322" spans="1:3" x14ac:dyDescent="0.2">
      <c r="A322" s="295"/>
      <c r="B322" s="293" t="s">
        <v>1278</v>
      </c>
      <c r="C322" s="293"/>
    </row>
    <row r="323" spans="1:3" x14ac:dyDescent="0.2">
      <c r="A323" s="295"/>
      <c r="B323" s="293" t="s">
        <v>1280</v>
      </c>
      <c r="C323" s="293"/>
    </row>
    <row r="324" spans="1:3" x14ac:dyDescent="0.2">
      <c r="A324" s="295"/>
      <c r="B324" s="293" t="s">
        <v>1282</v>
      </c>
      <c r="C324" s="293"/>
    </row>
    <row r="325" spans="1:3" x14ac:dyDescent="0.2">
      <c r="A325" s="295"/>
      <c r="B325" s="293" t="s">
        <v>1284</v>
      </c>
      <c r="C325" s="293"/>
    </row>
    <row r="326" spans="1:3" x14ac:dyDescent="0.2">
      <c r="A326" s="295"/>
      <c r="B326" s="293" t="s">
        <v>1286</v>
      </c>
      <c r="C326" s="293"/>
    </row>
    <row r="327" spans="1:3" x14ac:dyDescent="0.2">
      <c r="A327" s="295"/>
      <c r="B327" s="293" t="s">
        <v>1288</v>
      </c>
      <c r="C327" s="293"/>
    </row>
    <row r="328" spans="1:3" x14ac:dyDescent="0.2">
      <c r="A328" s="295"/>
      <c r="B328" s="293" t="s">
        <v>1290</v>
      </c>
      <c r="C328" s="293"/>
    </row>
    <row r="329" spans="1:3" x14ac:dyDescent="0.2">
      <c r="A329" s="295"/>
      <c r="B329" s="293" t="s">
        <v>1292</v>
      </c>
      <c r="C329" s="293"/>
    </row>
    <row r="330" spans="1:3" x14ac:dyDescent="0.2">
      <c r="A330" s="295"/>
      <c r="B330" s="293" t="s">
        <v>1294</v>
      </c>
      <c r="C330" s="293"/>
    </row>
    <row r="331" spans="1:3" x14ac:dyDescent="0.2">
      <c r="A331" s="295"/>
      <c r="B331" s="293" t="s">
        <v>1296</v>
      </c>
      <c r="C331" s="293"/>
    </row>
    <row r="332" spans="1:3" x14ac:dyDescent="0.2">
      <c r="A332" s="295"/>
      <c r="B332" s="293" t="s">
        <v>1298</v>
      </c>
      <c r="C332" s="293"/>
    </row>
    <row r="333" spans="1:3" x14ac:dyDescent="0.2">
      <c r="A333" s="295"/>
      <c r="B333" s="293" t="s">
        <v>1300</v>
      </c>
      <c r="C333" s="293"/>
    </row>
    <row r="334" spans="1:3" x14ac:dyDescent="0.2">
      <c r="A334" s="295"/>
      <c r="B334" s="293" t="s">
        <v>1305</v>
      </c>
      <c r="C334" s="293"/>
    </row>
    <row r="335" spans="1:3" x14ac:dyDescent="0.2">
      <c r="A335" s="295"/>
      <c r="B335" s="293" t="s">
        <v>1322</v>
      </c>
      <c r="C335" s="293"/>
    </row>
    <row r="336" spans="1:3" x14ac:dyDescent="0.2">
      <c r="A336" s="295"/>
      <c r="B336" s="293" t="s">
        <v>1324</v>
      </c>
      <c r="C336" s="293"/>
    </row>
    <row r="337" spans="1:3" ht="15" customHeight="1" x14ac:dyDescent="0.2">
      <c r="A337" s="295" t="str">
        <f>+OB_Prop_Estru_Prog_SubPr_meta!J26</f>
        <v>2. Subprograma Consolidación de espacio público para el encuentro en suelo público no intervenido</v>
      </c>
      <c r="B337" s="293" t="s">
        <v>1602</v>
      </c>
      <c r="C337" s="293"/>
    </row>
    <row r="338" spans="1:3" ht="32" x14ac:dyDescent="0.2">
      <c r="A338" s="295"/>
      <c r="B338" s="20" t="s">
        <v>1191</v>
      </c>
      <c r="C338" s="20" t="str">
        <f>+VLOOKUP(A337,OB_Prop_Estru_Prog_SubPr_meta!$J$3:$N$59,2,FALSE)</f>
        <v>2. Subprograma Consolidación de espacio público para el encuentro en suelo público no intervenido</v>
      </c>
    </row>
    <row r="339" spans="1:3" ht="144" x14ac:dyDescent="0.2">
      <c r="A339" s="295"/>
      <c r="B339" s="20" t="s">
        <v>1192</v>
      </c>
      <c r="C339" s="20" t="str">
        <f>+VLOOKUP(A337,OB_Prop_Estru_Prog_SubPr_meta!$J$3:$N$59,3,FALSE)</f>
        <v>Tiene como propósito consolidar espacios públicos que no han sido intervenidos, para mejorar la oferta de nuevos proyectos del espacio público peatonal y de encuentro con los demás sistemas de las estructuras territoriales para mejorar su accesibilidad, vitalidad, seguridad y sostenibilidad. El IDRD en coordinación con entidades competentes, serán las responsables de la ejecución de este subprograma.</v>
      </c>
    </row>
    <row r="340" spans="1:3" x14ac:dyDescent="0.2">
      <c r="A340" s="295" t="s">
        <v>1189</v>
      </c>
      <c r="B340" s="294" t="s">
        <v>1194</v>
      </c>
      <c r="C340" s="294"/>
    </row>
    <row r="341" spans="1:3" x14ac:dyDescent="0.2">
      <c r="A341" s="295"/>
      <c r="B341" s="293" t="s">
        <v>12</v>
      </c>
      <c r="C341" s="293"/>
    </row>
    <row r="342" spans="1:3" x14ac:dyDescent="0.2">
      <c r="A342" s="295"/>
      <c r="B342" s="293" t="s">
        <v>1079</v>
      </c>
      <c r="C342" s="293"/>
    </row>
    <row r="343" spans="1:3" x14ac:dyDescent="0.2">
      <c r="A343" s="295"/>
      <c r="B343" s="293" t="s">
        <v>15</v>
      </c>
      <c r="C343" s="293"/>
    </row>
    <row r="344" spans="1:3" x14ac:dyDescent="0.2">
      <c r="A344" s="295"/>
      <c r="B344" s="293" t="s">
        <v>1078</v>
      </c>
      <c r="C344" s="293"/>
    </row>
    <row r="345" spans="1:3" x14ac:dyDescent="0.2">
      <c r="A345" s="295"/>
      <c r="B345" s="293" t="s">
        <v>16</v>
      </c>
      <c r="C345" s="293"/>
    </row>
    <row r="346" spans="1:3" x14ac:dyDescent="0.2">
      <c r="A346" s="295"/>
      <c r="B346" s="293" t="s">
        <v>17</v>
      </c>
      <c r="C346" s="293"/>
    </row>
    <row r="347" spans="1:3" x14ac:dyDescent="0.2">
      <c r="A347" s="295"/>
      <c r="B347" s="293" t="s">
        <v>13</v>
      </c>
      <c r="C347" s="293"/>
    </row>
    <row r="348" spans="1:3" x14ac:dyDescent="0.2">
      <c r="A348" s="295"/>
      <c r="B348" s="293" t="s">
        <v>1374</v>
      </c>
      <c r="C348" s="293"/>
    </row>
    <row r="349" spans="1:3" x14ac:dyDescent="0.2">
      <c r="A349" s="295"/>
      <c r="B349" s="293" t="s">
        <v>11</v>
      </c>
      <c r="C349" s="293"/>
    </row>
    <row r="350" spans="1:3" x14ac:dyDescent="0.2">
      <c r="A350" s="295"/>
      <c r="B350" s="293" t="s">
        <v>14</v>
      </c>
      <c r="C350" s="293"/>
    </row>
    <row r="351" spans="1:3" x14ac:dyDescent="0.2">
      <c r="A351" s="295"/>
      <c r="B351" s="293" t="s">
        <v>343</v>
      </c>
      <c r="C351" s="293"/>
    </row>
    <row r="352" spans="1:3" ht="15" customHeight="1" x14ac:dyDescent="0.2">
      <c r="A352" s="295" t="str">
        <f>+OB_Prop_Estru_Prog_SubPr_meta!J27</f>
        <v>3. Subprograma de Cerros y elementos naturales patrimoniales como referentes territoriales</v>
      </c>
      <c r="B352" s="293" t="s">
        <v>1209</v>
      </c>
      <c r="C352" s="293"/>
    </row>
    <row r="353" spans="1:3" ht="32" x14ac:dyDescent="0.2">
      <c r="A353" s="295"/>
      <c r="B353" s="20" t="s">
        <v>1191</v>
      </c>
      <c r="C353" s="20" t="str">
        <f>+VLOOKUP(A352,OB_Prop_Estru_Prog_SubPr_meta!$J$3:$N$59,2,FALSE)</f>
        <v>3. Subprograma de Cerros y elementos naturales patrimoniales como referentes territoriales</v>
      </c>
    </row>
    <row r="354" spans="1:3" ht="176" x14ac:dyDescent="0.2">
      <c r="A354" s="295"/>
      <c r="B354" s="20" t="s">
        <v>1192</v>
      </c>
      <c r="C354" s="20" t="str">
        <f>+VLOOKUP(A352,OB_Prop_Estru_Prog_SubPr_meta!$J$3:$N$59,3,FALSE)</f>
        <v>Tiene como objetivo la Consolidación de los cerros orientales del Distrito Capital como referentes integradores del patrimonio natural y cultural, estableciendo criterios que permitan apreciar y proteger las visuales y la diversidad de paisajes característicos de la ciudad con el propósito de fortalecer dinámicas de apropiación social del territorio. La Secretaría Distrital de Cultura y la Secretaría Distrital de Ambiente, en coordinación con entidades competentes, serán las responsables de la ejecución de este subprograma.</v>
      </c>
    </row>
    <row r="355" spans="1:3" x14ac:dyDescent="0.2">
      <c r="A355" s="295" t="s">
        <v>1189</v>
      </c>
      <c r="B355" s="294" t="s">
        <v>1210</v>
      </c>
      <c r="C355" s="294"/>
    </row>
    <row r="356" spans="1:3" x14ac:dyDescent="0.2">
      <c r="A356" s="295"/>
      <c r="B356" s="293" t="s">
        <v>873</v>
      </c>
      <c r="C356" s="293"/>
    </row>
    <row r="357" spans="1:3" x14ac:dyDescent="0.2">
      <c r="A357" s="295"/>
      <c r="B357" s="293" t="s">
        <v>320</v>
      </c>
      <c r="C357" s="293"/>
    </row>
    <row r="358" spans="1:3" x14ac:dyDescent="0.2">
      <c r="A358" s="295"/>
      <c r="B358" s="294" t="s">
        <v>1194</v>
      </c>
      <c r="C358" s="294"/>
    </row>
    <row r="359" spans="1:3" x14ac:dyDescent="0.2">
      <c r="A359" s="295"/>
      <c r="B359" s="293" t="s">
        <v>687</v>
      </c>
      <c r="C359" s="293"/>
    </row>
    <row r="360" spans="1:3" x14ac:dyDescent="0.2">
      <c r="A360" s="295"/>
      <c r="B360" s="293" t="s">
        <v>321</v>
      </c>
      <c r="C360" s="293"/>
    </row>
    <row r="361" spans="1:3" x14ac:dyDescent="0.2">
      <c r="A361" s="295"/>
      <c r="B361" s="293" t="s">
        <v>1386</v>
      </c>
      <c r="C361" s="293"/>
    </row>
    <row r="363" spans="1:3" x14ac:dyDescent="0.2">
      <c r="A363" s="21" t="str">
        <f>+Objetivos_Programas!B10</f>
        <v>8. Programa de Territorios Productivos y Competitivos</v>
      </c>
    </row>
    <row r="365" spans="1:3" ht="15" customHeight="1" x14ac:dyDescent="0.2">
      <c r="A365" s="295" t="str">
        <f>+OB_Prop_Estru_Prog_SubPr_meta!J30</f>
        <v>1. Subprograma de Conformación de anillos y corredores de carga y logística de integración regional</v>
      </c>
      <c r="B365" s="293" t="s">
        <v>1212</v>
      </c>
      <c r="C365" s="293"/>
    </row>
    <row r="366" spans="1:3" ht="48" x14ac:dyDescent="0.2">
      <c r="A366" s="295"/>
      <c r="B366" s="20" t="s">
        <v>1191</v>
      </c>
      <c r="C366" s="20" t="str">
        <f>+VLOOKUP(A365,OB_Prop_Estru_Prog_SubPr_meta!$J$3:$N$59,2,FALSE)</f>
        <v>1. Subprograma de Conformación de anillos y corredores de carga y logística de integración regional</v>
      </c>
    </row>
    <row r="367" spans="1:3" ht="208" x14ac:dyDescent="0.2">
      <c r="A367" s="295"/>
      <c r="B367" s="20" t="s">
        <v>1192</v>
      </c>
      <c r="C367" s="20" t="str">
        <f>+VLOOKUP(A365,OB_Prop_Estru_Prog_SubPr_meta!$J$3:$N$59,3,FALSE)</f>
        <v>Bogotá, adicionalmente, y asociado a los corredores de carga y logístico se espera la consolidación de las zonas industriales de Bogotá, orientadas al incremento de la productividad, generación de mayor valor agregado y modernización en general. Estas pueden ser, entre otras, industrias 4.0, creativas y culturales o de crecimiento verde. La Secretaría Distrital de Movilidad como cabeza del sector, será el responsable de la coordinación en la planeación y estructuración de este subprograma, el cual deberá ser ejecutado por las entidades competentes en articulación con la Secretaría de Desarrollo Económico</v>
      </c>
    </row>
    <row r="368" spans="1:3" ht="15" customHeight="1" x14ac:dyDescent="0.2">
      <c r="A368" s="295" t="s">
        <v>1189</v>
      </c>
      <c r="B368" s="294" t="s">
        <v>1210</v>
      </c>
      <c r="C368" s="294"/>
    </row>
    <row r="369" spans="1:3" x14ac:dyDescent="0.2">
      <c r="A369" s="295"/>
      <c r="B369" s="293" t="s">
        <v>885</v>
      </c>
      <c r="C369" s="293"/>
    </row>
    <row r="370" spans="1:3" x14ac:dyDescent="0.2">
      <c r="A370" s="295"/>
      <c r="B370" s="293" t="s">
        <v>452</v>
      </c>
      <c r="C370" s="293"/>
    </row>
    <row r="371" spans="1:3" x14ac:dyDescent="0.2">
      <c r="A371" s="295"/>
      <c r="B371" s="294" t="s">
        <v>1194</v>
      </c>
      <c r="C371" s="294"/>
    </row>
    <row r="372" spans="1:3" x14ac:dyDescent="0.2">
      <c r="A372" s="295"/>
      <c r="B372" s="293" t="s">
        <v>444</v>
      </c>
      <c r="C372" s="293"/>
    </row>
    <row r="373" spans="1:3" x14ac:dyDescent="0.2">
      <c r="A373" s="295"/>
      <c r="B373" s="294" t="s">
        <v>1213</v>
      </c>
      <c r="C373" s="294"/>
    </row>
    <row r="374" spans="1:3" x14ac:dyDescent="0.2">
      <c r="A374" s="295"/>
      <c r="B374" s="293" t="s">
        <v>593</v>
      </c>
      <c r="C374" s="293"/>
    </row>
    <row r="375" spans="1:3" x14ac:dyDescent="0.2">
      <c r="A375" s="295"/>
      <c r="B375" s="293" t="s">
        <v>594</v>
      </c>
      <c r="C375" s="293"/>
    </row>
    <row r="376" spans="1:3" x14ac:dyDescent="0.2">
      <c r="A376" s="295"/>
      <c r="B376" s="293" t="s">
        <v>595</v>
      </c>
      <c r="C376" s="293"/>
    </row>
    <row r="377" spans="1:3" x14ac:dyDescent="0.2">
      <c r="A377" s="295"/>
      <c r="B377" s="293" t="s">
        <v>498</v>
      </c>
      <c r="C377" s="293"/>
    </row>
    <row r="378" spans="1:3" x14ac:dyDescent="0.2">
      <c r="A378" s="295"/>
      <c r="B378" s="293" t="s">
        <v>596</v>
      </c>
      <c r="C378" s="293"/>
    </row>
    <row r="379" spans="1:3" x14ac:dyDescent="0.2">
      <c r="A379" s="295"/>
      <c r="B379" s="293" t="s">
        <v>607</v>
      </c>
      <c r="C379" s="293"/>
    </row>
    <row r="380" spans="1:3" x14ac:dyDescent="0.2">
      <c r="A380" s="295"/>
      <c r="B380" s="293" t="s">
        <v>606</v>
      </c>
      <c r="C380" s="293"/>
    </row>
    <row r="381" spans="1:3" x14ac:dyDescent="0.2">
      <c r="A381" s="295"/>
      <c r="B381" s="293" t="s">
        <v>597</v>
      </c>
      <c r="C381" s="293"/>
    </row>
    <row r="382" spans="1:3" x14ac:dyDescent="0.2">
      <c r="A382" s="295"/>
      <c r="B382" s="293" t="s">
        <v>598</v>
      </c>
      <c r="C382" s="293"/>
    </row>
    <row r="383" spans="1:3" x14ac:dyDescent="0.2">
      <c r="A383" s="295"/>
      <c r="B383" s="293" t="s">
        <v>599</v>
      </c>
      <c r="C383" s="293"/>
    </row>
    <row r="384" spans="1:3" x14ac:dyDescent="0.2">
      <c r="A384" s="295"/>
      <c r="B384" s="293" t="s">
        <v>637</v>
      </c>
      <c r="C384" s="293"/>
    </row>
    <row r="385" spans="1:3" x14ac:dyDescent="0.2">
      <c r="A385" s="295"/>
      <c r="B385" s="293" t="s">
        <v>635</v>
      </c>
      <c r="C385" s="293"/>
    </row>
    <row r="386" spans="1:3" x14ac:dyDescent="0.2">
      <c r="A386" s="295"/>
      <c r="B386" s="293" t="s">
        <v>601</v>
      </c>
      <c r="C386" s="293"/>
    </row>
    <row r="387" spans="1:3" x14ac:dyDescent="0.2">
      <c r="A387" s="295"/>
      <c r="B387" s="293" t="s">
        <v>600</v>
      </c>
      <c r="C387" s="293"/>
    </row>
    <row r="388" spans="1:3" x14ac:dyDescent="0.2">
      <c r="A388" s="295"/>
      <c r="B388" s="293" t="s">
        <v>602</v>
      </c>
      <c r="C388" s="293"/>
    </row>
    <row r="389" spans="1:3" x14ac:dyDescent="0.2">
      <c r="A389" s="295"/>
      <c r="B389" s="293" t="s">
        <v>603</v>
      </c>
      <c r="C389" s="293"/>
    </row>
    <row r="390" spans="1:3" x14ac:dyDescent="0.2">
      <c r="A390" s="295"/>
      <c r="B390" s="293" t="s">
        <v>604</v>
      </c>
      <c r="C390" s="293"/>
    </row>
    <row r="391" spans="1:3" x14ac:dyDescent="0.2">
      <c r="A391" s="295"/>
      <c r="B391" s="293" t="s">
        <v>605</v>
      </c>
      <c r="C391" s="293"/>
    </row>
    <row r="392" spans="1:3" x14ac:dyDescent="0.2">
      <c r="A392" s="295"/>
      <c r="B392" s="293" t="s">
        <v>608</v>
      </c>
      <c r="C392" s="293"/>
    </row>
    <row r="393" spans="1:3" x14ac:dyDescent="0.2">
      <c r="A393" s="295"/>
      <c r="B393" s="293" t="s">
        <v>636</v>
      </c>
      <c r="C393" s="293"/>
    </row>
    <row r="394" spans="1:3" x14ac:dyDescent="0.2">
      <c r="A394" s="295"/>
      <c r="B394" s="294" t="s">
        <v>1214</v>
      </c>
      <c r="C394" s="294"/>
    </row>
    <row r="395" spans="1:3" x14ac:dyDescent="0.2">
      <c r="A395" s="295"/>
      <c r="B395" s="293" t="s">
        <v>501</v>
      </c>
      <c r="C395" s="293"/>
    </row>
    <row r="396" spans="1:3" x14ac:dyDescent="0.2">
      <c r="A396" s="295"/>
      <c r="B396" s="293" t="s">
        <v>499</v>
      </c>
      <c r="C396" s="293"/>
    </row>
    <row r="397" spans="1:3" x14ac:dyDescent="0.2">
      <c r="A397" s="295"/>
      <c r="B397" s="293" t="s">
        <v>500</v>
      </c>
      <c r="C397" s="293"/>
    </row>
    <row r="398" spans="1:3" x14ac:dyDescent="0.2">
      <c r="A398" s="295"/>
      <c r="B398" s="293" t="s">
        <v>498</v>
      </c>
      <c r="C398" s="293"/>
    </row>
    <row r="399" spans="1:3" x14ac:dyDescent="0.2">
      <c r="A399" s="295"/>
      <c r="B399" s="293" t="s">
        <v>124</v>
      </c>
      <c r="C399" s="293"/>
    </row>
    <row r="400" spans="1:3" x14ac:dyDescent="0.2">
      <c r="A400" s="295"/>
      <c r="B400" s="293" t="s">
        <v>502</v>
      </c>
      <c r="C400" s="293"/>
    </row>
    <row r="401" spans="1:3" x14ac:dyDescent="0.2">
      <c r="A401" s="295"/>
      <c r="B401" s="293" t="s">
        <v>119</v>
      </c>
      <c r="C401" s="293"/>
    </row>
    <row r="402" spans="1:3" x14ac:dyDescent="0.2">
      <c r="A402" s="295"/>
      <c r="B402" s="293" t="s">
        <v>123</v>
      </c>
      <c r="C402" s="293"/>
    </row>
    <row r="403" spans="1:3" x14ac:dyDescent="0.2">
      <c r="A403" s="295"/>
      <c r="B403" s="293" t="s">
        <v>117</v>
      </c>
      <c r="C403" s="293"/>
    </row>
    <row r="404" spans="1:3" x14ac:dyDescent="0.2">
      <c r="A404" s="295"/>
      <c r="B404" s="293" t="s">
        <v>504</v>
      </c>
      <c r="C404" s="293"/>
    </row>
    <row r="405" spans="1:3" x14ac:dyDescent="0.2">
      <c r="A405" s="295"/>
      <c r="B405" s="293" t="s">
        <v>118</v>
      </c>
      <c r="C405" s="293"/>
    </row>
    <row r="406" spans="1:3" x14ac:dyDescent="0.2">
      <c r="A406" s="295"/>
      <c r="B406" s="293" t="s">
        <v>505</v>
      </c>
      <c r="C406" s="293"/>
    </row>
    <row r="407" spans="1:3" x14ac:dyDescent="0.2">
      <c r="A407" s="295"/>
      <c r="B407" s="293" t="s">
        <v>503</v>
      </c>
      <c r="C407" s="293"/>
    </row>
    <row r="408" spans="1:3" x14ac:dyDescent="0.2">
      <c r="A408" s="295"/>
      <c r="B408" s="293" t="s">
        <v>113</v>
      </c>
      <c r="C408" s="293"/>
    </row>
    <row r="409" spans="1:3" x14ac:dyDescent="0.2">
      <c r="A409" s="295"/>
      <c r="B409" s="293" t="s">
        <v>116</v>
      </c>
      <c r="C409" s="293"/>
    </row>
    <row r="410" spans="1:3" x14ac:dyDescent="0.2">
      <c r="A410" s="295"/>
      <c r="B410" s="293" t="s">
        <v>121</v>
      </c>
      <c r="C410" s="293"/>
    </row>
    <row r="411" spans="1:3" x14ac:dyDescent="0.2">
      <c r="A411" s="295"/>
      <c r="B411" s="293" t="s">
        <v>120</v>
      </c>
      <c r="C411" s="293"/>
    </row>
    <row r="412" spans="1:3" ht="15" customHeight="1" x14ac:dyDescent="0.2">
      <c r="A412" s="295" t="str">
        <f>+OB_Prop_Estru_Prog_SubPr_meta!J32</f>
        <v>2. Subprograma Bogotá para el turista</v>
      </c>
      <c r="B412" s="293" t="s">
        <v>1215</v>
      </c>
      <c r="C412" s="293"/>
    </row>
    <row r="413" spans="1:3" ht="16" x14ac:dyDescent="0.2">
      <c r="A413" s="295"/>
      <c r="B413" s="20" t="s">
        <v>1191</v>
      </c>
      <c r="C413" s="20" t="str">
        <f>+VLOOKUP(A412,OB_Prop_Estru_Prog_SubPr_meta!$J$3:$N$59,2,FALSE)</f>
        <v>2. Subprograma Bogotá para el turista</v>
      </c>
    </row>
    <row r="414" spans="1:3" ht="128" x14ac:dyDescent="0.2">
      <c r="A414" s="295"/>
      <c r="B414" s="20" t="s">
        <v>1192</v>
      </c>
      <c r="C414" s="20" t="str">
        <f>+VLOOKUP(A412,OB_Prop_Estru_Prog_SubPr_meta!$J$3:$N$59,3,FALSE)</f>
        <v>Tiene como propósito la promoción de la ciudad como destino turístico inteligente, sostenible y de negocios que promueva el desarrollo económico social y cultural y reconozca el patrimonio local.  El Instituto Distrital de Turismo en articulación con la Secretaría de Desarrollo Económico en coordinación con las entidades competentes serán los encargados de ejecución de este subprograma</v>
      </c>
    </row>
    <row r="415" spans="1:3" x14ac:dyDescent="0.2">
      <c r="A415" s="295" t="s">
        <v>1189</v>
      </c>
      <c r="B415" s="294" t="s">
        <v>1210</v>
      </c>
      <c r="C415" s="294"/>
    </row>
    <row r="416" spans="1:3" x14ac:dyDescent="0.2">
      <c r="A416" s="295"/>
      <c r="B416" s="293" t="s">
        <v>439</v>
      </c>
      <c r="C416" s="293"/>
    </row>
    <row r="417" spans="1:3" x14ac:dyDescent="0.2">
      <c r="A417" s="295"/>
      <c r="B417" s="293" t="s">
        <v>880</v>
      </c>
      <c r="C417" s="293"/>
    </row>
    <row r="418" spans="1:3" x14ac:dyDescent="0.2">
      <c r="A418" s="295"/>
      <c r="B418" s="293" t="s">
        <v>442</v>
      </c>
      <c r="C418" s="293"/>
    </row>
    <row r="419" spans="1:3" x14ac:dyDescent="0.2">
      <c r="A419" s="295"/>
      <c r="B419" s="293" t="s">
        <v>361</v>
      </c>
      <c r="C419" s="293"/>
    </row>
    <row r="420" spans="1:3" ht="144" customHeight="1" x14ac:dyDescent="0.2">
      <c r="A420" s="295" t="str">
        <f>+OB_Prop_Estru_Prog_SubPr_meta!J33</f>
        <v>3. Subprograma de promoción de actividades productivas, generación de empleo e ingresos</v>
      </c>
      <c r="B420" s="293" t="s">
        <v>1216</v>
      </c>
      <c r="C420" s="293"/>
    </row>
    <row r="421" spans="1:3" ht="32" x14ac:dyDescent="0.2">
      <c r="A421" s="295"/>
      <c r="B421" s="20" t="s">
        <v>1191</v>
      </c>
      <c r="C421" s="20" t="str">
        <f>+VLOOKUP(A420,OB_Prop_Estru_Prog_SubPr_meta!$J$3:$N$59,2,FALSE)</f>
        <v>3. Subprograma de promoción de actividades productivas, generación de empleo e ingresos</v>
      </c>
    </row>
    <row r="422" spans="1:3" ht="304" x14ac:dyDescent="0.2">
      <c r="A422" s="295"/>
      <c r="B422" s="20" t="s">
        <v>1192</v>
      </c>
      <c r="C422" s="20" t="str">
        <f>+VLOOKUP(A420,OB_Prop_Estru_Prog_SubPr_meta!$J$3:$N$59,3,FALSE)</f>
        <v>Tiene como propósitos los de fortalecer las áreas de aglomeración diversificada de Bogotá,  a través de estrategias de conectividad verde e inteligente, las zonas de aglomeración especializada que constituyen nodos económicos fundamentales de sus entornos territoriales y le dan su carácter y vocación productiva; la consolidación de distritos creativos espontáneos o inducidos que promuevan la confluencia de capital humano altamente especializado e innovador que generen nuevos modelos productivos, de negocio y de mercado y la promoción de actividades económicas en las áreas de actividad estructurante de las UPL deficitarias en empleos, para aumentar la inclusión productiva y el acceso a las economías de aglomeración con enfoque diferencial, territorial y de género. La Secretaría de Desarrollo Económico en articulación con las entidades competentes será la encargada de liderar este subprogramas.</v>
      </c>
    </row>
    <row r="423" spans="1:3" ht="15" customHeight="1" x14ac:dyDescent="0.2">
      <c r="A423" s="298" t="s">
        <v>1189</v>
      </c>
      <c r="B423" s="294" t="s">
        <v>1210</v>
      </c>
      <c r="C423" s="294"/>
    </row>
    <row r="424" spans="1:3" x14ac:dyDescent="0.2">
      <c r="A424" s="299"/>
      <c r="B424" s="293" t="s">
        <v>360</v>
      </c>
      <c r="C424" s="293"/>
    </row>
    <row r="425" spans="1:3" x14ac:dyDescent="0.2">
      <c r="A425" s="299"/>
      <c r="B425" s="293" t="s">
        <v>451</v>
      </c>
      <c r="C425" s="293"/>
    </row>
    <row r="426" spans="1:3" x14ac:dyDescent="0.2">
      <c r="A426" s="299"/>
      <c r="B426" s="293" t="s">
        <v>449</v>
      </c>
      <c r="C426" s="293"/>
    </row>
    <row r="427" spans="1:3" x14ac:dyDescent="0.2">
      <c r="A427" s="299"/>
      <c r="B427" s="293" t="s">
        <v>886</v>
      </c>
      <c r="C427" s="293"/>
    </row>
    <row r="428" spans="1:3" x14ac:dyDescent="0.2">
      <c r="A428" s="299"/>
      <c r="B428" s="293" t="s">
        <v>358</v>
      </c>
      <c r="C428" s="293"/>
    </row>
    <row r="429" spans="1:3" x14ac:dyDescent="0.2">
      <c r="A429" s="299"/>
      <c r="B429" s="293" t="s">
        <v>447</v>
      </c>
      <c r="C429" s="293"/>
    </row>
    <row r="430" spans="1:3" x14ac:dyDescent="0.2">
      <c r="A430" s="299"/>
      <c r="B430" s="293" t="s">
        <v>446</v>
      </c>
      <c r="C430" s="293"/>
    </row>
    <row r="431" spans="1:3" x14ac:dyDescent="0.2">
      <c r="A431" s="299"/>
      <c r="B431" s="293" t="s">
        <v>448</v>
      </c>
      <c r="C431" s="293"/>
    </row>
    <row r="432" spans="1:3" x14ac:dyDescent="0.2">
      <c r="A432" s="299"/>
      <c r="B432" s="294" t="s">
        <v>1194</v>
      </c>
      <c r="C432" s="294"/>
    </row>
    <row r="433" spans="1:3" ht="15" customHeight="1" x14ac:dyDescent="0.2">
      <c r="A433" s="299"/>
      <c r="B433" s="293" t="s">
        <v>888</v>
      </c>
      <c r="C433" s="293"/>
    </row>
    <row r="434" spans="1:3" ht="15" customHeight="1" x14ac:dyDescent="0.2">
      <c r="A434" s="299"/>
      <c r="B434" s="293" t="s">
        <v>450</v>
      </c>
      <c r="C434" s="293"/>
    </row>
    <row r="435" spans="1:3" ht="15" customHeight="1" x14ac:dyDescent="0.2">
      <c r="A435" s="299"/>
      <c r="B435" s="293" t="s">
        <v>437</v>
      </c>
      <c r="C435" s="293"/>
    </row>
    <row r="436" spans="1:3" ht="15" customHeight="1" x14ac:dyDescent="0.2">
      <c r="A436" s="299"/>
      <c r="B436" s="293" t="s">
        <v>435</v>
      </c>
      <c r="C436" s="293"/>
    </row>
    <row r="437" spans="1:3" ht="15" customHeight="1" x14ac:dyDescent="0.2">
      <c r="A437" s="299"/>
      <c r="B437" s="293" t="s">
        <v>436</v>
      </c>
      <c r="C437" s="293"/>
    </row>
    <row r="438" spans="1:3" x14ac:dyDescent="0.2">
      <c r="A438" s="299"/>
      <c r="B438" s="293" t="s">
        <v>1603</v>
      </c>
      <c r="C438" s="293"/>
    </row>
    <row r="439" spans="1:3" x14ac:dyDescent="0.2">
      <c r="A439" s="299"/>
      <c r="B439" s="293" t="s">
        <v>1604</v>
      </c>
      <c r="C439" s="293"/>
    </row>
    <row r="440" spans="1:3" x14ac:dyDescent="0.2">
      <c r="A440" s="299"/>
      <c r="B440" s="293" t="s">
        <v>1605</v>
      </c>
      <c r="C440" s="293"/>
    </row>
    <row r="441" spans="1:3" x14ac:dyDescent="0.2">
      <c r="A441" s="299"/>
      <c r="B441" s="293" t="s">
        <v>1606</v>
      </c>
      <c r="C441" s="293"/>
    </row>
    <row r="442" spans="1:3" x14ac:dyDescent="0.2">
      <c r="A442" s="299"/>
      <c r="B442" s="293" t="s">
        <v>1607</v>
      </c>
      <c r="C442" s="293"/>
    </row>
    <row r="443" spans="1:3" x14ac:dyDescent="0.2">
      <c r="A443" s="299"/>
      <c r="B443" s="293" t="s">
        <v>1608</v>
      </c>
      <c r="C443" s="293"/>
    </row>
    <row r="444" spans="1:3" x14ac:dyDescent="0.2">
      <c r="A444" s="299"/>
      <c r="B444" s="293" t="s">
        <v>1609</v>
      </c>
      <c r="C444" s="293"/>
    </row>
    <row r="445" spans="1:3" x14ac:dyDescent="0.2">
      <c r="A445" s="299"/>
      <c r="B445" s="293" t="s">
        <v>1610</v>
      </c>
      <c r="C445" s="293"/>
    </row>
    <row r="446" spans="1:3" x14ac:dyDescent="0.2">
      <c r="A446" s="299"/>
      <c r="B446" s="293" t="s">
        <v>1611</v>
      </c>
      <c r="C446" s="293"/>
    </row>
    <row r="447" spans="1:3" x14ac:dyDescent="0.2">
      <c r="A447" s="299"/>
      <c r="B447" s="293" t="s">
        <v>1612</v>
      </c>
      <c r="C447" s="293"/>
    </row>
    <row r="448" spans="1:3" x14ac:dyDescent="0.2">
      <c r="A448" s="300"/>
      <c r="B448" s="293" t="s">
        <v>1613</v>
      </c>
      <c r="C448" s="293"/>
    </row>
    <row r="449" spans="1:5" x14ac:dyDescent="0.2">
      <c r="A449" s="78"/>
      <c r="B449" s="79"/>
      <c r="C449" s="79"/>
    </row>
    <row r="451" spans="1:5" x14ac:dyDescent="0.2">
      <c r="A451" s="21" t="str">
        <f>+Objetivos_Programas!B11</f>
        <v>9. Programa de hábitats sostenibles y productivos</v>
      </c>
    </row>
    <row r="453" spans="1:5" ht="53" customHeight="1" x14ac:dyDescent="0.2">
      <c r="A453" s="295" t="str">
        <f>+OB_Prop_Estru_Prog_SubPr_meta!J37</f>
        <v>1. Subprograma de cualificación del hábitat</v>
      </c>
      <c r="B453" s="293" t="s">
        <v>1217</v>
      </c>
      <c r="C453" s="293"/>
    </row>
    <row r="454" spans="1:5" ht="16" x14ac:dyDescent="0.2">
      <c r="A454" s="295"/>
      <c r="B454" s="20" t="s">
        <v>1191</v>
      </c>
      <c r="C454" s="20" t="str">
        <f>+VLOOKUP(A453,OB_Prop_Estru_Prog_SubPr_meta!$J$3:$N$59,2,FALSE)</f>
        <v>1. Subprograma de cualificación del hábitat</v>
      </c>
    </row>
    <row r="455" spans="1:5" ht="144" x14ac:dyDescent="0.2">
      <c r="A455" s="295"/>
      <c r="B455" s="20" t="s">
        <v>1192</v>
      </c>
      <c r="C455" s="20" t="str">
        <f>+VLOOKUP(A453,OB_Prop_Estru_Prog_SubPr_meta!$J$3:$N$59,3,FALSE)</f>
        <v>Consolidación de una oferta habitacional cualificada con enfoque diferencial, territorial y de género, a partir de una estructura de soporte que brinde acceso a servicios sociales, culturales, y generación de actividades económicas que mitigue la segregación y la gentrificación. Las Secretarías de Planeación y Hábitat, en coordinación con las entidades competentes, serán las responsables de la ejecución de este subprograma.</v>
      </c>
    </row>
    <row r="456" spans="1:5" ht="15" customHeight="1" x14ac:dyDescent="0.2">
      <c r="A456" s="304" t="s">
        <v>1189</v>
      </c>
      <c r="B456" s="294" t="s">
        <v>1210</v>
      </c>
      <c r="C456" s="294"/>
    </row>
    <row r="457" spans="1:5" x14ac:dyDescent="0.2">
      <c r="A457" s="305"/>
      <c r="B457" s="293" t="s">
        <v>431</v>
      </c>
      <c r="C457" s="293"/>
    </row>
    <row r="458" spans="1:5" x14ac:dyDescent="0.2">
      <c r="A458" s="305"/>
      <c r="B458" s="294" t="s">
        <v>1194</v>
      </c>
      <c r="C458" s="294"/>
    </row>
    <row r="459" spans="1:5" ht="16" x14ac:dyDescent="0.2">
      <c r="A459" s="305"/>
      <c r="B459" s="293" t="s">
        <v>102</v>
      </c>
      <c r="C459" s="293"/>
      <c r="E459" s="18"/>
    </row>
    <row r="460" spans="1:5" ht="16" x14ac:dyDescent="0.2">
      <c r="A460" s="305"/>
      <c r="B460" s="293" t="s">
        <v>432</v>
      </c>
      <c r="C460" s="293"/>
      <c r="E460" s="18"/>
    </row>
    <row r="461" spans="1:5" ht="16" x14ac:dyDescent="0.2">
      <c r="A461" s="305"/>
      <c r="B461" s="293" t="s">
        <v>433</v>
      </c>
      <c r="C461" s="293"/>
      <c r="E461" s="18"/>
    </row>
    <row r="462" spans="1:5" ht="16" x14ac:dyDescent="0.2">
      <c r="A462" s="305"/>
      <c r="B462" s="293" t="s">
        <v>883</v>
      </c>
      <c r="C462" s="293"/>
      <c r="E462" s="18"/>
    </row>
    <row r="463" spans="1:5" ht="16" x14ac:dyDescent="0.2">
      <c r="A463" s="305"/>
      <c r="B463" s="293" t="s">
        <v>1512</v>
      </c>
      <c r="C463" s="293"/>
      <c r="E463" s="18"/>
    </row>
    <row r="464" spans="1:5" ht="16" x14ac:dyDescent="0.2">
      <c r="A464" s="305"/>
      <c r="B464" s="293" t="s">
        <v>1534</v>
      </c>
      <c r="C464" s="293"/>
      <c r="E464" s="18"/>
    </row>
    <row r="465" spans="1:3" ht="15" customHeight="1" x14ac:dyDescent="0.2">
      <c r="A465" s="295" t="str">
        <f>+OB_Prop_Estru_Prog_SubPr_meta!J38</f>
        <v>2. Subprograma de fortalecimiento del tejido económico local</v>
      </c>
      <c r="B465" s="293" t="s">
        <v>1218</v>
      </c>
      <c r="C465" s="293"/>
    </row>
    <row r="466" spans="1:3" ht="32" x14ac:dyDescent="0.2">
      <c r="A466" s="295"/>
      <c r="B466" s="20" t="s">
        <v>1191</v>
      </c>
      <c r="C466" s="20" t="str">
        <f>+VLOOKUP(A465,OB_Prop_Estru_Prog_SubPr_meta!$J$3:$N$59,2,FALSE)</f>
        <v>5. Subprograma de fortalecimiento del tejido económico local</v>
      </c>
    </row>
    <row r="467" spans="1:3" ht="144" x14ac:dyDescent="0.2">
      <c r="A467" s="295"/>
      <c r="B467" s="20" t="s">
        <v>1192</v>
      </c>
      <c r="C467" s="20" t="str">
        <f>+VLOOKUP(A465,OB_Prop_Estru_Prog_SubPr_meta!$J$3:$N$59,3,FALSE)</f>
        <v>Tiene como propósito el fortalecimiento del tejido productivo local y tradicional en la proximidad de áreas residenciales para promover una mayor inclusión socioeconómica a partir de la desconcentración de servicios y el empleo cercano, en condiciones de equidad y oportunidad. La Secretaría de Desarrollo Económico en coordinación con entidades competentes, serán las responsables de la ejecución de este subprograma.</v>
      </c>
    </row>
    <row r="468" spans="1:3" x14ac:dyDescent="0.2">
      <c r="A468" s="295" t="s">
        <v>1189</v>
      </c>
      <c r="B468" s="294" t="s">
        <v>1210</v>
      </c>
      <c r="C468" s="294"/>
    </row>
    <row r="469" spans="1:3" x14ac:dyDescent="0.2">
      <c r="A469" s="295"/>
      <c r="B469" s="293" t="s">
        <v>359</v>
      </c>
      <c r="C469" s="293"/>
    </row>
    <row r="470" spans="1:3" x14ac:dyDescent="0.2">
      <c r="A470" s="295"/>
      <c r="B470" s="293" t="s">
        <v>826</v>
      </c>
      <c r="C470" s="293"/>
    </row>
    <row r="471" spans="1:3" x14ac:dyDescent="0.2">
      <c r="A471" s="295"/>
      <c r="B471" s="294" t="s">
        <v>1194</v>
      </c>
      <c r="C471" s="294"/>
    </row>
    <row r="472" spans="1:3" x14ac:dyDescent="0.2">
      <c r="A472" s="295"/>
      <c r="B472" s="293" t="s">
        <v>884</v>
      </c>
      <c r="C472" s="293"/>
    </row>
    <row r="474" spans="1:3" x14ac:dyDescent="0.2">
      <c r="A474" s="21" t="str">
        <f>+OB_Prop_Estru_Prog_SubPr_meta!H39</f>
        <v>10. Programa Territorios para la vitalidad y el cuidado</v>
      </c>
    </row>
    <row r="476" spans="1:3" ht="55" customHeight="1" x14ac:dyDescent="0.2">
      <c r="A476" s="295" t="str">
        <f>+OB_Prop_Estru_Prog_SubPr_meta!J39</f>
        <v>1. Subprograma de promoción de áreas de servicios sociales para el cuidado</v>
      </c>
      <c r="B476" s="293" t="s">
        <v>1537</v>
      </c>
      <c r="C476" s="293"/>
    </row>
    <row r="477" spans="1:3" ht="32" x14ac:dyDescent="0.2">
      <c r="A477" s="295"/>
      <c r="B477" s="20" t="s">
        <v>1191</v>
      </c>
      <c r="C477" s="20" t="str">
        <f>+VLOOKUP(A476,OB_Prop_Estru_Prog_SubPr_meta!$J$3:$N$59,2,FALSE)</f>
        <v>4. Subprograma de promoción de áreas de servicios sociales para el cuidado</v>
      </c>
    </row>
    <row r="478" spans="1:3" ht="256" x14ac:dyDescent="0.2">
      <c r="A478" s="295"/>
      <c r="B478" s="20" t="s">
        <v>1192</v>
      </c>
      <c r="C478" s="20" t="str">
        <f>+VLOOKUP(A476,OB_Prop_Estru_Prog_SubPr_meta!$J$3:$N$59,3,FALSE)</f>
        <v>Consolidación de una red de nodos de equipamientos urbanos para promover mayor cobertura de prestación de servicios sociales para el cuidado con criterios de multifuncionalidad. Busca además el Aprovechamiento de suelo para la optimización e hibridación de servicios sociales en equipamientos. Pretende la territorialización del cuidado a partir de la localización de equipamientos de proximidad que contribuyan a equilibrar la localización de servicios sociales en el suelo urbano.
La Secretaría Distrital de la Mujer y Hábitat coordinará con las Secretarías de Integración Social, Salud, Educación, de la Mujer, de Cultura y Seguridad, en coordinación con entidades competentes, serán las responsables de la ejecución de este subprograma.</v>
      </c>
    </row>
    <row r="479" spans="1:3" ht="15" customHeight="1" x14ac:dyDescent="0.2">
      <c r="A479" s="295" t="s">
        <v>1189</v>
      </c>
      <c r="B479" s="294" t="s">
        <v>1205</v>
      </c>
      <c r="C479" s="294"/>
    </row>
    <row r="480" spans="1:3" x14ac:dyDescent="0.2">
      <c r="A480" s="295"/>
      <c r="B480" s="293" t="s">
        <v>482</v>
      </c>
      <c r="C480" s="293"/>
    </row>
    <row r="481" spans="1:3" x14ac:dyDescent="0.2">
      <c r="A481" s="295"/>
      <c r="B481" s="293" t="s">
        <v>453</v>
      </c>
      <c r="C481" s="293"/>
    </row>
    <row r="482" spans="1:3" x14ac:dyDescent="0.2">
      <c r="A482" s="295"/>
      <c r="B482" s="293" t="s">
        <v>790</v>
      </c>
      <c r="C482" s="293"/>
    </row>
    <row r="483" spans="1:3" x14ac:dyDescent="0.2">
      <c r="A483" s="295"/>
      <c r="B483" s="294" t="s">
        <v>1194</v>
      </c>
      <c r="C483" s="294"/>
    </row>
    <row r="484" spans="1:3" x14ac:dyDescent="0.2">
      <c r="A484" s="295"/>
      <c r="B484" s="293" t="s">
        <v>879</v>
      </c>
      <c r="C484" s="293"/>
    </row>
    <row r="485" spans="1:3" x14ac:dyDescent="0.2">
      <c r="A485" s="295"/>
      <c r="B485" s="293" t="s">
        <v>742</v>
      </c>
      <c r="C485" s="293"/>
    </row>
    <row r="486" spans="1:3" x14ac:dyDescent="0.2">
      <c r="A486" s="295"/>
      <c r="B486" s="293" t="s">
        <v>679</v>
      </c>
      <c r="C486" s="293"/>
    </row>
    <row r="487" spans="1:3" x14ac:dyDescent="0.2">
      <c r="A487" s="295"/>
      <c r="B487" s="293" t="s">
        <v>775</v>
      </c>
      <c r="C487" s="293"/>
    </row>
    <row r="488" spans="1:3" x14ac:dyDescent="0.2">
      <c r="A488" s="295"/>
      <c r="B488" s="293" t="s">
        <v>822</v>
      </c>
      <c r="C488" s="293"/>
    </row>
    <row r="489" spans="1:3" x14ac:dyDescent="0.2">
      <c r="A489" s="295"/>
      <c r="B489" s="293" t="s">
        <v>697</v>
      </c>
      <c r="C489" s="293"/>
    </row>
    <row r="490" spans="1:3" x14ac:dyDescent="0.2">
      <c r="A490" s="295"/>
      <c r="B490" s="293" t="s">
        <v>712</v>
      </c>
      <c r="C490" s="293"/>
    </row>
    <row r="491" spans="1:3" x14ac:dyDescent="0.2">
      <c r="A491" s="295"/>
      <c r="B491" s="293" t="s">
        <v>774</v>
      </c>
      <c r="C491" s="293"/>
    </row>
    <row r="492" spans="1:3" x14ac:dyDescent="0.2">
      <c r="A492" s="295"/>
      <c r="B492" s="293" t="s">
        <v>709</v>
      </c>
      <c r="C492" s="293"/>
    </row>
    <row r="493" spans="1:3" x14ac:dyDescent="0.2">
      <c r="A493" s="295"/>
      <c r="B493" s="293" t="s">
        <v>1668</v>
      </c>
      <c r="C493" s="293"/>
    </row>
    <row r="494" spans="1:3" x14ac:dyDescent="0.2">
      <c r="A494" s="295"/>
      <c r="B494" s="293" t="s">
        <v>747</v>
      </c>
      <c r="C494" s="293"/>
    </row>
    <row r="495" spans="1:3" x14ac:dyDescent="0.2">
      <c r="A495" s="295"/>
      <c r="B495" s="293" t="s">
        <v>708</v>
      </c>
      <c r="C495" s="293"/>
    </row>
    <row r="496" spans="1:3" x14ac:dyDescent="0.2">
      <c r="A496" s="295"/>
      <c r="B496" s="293" t="s">
        <v>1219</v>
      </c>
      <c r="C496" s="293"/>
    </row>
    <row r="497" spans="1:3" x14ac:dyDescent="0.2">
      <c r="A497" s="295"/>
      <c r="B497" s="293" t="s">
        <v>768</v>
      </c>
      <c r="C497" s="293"/>
    </row>
    <row r="498" spans="1:3" x14ac:dyDescent="0.2">
      <c r="A498" s="295"/>
      <c r="B498" s="293" t="s">
        <v>707</v>
      </c>
      <c r="C498" s="293"/>
    </row>
    <row r="499" spans="1:3" x14ac:dyDescent="0.2">
      <c r="A499" s="295"/>
      <c r="B499" s="293" t="s">
        <v>704</v>
      </c>
      <c r="C499" s="293"/>
    </row>
    <row r="500" spans="1:3" x14ac:dyDescent="0.2">
      <c r="A500" s="295"/>
      <c r="B500" s="293" t="s">
        <v>702</v>
      </c>
      <c r="C500" s="293"/>
    </row>
    <row r="501" spans="1:3" x14ac:dyDescent="0.2">
      <c r="A501" s="295"/>
      <c r="B501" s="293" t="s">
        <v>701</v>
      </c>
      <c r="C501" s="293"/>
    </row>
    <row r="502" spans="1:3" x14ac:dyDescent="0.2">
      <c r="A502" s="295"/>
      <c r="B502" s="293" t="s">
        <v>703</v>
      </c>
      <c r="C502" s="293"/>
    </row>
    <row r="503" spans="1:3" x14ac:dyDescent="0.2">
      <c r="A503" s="295"/>
      <c r="B503" s="293" t="s">
        <v>761</v>
      </c>
      <c r="C503" s="293"/>
    </row>
    <row r="504" spans="1:3" x14ac:dyDescent="0.2">
      <c r="A504" s="295"/>
      <c r="B504" s="293" t="s">
        <v>706</v>
      </c>
      <c r="C504" s="293"/>
    </row>
    <row r="505" spans="1:3" x14ac:dyDescent="0.2">
      <c r="A505" s="295"/>
      <c r="B505" s="293" t="s">
        <v>705</v>
      </c>
      <c r="C505" s="293"/>
    </row>
    <row r="506" spans="1:3" x14ac:dyDescent="0.2">
      <c r="A506" s="295"/>
      <c r="B506" s="293" t="s">
        <v>713</v>
      </c>
      <c r="C506" s="293"/>
    </row>
    <row r="507" spans="1:3" x14ac:dyDescent="0.2">
      <c r="A507" s="295"/>
      <c r="B507" s="293" t="s">
        <v>814</v>
      </c>
      <c r="C507" s="293"/>
    </row>
    <row r="508" spans="1:3" x14ac:dyDescent="0.2">
      <c r="A508" s="295"/>
      <c r="B508" s="293" t="s">
        <v>467</v>
      </c>
      <c r="C508" s="293"/>
    </row>
    <row r="509" spans="1:3" x14ac:dyDescent="0.2">
      <c r="A509" s="295"/>
      <c r="B509" s="293" t="s">
        <v>469</v>
      </c>
      <c r="C509" s="293"/>
    </row>
    <row r="510" spans="1:3" x14ac:dyDescent="0.2">
      <c r="A510" s="295"/>
      <c r="B510" s="293" t="s">
        <v>470</v>
      </c>
      <c r="C510" s="293"/>
    </row>
    <row r="511" spans="1:3" x14ac:dyDescent="0.2">
      <c r="A511" s="295"/>
      <c r="B511" s="293" t="s">
        <v>473</v>
      </c>
      <c r="C511" s="293"/>
    </row>
    <row r="512" spans="1:3" x14ac:dyDescent="0.2">
      <c r="A512" s="295"/>
      <c r="B512" s="293" t="s">
        <v>474</v>
      </c>
      <c r="C512" s="293"/>
    </row>
    <row r="513" spans="1:3" x14ac:dyDescent="0.2">
      <c r="A513" s="295"/>
      <c r="B513" s="293" t="s">
        <v>476</v>
      </c>
      <c r="C513" s="293"/>
    </row>
    <row r="514" spans="1:3" x14ac:dyDescent="0.2">
      <c r="A514" s="295"/>
      <c r="B514" s="293" t="s">
        <v>475</v>
      </c>
      <c r="C514" s="293"/>
    </row>
    <row r="515" spans="1:3" x14ac:dyDescent="0.2">
      <c r="A515" s="295"/>
      <c r="B515" s="293" t="s">
        <v>840</v>
      </c>
      <c r="C515" s="293"/>
    </row>
    <row r="516" spans="1:3" x14ac:dyDescent="0.2">
      <c r="A516" s="295"/>
      <c r="B516" s="293" t="s">
        <v>477</v>
      </c>
      <c r="C516" s="293"/>
    </row>
    <row r="517" spans="1:3" x14ac:dyDescent="0.2">
      <c r="A517" s="295"/>
      <c r="B517" s="293" t="s">
        <v>472</v>
      </c>
      <c r="C517" s="293"/>
    </row>
    <row r="518" spans="1:3" x14ac:dyDescent="0.2">
      <c r="A518" s="295"/>
      <c r="B518" s="293" t="s">
        <v>466</v>
      </c>
      <c r="C518" s="293"/>
    </row>
    <row r="519" spans="1:3" x14ac:dyDescent="0.2">
      <c r="A519" s="295"/>
      <c r="B519" s="293" t="s">
        <v>471</v>
      </c>
      <c r="C519" s="293"/>
    </row>
    <row r="520" spans="1:3" x14ac:dyDescent="0.2">
      <c r="A520" s="295"/>
      <c r="B520" s="293" t="s">
        <v>846</v>
      </c>
      <c r="C520" s="293"/>
    </row>
    <row r="521" spans="1:3" x14ac:dyDescent="0.2">
      <c r="A521" s="295"/>
      <c r="B521" s="293" t="s">
        <v>468</v>
      </c>
      <c r="C521" s="293"/>
    </row>
    <row r="522" spans="1:3" x14ac:dyDescent="0.2">
      <c r="A522" s="295"/>
      <c r="B522" s="293" t="s">
        <v>745</v>
      </c>
      <c r="C522" s="293"/>
    </row>
    <row r="523" spans="1:3" ht="41" customHeight="1" x14ac:dyDescent="0.2">
      <c r="A523" s="295" t="str">
        <f>+OB_Prop_Estru_Prog_SubPr_meta!J41</f>
        <v>2. Subprograma Fortalecimiento de equipamientos rurales en núcleo</v>
      </c>
      <c r="B523" s="293" t="s">
        <v>1221</v>
      </c>
      <c r="C523" s="293"/>
    </row>
    <row r="524" spans="1:3" ht="41" customHeight="1" x14ac:dyDescent="0.2">
      <c r="A524" s="295"/>
      <c r="B524" s="20" t="s">
        <v>1191</v>
      </c>
      <c r="C524" s="20" t="str">
        <f>+VLOOKUP(A523,OB_Prop_Estru_Prog_SubPr_meta!$J$3:$N$59,2,FALSE)</f>
        <v>5. Subprograma Fortalecimiento de equipamientos rurales en núcleo</v>
      </c>
    </row>
    <row r="525" spans="1:3" ht="57" customHeight="1" x14ac:dyDescent="0.2">
      <c r="A525" s="295"/>
      <c r="B525" s="20" t="s">
        <v>1192</v>
      </c>
      <c r="C525" s="20" t="str">
        <f>+VLOOKUP(A523,OB_Prop_Estru_Prog_SubPr_meta!$J$3:$N$59,3,FALSE)</f>
        <v>Tiene como objetivo la consolidación de las zonas y nodos de equipamientos en las áreas rurales para el aprovechamiento eficiente del suelo y localización de servicios sociales. La Secretaría Distrital de Hábitat, la Secretaría Distrital de integración Social, en coordinación con entidades competentes, serán las responsables de la ejecución de este subprograma.</v>
      </c>
    </row>
    <row r="526" spans="1:3" ht="15" customHeight="1" x14ac:dyDescent="0.2">
      <c r="A526" s="308" t="s">
        <v>1189</v>
      </c>
      <c r="B526" s="294" t="s">
        <v>1194</v>
      </c>
      <c r="C526" s="294"/>
    </row>
    <row r="527" spans="1:3" x14ac:dyDescent="0.2">
      <c r="A527" s="309"/>
      <c r="B527" s="293" t="s">
        <v>710</v>
      </c>
      <c r="C527" s="293"/>
    </row>
    <row r="528" spans="1:3" x14ac:dyDescent="0.2">
      <c r="A528" s="309"/>
      <c r="B528" s="293" t="s">
        <v>711</v>
      </c>
      <c r="C528" s="293"/>
    </row>
    <row r="529" spans="1:3" x14ac:dyDescent="0.2">
      <c r="A529" s="309"/>
      <c r="B529" s="293" t="s">
        <v>454</v>
      </c>
      <c r="C529" s="293"/>
    </row>
    <row r="530" spans="1:3" x14ac:dyDescent="0.2">
      <c r="A530" s="309"/>
      <c r="B530" s="293" t="s">
        <v>455</v>
      </c>
      <c r="C530" s="293"/>
    </row>
    <row r="531" spans="1:3" x14ac:dyDescent="0.2">
      <c r="A531" s="309"/>
      <c r="B531" s="293" t="s">
        <v>456</v>
      </c>
      <c r="C531" s="293"/>
    </row>
    <row r="532" spans="1:3" x14ac:dyDescent="0.2">
      <c r="A532" s="309"/>
      <c r="B532" s="293" t="s">
        <v>457</v>
      </c>
      <c r="C532" s="293"/>
    </row>
    <row r="533" spans="1:3" x14ac:dyDescent="0.2">
      <c r="A533" s="309"/>
      <c r="B533" s="293" t="s">
        <v>458</v>
      </c>
      <c r="C533" s="293"/>
    </row>
    <row r="534" spans="1:3" x14ac:dyDescent="0.2">
      <c r="A534" s="309"/>
      <c r="B534" s="293" t="s">
        <v>459</v>
      </c>
      <c r="C534" s="293"/>
    </row>
    <row r="535" spans="1:3" x14ac:dyDescent="0.2">
      <c r="A535" s="309"/>
      <c r="B535" s="293" t="s">
        <v>460</v>
      </c>
      <c r="C535" s="293"/>
    </row>
    <row r="536" spans="1:3" x14ac:dyDescent="0.2">
      <c r="A536" s="309"/>
      <c r="B536" s="293" t="s">
        <v>461</v>
      </c>
      <c r="C536" s="293"/>
    </row>
    <row r="537" spans="1:3" x14ac:dyDescent="0.2">
      <c r="A537" s="309"/>
      <c r="B537" s="293" t="s">
        <v>462</v>
      </c>
      <c r="C537" s="293"/>
    </row>
    <row r="538" spans="1:3" x14ac:dyDescent="0.2">
      <c r="A538" s="309"/>
      <c r="B538" s="293" t="s">
        <v>463</v>
      </c>
      <c r="C538" s="293"/>
    </row>
    <row r="539" spans="1:3" x14ac:dyDescent="0.2">
      <c r="A539" s="309"/>
      <c r="B539" s="293" t="s">
        <v>352</v>
      </c>
      <c r="C539" s="293"/>
    </row>
    <row r="540" spans="1:3" x14ac:dyDescent="0.2">
      <c r="A540" s="309"/>
      <c r="B540" s="293" t="s">
        <v>464</v>
      </c>
      <c r="C540" s="293"/>
    </row>
    <row r="541" spans="1:3" x14ac:dyDescent="0.2">
      <c r="A541" s="309"/>
      <c r="B541" s="293" t="s">
        <v>465</v>
      </c>
      <c r="C541" s="293"/>
    </row>
    <row r="542" spans="1:3" ht="15" customHeight="1" x14ac:dyDescent="0.2">
      <c r="A542" s="295" t="str">
        <f>+OB_Prop_Estru_Prog_SubPr_meta!J42</f>
        <v>3. Subprograma de generación de nuevos parques estructurantes y de proximidad</v>
      </c>
      <c r="B542" s="293" t="s">
        <v>1220</v>
      </c>
      <c r="C542" s="293"/>
    </row>
    <row r="543" spans="1:3" ht="32" x14ac:dyDescent="0.2">
      <c r="A543" s="295"/>
      <c r="B543" s="20" t="s">
        <v>1191</v>
      </c>
      <c r="C543" s="20" t="str">
        <f>+VLOOKUP(A542,OB_Prop_Estru_Prog_SubPr_meta!$J$3:$N$59,2,FALSE)</f>
        <v>6. Subprograma de generación de nuevos parques estructurantes y de proximidad</v>
      </c>
    </row>
    <row r="544" spans="1:3" ht="192" x14ac:dyDescent="0.2">
      <c r="A544" s="295"/>
      <c r="B544" s="20" t="s">
        <v>1192</v>
      </c>
      <c r="C544" s="20" t="str">
        <f>+VLOOKUP(A542,OB_Prop_Estru_Prog_SubPr_meta!$J$3:$N$59,3,FALSE)</f>
        <v>Tiene como propósito incrementar la cobertura de los espacios públicos peatonales y para el encuentro, de manera eficiente y equilibrada buscando atender prioritariamente las UPL que presentan los mayores déficits, estos parques deben tener tipología ecológica dada su proximidad con áreas de especial importancia ambiental. La Secretaría Distrital de Ambiente, la Empresa de Acueducto y Alcantarillado de Bogotá - EAB y el Instituto de Recreación y Deporte IDRD, en coordinación con entidades competentes, serán las responsables de la ejecución de este subprograma.</v>
      </c>
    </row>
    <row r="545" spans="1:3" x14ac:dyDescent="0.2">
      <c r="A545" s="295" t="s">
        <v>1189</v>
      </c>
      <c r="B545" s="294" t="s">
        <v>1205</v>
      </c>
      <c r="C545" s="294"/>
    </row>
    <row r="546" spans="1:3" x14ac:dyDescent="0.2">
      <c r="A546" s="295"/>
      <c r="B546" s="293" t="s">
        <v>346</v>
      </c>
      <c r="C546" s="293"/>
    </row>
    <row r="547" spans="1:3" x14ac:dyDescent="0.2">
      <c r="A547" s="295"/>
      <c r="B547" s="293" t="s">
        <v>344</v>
      </c>
      <c r="C547" s="293"/>
    </row>
    <row r="548" spans="1:3" x14ac:dyDescent="0.2">
      <c r="A548" s="295"/>
      <c r="B548" s="294" t="s">
        <v>1194</v>
      </c>
      <c r="C548" s="294"/>
    </row>
    <row r="549" spans="1:3" x14ac:dyDescent="0.2">
      <c r="A549" s="295"/>
      <c r="B549" s="293" t="s">
        <v>347</v>
      </c>
      <c r="C549" s="293"/>
    </row>
    <row r="550" spans="1:3" ht="15" customHeight="1" x14ac:dyDescent="0.2">
      <c r="A550" s="295" t="str">
        <f>+OB_Prop_Estru_Prog_SubPr_meta!J43</f>
        <v>4. Subprograma Barrios vitales y redes peatonales</v>
      </c>
      <c r="B550" s="293" t="s">
        <v>1222</v>
      </c>
      <c r="C550" s="293"/>
    </row>
    <row r="551" spans="1:3" ht="16" x14ac:dyDescent="0.2">
      <c r="A551" s="295"/>
      <c r="B551" s="20" t="s">
        <v>1191</v>
      </c>
      <c r="C551" s="20" t="str">
        <f>+VLOOKUP(A550,OB_Prop_Estru_Prog_SubPr_meta!$J$3:$N$59,2,FALSE)</f>
        <v>7. Subprograma Barrios vitales y redes peatonales</v>
      </c>
    </row>
    <row r="552" spans="1:3" ht="208" x14ac:dyDescent="0.2">
      <c r="A552" s="295"/>
      <c r="B552" s="20" t="s">
        <v>1192</v>
      </c>
      <c r="C552" s="20" t="str">
        <f>+VLOOKUP(A550,OB_Prop_Estru_Prog_SubPr_meta!$J$3:$N$59,3,FALSE)</f>
        <v>Tiene como propósito la consolidación de las zonas y nodos de intercambio modal para optimizar viajes, la accesibilidad, conectividad al transporte que contribuyan al aprovechamiento eficiente del suelo de su zona de influencia para la localización de servicios sociales y cualificar la malla de proximidad y del cuidado para garantizar la accesibilidad y el uso, goce y disfrute del espacio público para la movilidad. La Secretaría Distrital de Movilidad como cabeza del sector, será la responsable de la coordinación en la planeación y estructuración de este subprograma, el cual deberá ser ejecutado por las entidades competentes.</v>
      </c>
    </row>
    <row r="553" spans="1:3" ht="15" customHeight="1" x14ac:dyDescent="0.2">
      <c r="A553" s="311" t="s">
        <v>1189</v>
      </c>
      <c r="B553" s="310" t="s">
        <v>1205</v>
      </c>
      <c r="C553" s="294"/>
    </row>
    <row r="554" spans="1:3" x14ac:dyDescent="0.2">
      <c r="A554" s="312"/>
      <c r="B554" s="297" t="s">
        <v>667</v>
      </c>
      <c r="C554" s="293"/>
    </row>
    <row r="555" spans="1:3" x14ac:dyDescent="0.2">
      <c r="A555" s="312"/>
      <c r="B555" s="310" t="s">
        <v>292</v>
      </c>
      <c r="C555" s="294"/>
    </row>
    <row r="556" spans="1:3" x14ac:dyDescent="0.2">
      <c r="A556" s="312"/>
      <c r="B556" s="297" t="s">
        <v>293</v>
      </c>
      <c r="C556" s="293"/>
    </row>
    <row r="557" spans="1:3" x14ac:dyDescent="0.2">
      <c r="A557" s="312"/>
      <c r="B557" s="297" t="s">
        <v>302</v>
      </c>
      <c r="C557" s="293"/>
    </row>
    <row r="558" spans="1:3" x14ac:dyDescent="0.2">
      <c r="A558" s="312"/>
      <c r="B558" s="297" t="s">
        <v>303</v>
      </c>
      <c r="C558" s="293"/>
    </row>
    <row r="559" spans="1:3" x14ac:dyDescent="0.2">
      <c r="A559" s="312"/>
      <c r="B559" s="297" t="s">
        <v>304</v>
      </c>
      <c r="C559" s="293"/>
    </row>
    <row r="560" spans="1:3" x14ac:dyDescent="0.2">
      <c r="A560" s="312"/>
      <c r="B560" s="297" t="s">
        <v>305</v>
      </c>
      <c r="C560" s="293"/>
    </row>
    <row r="561" spans="1:3" x14ac:dyDescent="0.2">
      <c r="A561" s="312"/>
      <c r="B561" s="297" t="s">
        <v>306</v>
      </c>
      <c r="C561" s="293"/>
    </row>
    <row r="562" spans="1:3" x14ac:dyDescent="0.2">
      <c r="A562" s="312"/>
      <c r="B562" s="297" t="s">
        <v>307</v>
      </c>
      <c r="C562" s="293"/>
    </row>
    <row r="563" spans="1:3" x14ac:dyDescent="0.2">
      <c r="A563" s="312"/>
      <c r="B563" s="297" t="s">
        <v>308</v>
      </c>
      <c r="C563" s="293"/>
    </row>
    <row r="564" spans="1:3" x14ac:dyDescent="0.2">
      <c r="A564" s="312"/>
      <c r="B564" s="297" t="s">
        <v>309</v>
      </c>
      <c r="C564" s="293"/>
    </row>
    <row r="565" spans="1:3" x14ac:dyDescent="0.2">
      <c r="A565" s="312"/>
      <c r="B565" s="297" t="s">
        <v>310</v>
      </c>
      <c r="C565" s="293"/>
    </row>
    <row r="566" spans="1:3" x14ac:dyDescent="0.2">
      <c r="A566" s="312"/>
      <c r="B566" s="297" t="s">
        <v>294</v>
      </c>
      <c r="C566" s="293"/>
    </row>
    <row r="567" spans="1:3" x14ac:dyDescent="0.2">
      <c r="A567" s="312"/>
      <c r="B567" s="297" t="s">
        <v>295</v>
      </c>
      <c r="C567" s="293"/>
    </row>
    <row r="568" spans="1:3" x14ac:dyDescent="0.2">
      <c r="A568" s="312"/>
      <c r="B568" s="297" t="s">
        <v>296</v>
      </c>
      <c r="C568" s="293"/>
    </row>
    <row r="569" spans="1:3" x14ac:dyDescent="0.2">
      <c r="A569" s="312"/>
      <c r="B569" s="297" t="s">
        <v>297</v>
      </c>
      <c r="C569" s="293"/>
    </row>
    <row r="570" spans="1:3" x14ac:dyDescent="0.2">
      <c r="A570" s="312"/>
      <c r="B570" s="297" t="s">
        <v>298</v>
      </c>
      <c r="C570" s="293"/>
    </row>
    <row r="571" spans="1:3" x14ac:dyDescent="0.2">
      <c r="A571" s="312"/>
      <c r="B571" s="297" t="s">
        <v>299</v>
      </c>
      <c r="C571" s="293"/>
    </row>
    <row r="572" spans="1:3" x14ac:dyDescent="0.2">
      <c r="A572" s="312"/>
      <c r="B572" s="297" t="s">
        <v>300</v>
      </c>
      <c r="C572" s="293"/>
    </row>
    <row r="573" spans="1:3" x14ac:dyDescent="0.2">
      <c r="A573" s="312"/>
      <c r="B573" s="297" t="s">
        <v>301</v>
      </c>
      <c r="C573" s="293"/>
    </row>
    <row r="574" spans="1:3" s="18" customFormat="1" ht="16" x14ac:dyDescent="0.2">
      <c r="A574" s="312"/>
      <c r="B574" s="314" t="s">
        <v>311</v>
      </c>
      <c r="C574" s="314"/>
    </row>
    <row r="575" spans="1:3" x14ac:dyDescent="0.2">
      <c r="A575" s="312"/>
      <c r="B575" s="297" t="s">
        <v>262</v>
      </c>
      <c r="C575" s="293"/>
    </row>
    <row r="576" spans="1:3" x14ac:dyDescent="0.2">
      <c r="A576" s="312"/>
      <c r="B576" s="297" t="s">
        <v>271</v>
      </c>
      <c r="C576" s="293"/>
    </row>
    <row r="577" spans="1:3" x14ac:dyDescent="0.2">
      <c r="A577" s="312"/>
      <c r="B577" s="297" t="s">
        <v>272</v>
      </c>
      <c r="C577" s="293"/>
    </row>
    <row r="578" spans="1:3" x14ac:dyDescent="0.2">
      <c r="A578" s="312"/>
      <c r="B578" s="297" t="s">
        <v>273</v>
      </c>
      <c r="C578" s="293"/>
    </row>
    <row r="579" spans="1:3" x14ac:dyDescent="0.2">
      <c r="A579" s="312"/>
      <c r="B579" s="297" t="s">
        <v>274</v>
      </c>
      <c r="C579" s="293"/>
    </row>
    <row r="580" spans="1:3" x14ac:dyDescent="0.2">
      <c r="A580" s="312"/>
      <c r="B580" s="297" t="s">
        <v>275</v>
      </c>
      <c r="C580" s="293"/>
    </row>
    <row r="581" spans="1:3" x14ac:dyDescent="0.2">
      <c r="A581" s="312"/>
      <c r="B581" s="297" t="s">
        <v>575</v>
      </c>
      <c r="C581" s="293"/>
    </row>
    <row r="582" spans="1:3" x14ac:dyDescent="0.2">
      <c r="A582" s="312"/>
      <c r="B582" s="297" t="s">
        <v>276</v>
      </c>
      <c r="C582" s="293"/>
    </row>
    <row r="583" spans="1:3" x14ac:dyDescent="0.2">
      <c r="A583" s="312"/>
      <c r="B583" s="297" t="s">
        <v>576</v>
      </c>
      <c r="C583" s="293"/>
    </row>
    <row r="584" spans="1:3" x14ac:dyDescent="0.2">
      <c r="A584" s="312"/>
      <c r="B584" s="297" t="s">
        <v>277</v>
      </c>
      <c r="C584" s="293"/>
    </row>
    <row r="585" spans="1:3" x14ac:dyDescent="0.2">
      <c r="A585" s="312"/>
      <c r="B585" s="297" t="s">
        <v>278</v>
      </c>
      <c r="C585" s="293"/>
    </row>
    <row r="586" spans="1:3" x14ac:dyDescent="0.2">
      <c r="A586" s="312"/>
      <c r="B586" s="297" t="s">
        <v>264</v>
      </c>
      <c r="C586" s="293"/>
    </row>
    <row r="587" spans="1:3" x14ac:dyDescent="0.2">
      <c r="A587" s="312"/>
      <c r="B587" s="297" t="s">
        <v>280</v>
      </c>
      <c r="C587" s="293"/>
    </row>
    <row r="588" spans="1:3" x14ac:dyDescent="0.2">
      <c r="A588" s="312"/>
      <c r="B588" s="297" t="s">
        <v>281</v>
      </c>
      <c r="C588" s="293"/>
    </row>
    <row r="589" spans="1:3" x14ac:dyDescent="0.2">
      <c r="A589" s="312"/>
      <c r="B589" s="297" t="s">
        <v>282</v>
      </c>
      <c r="C589" s="293"/>
    </row>
    <row r="590" spans="1:3" x14ac:dyDescent="0.2">
      <c r="A590" s="312"/>
      <c r="B590" s="297" t="s">
        <v>283</v>
      </c>
      <c r="C590" s="293"/>
    </row>
    <row r="591" spans="1:3" x14ac:dyDescent="0.2">
      <c r="A591" s="312"/>
      <c r="B591" s="297" t="s">
        <v>284</v>
      </c>
      <c r="C591" s="293"/>
    </row>
    <row r="592" spans="1:3" x14ac:dyDescent="0.2">
      <c r="A592" s="312"/>
      <c r="B592" s="297" t="s">
        <v>285</v>
      </c>
      <c r="C592" s="293"/>
    </row>
    <row r="593" spans="1:3" x14ac:dyDescent="0.2">
      <c r="A593" s="312"/>
      <c r="B593" s="297" t="s">
        <v>286</v>
      </c>
      <c r="C593" s="293"/>
    </row>
    <row r="594" spans="1:3" x14ac:dyDescent="0.2">
      <c r="A594" s="312"/>
      <c r="B594" s="297" t="s">
        <v>287</v>
      </c>
      <c r="C594" s="293"/>
    </row>
    <row r="595" spans="1:3" x14ac:dyDescent="0.2">
      <c r="A595" s="312"/>
      <c r="B595" s="297" t="s">
        <v>288</v>
      </c>
      <c r="C595" s="293"/>
    </row>
    <row r="596" spans="1:3" x14ac:dyDescent="0.2">
      <c r="A596" s="312"/>
      <c r="B596" s="297" t="s">
        <v>577</v>
      </c>
      <c r="C596" s="293"/>
    </row>
    <row r="597" spans="1:3" x14ac:dyDescent="0.2">
      <c r="A597" s="312"/>
      <c r="B597" s="297" t="s">
        <v>265</v>
      </c>
      <c r="C597" s="293"/>
    </row>
    <row r="598" spans="1:3" x14ac:dyDescent="0.2">
      <c r="A598" s="312"/>
      <c r="B598" s="297" t="s">
        <v>289</v>
      </c>
      <c r="C598" s="293"/>
    </row>
    <row r="599" spans="1:3" x14ac:dyDescent="0.2">
      <c r="A599" s="312"/>
      <c r="B599" s="297" t="s">
        <v>290</v>
      </c>
      <c r="C599" s="293"/>
    </row>
    <row r="600" spans="1:3" x14ac:dyDescent="0.2">
      <c r="A600" s="312"/>
      <c r="B600" s="297" t="s">
        <v>291</v>
      </c>
      <c r="C600" s="293"/>
    </row>
    <row r="601" spans="1:3" x14ac:dyDescent="0.2">
      <c r="A601" s="312"/>
      <c r="B601" s="297" t="s">
        <v>266</v>
      </c>
      <c r="C601" s="293"/>
    </row>
    <row r="602" spans="1:3" x14ac:dyDescent="0.2">
      <c r="A602" s="312"/>
      <c r="B602" s="297" t="s">
        <v>574</v>
      </c>
      <c r="C602" s="293"/>
    </row>
    <row r="603" spans="1:3" x14ac:dyDescent="0.2">
      <c r="A603" s="312"/>
      <c r="B603" s="297" t="s">
        <v>267</v>
      </c>
      <c r="C603" s="293"/>
    </row>
    <row r="604" spans="1:3" x14ac:dyDescent="0.2">
      <c r="A604" s="312"/>
      <c r="B604" s="297" t="s">
        <v>268</v>
      </c>
      <c r="C604" s="293"/>
    </row>
    <row r="605" spans="1:3" x14ac:dyDescent="0.2">
      <c r="A605" s="312"/>
      <c r="B605" s="297" t="s">
        <v>269</v>
      </c>
      <c r="C605" s="293"/>
    </row>
    <row r="606" spans="1:3" x14ac:dyDescent="0.2">
      <c r="A606" s="312"/>
      <c r="B606" s="297" t="s">
        <v>270</v>
      </c>
      <c r="C606" s="293"/>
    </row>
    <row r="607" spans="1:3" x14ac:dyDescent="0.2">
      <c r="A607" s="312"/>
      <c r="B607" s="310" t="s">
        <v>1194</v>
      </c>
      <c r="C607" s="294"/>
    </row>
    <row r="608" spans="1:3" x14ac:dyDescent="0.2">
      <c r="A608" s="312"/>
      <c r="B608" s="27" t="s">
        <v>1223</v>
      </c>
      <c r="C608" s="25"/>
    </row>
    <row r="609" spans="1:3" ht="15" customHeight="1" x14ac:dyDescent="0.2">
      <c r="A609" s="312"/>
      <c r="B609" s="297" t="s">
        <v>537</v>
      </c>
      <c r="C609" s="293"/>
    </row>
    <row r="610" spans="1:3" ht="15" customHeight="1" x14ac:dyDescent="0.2">
      <c r="A610" s="312"/>
      <c r="B610" s="297" t="s">
        <v>544</v>
      </c>
      <c r="C610" s="293"/>
    </row>
    <row r="611" spans="1:3" ht="15" customHeight="1" x14ac:dyDescent="0.2">
      <c r="A611" s="312"/>
      <c r="B611" s="297" t="s">
        <v>545</v>
      </c>
      <c r="C611" s="293"/>
    </row>
    <row r="612" spans="1:3" ht="15" customHeight="1" x14ac:dyDescent="0.2">
      <c r="A612" s="312"/>
      <c r="B612" s="297" t="s">
        <v>546</v>
      </c>
      <c r="C612" s="293"/>
    </row>
    <row r="613" spans="1:3" ht="15" customHeight="1" x14ac:dyDescent="0.2">
      <c r="A613" s="312"/>
      <c r="B613" s="297" t="s">
        <v>245</v>
      </c>
      <c r="C613" s="293"/>
    </row>
    <row r="614" spans="1:3" ht="15" customHeight="1" x14ac:dyDescent="0.2">
      <c r="A614" s="312"/>
      <c r="B614" s="297" t="s">
        <v>547</v>
      </c>
      <c r="C614" s="293"/>
    </row>
    <row r="615" spans="1:3" ht="15" customHeight="1" x14ac:dyDescent="0.2">
      <c r="A615" s="312"/>
      <c r="B615" s="297" t="s">
        <v>548</v>
      </c>
      <c r="C615" s="293"/>
    </row>
    <row r="616" spans="1:3" ht="15" customHeight="1" x14ac:dyDescent="0.2">
      <c r="A616" s="312"/>
      <c r="B616" s="297" t="s">
        <v>549</v>
      </c>
      <c r="C616" s="293"/>
    </row>
    <row r="617" spans="1:3" ht="15" customHeight="1" x14ac:dyDescent="0.2">
      <c r="A617" s="312"/>
      <c r="B617" s="297" t="s">
        <v>550</v>
      </c>
      <c r="C617" s="293"/>
    </row>
    <row r="618" spans="1:3" ht="15" customHeight="1" x14ac:dyDescent="0.2">
      <c r="A618" s="312"/>
      <c r="B618" s="297" t="s">
        <v>246</v>
      </c>
      <c r="C618" s="293"/>
    </row>
    <row r="619" spans="1:3" ht="15" customHeight="1" x14ac:dyDescent="0.2">
      <c r="A619" s="312"/>
      <c r="B619" s="297" t="s">
        <v>551</v>
      </c>
      <c r="C619" s="293"/>
    </row>
    <row r="620" spans="1:3" ht="15" customHeight="1" x14ac:dyDescent="0.2">
      <c r="A620" s="312"/>
      <c r="B620" s="297" t="s">
        <v>538</v>
      </c>
      <c r="C620" s="293"/>
    </row>
    <row r="621" spans="1:3" ht="15" customHeight="1" x14ac:dyDescent="0.2">
      <c r="A621" s="312"/>
      <c r="B621" s="297" t="s">
        <v>552</v>
      </c>
      <c r="C621" s="293"/>
    </row>
    <row r="622" spans="1:3" ht="15" customHeight="1" x14ac:dyDescent="0.2">
      <c r="A622" s="312"/>
      <c r="B622" s="297" t="s">
        <v>553</v>
      </c>
      <c r="C622" s="293"/>
    </row>
    <row r="623" spans="1:3" ht="15" customHeight="1" x14ac:dyDescent="0.2">
      <c r="A623" s="312"/>
      <c r="B623" s="297" t="s">
        <v>554</v>
      </c>
      <c r="C623" s="293"/>
    </row>
    <row r="624" spans="1:3" ht="15" customHeight="1" x14ac:dyDescent="0.2">
      <c r="A624" s="312"/>
      <c r="B624" s="297" t="s">
        <v>247</v>
      </c>
      <c r="C624" s="293"/>
    </row>
    <row r="625" spans="1:3" ht="15" customHeight="1" x14ac:dyDescent="0.2">
      <c r="A625" s="312"/>
      <c r="B625" s="297" t="s">
        <v>555</v>
      </c>
      <c r="C625" s="293"/>
    </row>
    <row r="626" spans="1:3" ht="15" customHeight="1" x14ac:dyDescent="0.2">
      <c r="A626" s="312"/>
      <c r="B626" s="297" t="s">
        <v>556</v>
      </c>
      <c r="C626" s="293"/>
    </row>
    <row r="627" spans="1:3" ht="15" customHeight="1" x14ac:dyDescent="0.2">
      <c r="A627" s="312"/>
      <c r="B627" s="297" t="s">
        <v>248</v>
      </c>
      <c r="C627" s="293"/>
    </row>
    <row r="628" spans="1:3" ht="15" customHeight="1" x14ac:dyDescent="0.2">
      <c r="A628" s="312"/>
      <c r="B628" s="297" t="s">
        <v>557</v>
      </c>
      <c r="C628" s="293"/>
    </row>
    <row r="629" spans="1:3" ht="15" customHeight="1" x14ac:dyDescent="0.2">
      <c r="A629" s="312"/>
      <c r="B629" s="297" t="s">
        <v>558</v>
      </c>
      <c r="C629" s="293"/>
    </row>
    <row r="630" spans="1:3" ht="15" customHeight="1" x14ac:dyDescent="0.2">
      <c r="A630" s="312"/>
      <c r="B630" s="297" t="s">
        <v>536</v>
      </c>
      <c r="C630" s="293"/>
    </row>
    <row r="631" spans="1:3" ht="15" customHeight="1" x14ac:dyDescent="0.2">
      <c r="A631" s="312"/>
      <c r="B631" s="297" t="s">
        <v>539</v>
      </c>
      <c r="C631" s="293"/>
    </row>
    <row r="632" spans="1:3" ht="15" customHeight="1" x14ac:dyDescent="0.2">
      <c r="A632" s="312"/>
      <c r="B632" s="297" t="s">
        <v>609</v>
      </c>
      <c r="C632" s="293"/>
    </row>
    <row r="633" spans="1:3" ht="15" customHeight="1" x14ac:dyDescent="0.2">
      <c r="A633" s="312"/>
      <c r="B633" s="297" t="s">
        <v>1042</v>
      </c>
      <c r="C633" s="293"/>
    </row>
    <row r="634" spans="1:3" ht="15" customHeight="1" x14ac:dyDescent="0.2">
      <c r="A634" s="312"/>
      <c r="B634" s="297" t="s">
        <v>244</v>
      </c>
      <c r="C634" s="293"/>
    </row>
    <row r="635" spans="1:3" ht="15" customHeight="1" x14ac:dyDescent="0.2">
      <c r="A635" s="312"/>
      <c r="B635" s="297" t="s">
        <v>540</v>
      </c>
      <c r="C635" s="293"/>
    </row>
    <row r="636" spans="1:3" ht="15" customHeight="1" x14ac:dyDescent="0.2">
      <c r="A636" s="312"/>
      <c r="B636" s="297" t="s">
        <v>541</v>
      </c>
      <c r="C636" s="293"/>
    </row>
    <row r="637" spans="1:3" ht="15" customHeight="1" x14ac:dyDescent="0.2">
      <c r="A637" s="312"/>
      <c r="B637" s="297" t="s">
        <v>542</v>
      </c>
      <c r="C637" s="293"/>
    </row>
    <row r="638" spans="1:3" ht="15" customHeight="1" x14ac:dyDescent="0.2">
      <c r="A638" s="312"/>
      <c r="B638" s="297" t="s">
        <v>559</v>
      </c>
      <c r="C638" s="293"/>
    </row>
    <row r="639" spans="1:3" ht="15" customHeight="1" x14ac:dyDescent="0.2">
      <c r="A639" s="312"/>
      <c r="B639" s="297" t="s">
        <v>543</v>
      </c>
      <c r="C639" s="293"/>
    </row>
    <row r="640" spans="1:3" ht="16" x14ac:dyDescent="0.2">
      <c r="A640" s="312"/>
      <c r="B640" s="315" t="s">
        <v>237</v>
      </c>
      <c r="C640" s="316"/>
    </row>
    <row r="641" spans="1:3" ht="15" customHeight="1" x14ac:dyDescent="0.2">
      <c r="A641" s="312"/>
      <c r="B641" s="297" t="s">
        <v>238</v>
      </c>
      <c r="C641" s="293"/>
    </row>
    <row r="642" spans="1:3" ht="15" customHeight="1" x14ac:dyDescent="0.2">
      <c r="A642" s="312"/>
      <c r="B642" s="297" t="s">
        <v>242</v>
      </c>
      <c r="C642" s="293"/>
    </row>
    <row r="643" spans="1:3" ht="15" customHeight="1" x14ac:dyDescent="0.2">
      <c r="A643" s="312"/>
      <c r="B643" s="297" t="s">
        <v>241</v>
      </c>
      <c r="C643" s="293"/>
    </row>
    <row r="644" spans="1:3" ht="15" customHeight="1" x14ac:dyDescent="0.2">
      <c r="A644" s="312"/>
      <c r="B644" s="297" t="s">
        <v>1542</v>
      </c>
      <c r="C644" s="293"/>
    </row>
    <row r="645" spans="1:3" x14ac:dyDescent="0.2">
      <c r="A645" s="313"/>
      <c r="B645" s="297" t="s">
        <v>1541</v>
      </c>
      <c r="C645" s="293"/>
    </row>
    <row r="647" spans="1:3" x14ac:dyDescent="0.2">
      <c r="A647" s="21" t="str">
        <f>+Objetivos_Programas!B13</f>
        <v>11. Programa de Calles completas</v>
      </c>
    </row>
    <row r="649" spans="1:3" ht="15" customHeight="1" x14ac:dyDescent="0.2">
      <c r="A649" s="295" t="str">
        <f>+OB_Prop_Estru_Prog_SubPr_meta!J45</f>
        <v>Subprograma de Calles completas</v>
      </c>
      <c r="B649" s="293" t="s">
        <v>1224</v>
      </c>
      <c r="C649" s="293"/>
    </row>
    <row r="650" spans="1:3" ht="16" x14ac:dyDescent="0.2">
      <c r="A650" s="295"/>
      <c r="B650" s="20" t="s">
        <v>1191</v>
      </c>
      <c r="C650" s="20" t="str">
        <f>+VLOOKUP(A649,OB_Prop_Estru_Prog_SubPr_meta!$J$3:$N$59,2,FALSE)</f>
        <v>5. Subprograma de Calles completas</v>
      </c>
    </row>
    <row r="651" spans="1:3" ht="240" x14ac:dyDescent="0.2">
      <c r="A651" s="295"/>
      <c r="B651" s="20" t="s">
        <v>1192</v>
      </c>
      <c r="C651" s="20" t="str">
        <f>+VLOOKUP(A649,OB_Prop_Estru_Prog_SubPr_meta!$J$3:$N$59,3,FALSE)</f>
        <v xml:space="preserve">Tiene como propósitos la intervención de los perfiles viales a partir del concepto de calles completas para consolidar el espacio público para la movilidad, Consolidar la malla arterial para dar continuidad a los flujos y dinámicas de movilidad y conectar la malla intermedia para dar soporte a los flujos de escala estructurante y la accesibilidad a la escala de proximidad, y cualificación de la malla de proximidad y del cuidado para garantizar la accesibilidad y el uso, goce y disfrute del espacio público para la movilidad. La Secretaría de Movilidad, en coordinación con entidades competentes, serán las responsables del diseño, ejecución y seguimiento del subprograma.
</v>
      </c>
    </row>
    <row r="652" spans="1:3" ht="15" customHeight="1" x14ac:dyDescent="0.2">
      <c r="A652" s="295" t="s">
        <v>1189</v>
      </c>
      <c r="B652" s="310" t="s">
        <v>1194</v>
      </c>
      <c r="C652" s="294"/>
    </row>
    <row r="653" spans="1:3" x14ac:dyDescent="0.2">
      <c r="A653" s="295"/>
      <c r="B653" s="310" t="s">
        <v>180</v>
      </c>
      <c r="C653" s="294"/>
    </row>
    <row r="654" spans="1:3" x14ac:dyDescent="0.2">
      <c r="A654" s="295"/>
      <c r="B654" s="297" t="s">
        <v>181</v>
      </c>
      <c r="C654" s="293"/>
    </row>
    <row r="655" spans="1:3" x14ac:dyDescent="0.2">
      <c r="A655" s="295"/>
      <c r="B655" s="297" t="s">
        <v>188</v>
      </c>
      <c r="C655" s="293"/>
    </row>
    <row r="656" spans="1:3" x14ac:dyDescent="0.2">
      <c r="A656" s="295"/>
      <c r="B656" s="297" t="s">
        <v>189</v>
      </c>
      <c r="C656" s="293"/>
    </row>
    <row r="657" spans="1:3" x14ac:dyDescent="0.2">
      <c r="A657" s="295"/>
      <c r="B657" s="297" t="s">
        <v>588</v>
      </c>
      <c r="C657" s="293"/>
    </row>
    <row r="658" spans="1:3" x14ac:dyDescent="0.2">
      <c r="A658" s="295"/>
      <c r="B658" s="297" t="s">
        <v>182</v>
      </c>
      <c r="C658" s="293"/>
    </row>
    <row r="659" spans="1:3" x14ac:dyDescent="0.2">
      <c r="A659" s="295"/>
      <c r="B659" s="297" t="s">
        <v>183</v>
      </c>
      <c r="C659" s="293"/>
    </row>
    <row r="660" spans="1:3" x14ac:dyDescent="0.2">
      <c r="A660" s="295"/>
      <c r="B660" s="297" t="s">
        <v>184</v>
      </c>
      <c r="C660" s="293"/>
    </row>
    <row r="661" spans="1:3" x14ac:dyDescent="0.2">
      <c r="A661" s="295"/>
      <c r="B661" s="297" t="s">
        <v>185</v>
      </c>
      <c r="C661" s="293"/>
    </row>
    <row r="662" spans="1:3" x14ac:dyDescent="0.2">
      <c r="A662" s="295"/>
      <c r="B662" s="297" t="s">
        <v>186</v>
      </c>
      <c r="C662" s="293"/>
    </row>
    <row r="663" spans="1:3" x14ac:dyDescent="0.2">
      <c r="A663" s="295"/>
      <c r="B663" s="297" t="s">
        <v>187</v>
      </c>
      <c r="C663" s="293"/>
    </row>
    <row r="664" spans="1:3" x14ac:dyDescent="0.2">
      <c r="A664" s="295"/>
      <c r="B664" s="310" t="s">
        <v>506</v>
      </c>
      <c r="C664" s="294"/>
    </row>
    <row r="665" spans="1:3" x14ac:dyDescent="0.2">
      <c r="A665" s="295"/>
      <c r="B665" s="297" t="s">
        <v>161</v>
      </c>
      <c r="C665" s="293"/>
    </row>
    <row r="666" spans="1:3" x14ac:dyDescent="0.2">
      <c r="A666" s="295"/>
      <c r="B666" s="297" t="s">
        <v>1045</v>
      </c>
      <c r="C666" s="293"/>
    </row>
    <row r="667" spans="1:3" x14ac:dyDescent="0.2">
      <c r="A667" s="295"/>
      <c r="B667" s="297" t="s">
        <v>1046</v>
      </c>
      <c r="C667" s="293"/>
    </row>
    <row r="668" spans="1:3" x14ac:dyDescent="0.2">
      <c r="A668" s="295"/>
      <c r="B668" s="297" t="s">
        <v>1044</v>
      </c>
      <c r="C668" s="293"/>
    </row>
    <row r="669" spans="1:3" x14ac:dyDescent="0.2">
      <c r="A669" s="295"/>
      <c r="B669" s="297" t="s">
        <v>150</v>
      </c>
      <c r="C669" s="293"/>
    </row>
    <row r="670" spans="1:3" x14ac:dyDescent="0.2">
      <c r="A670" s="295"/>
      <c r="B670" s="297" t="s">
        <v>160</v>
      </c>
      <c r="C670" s="293"/>
    </row>
    <row r="671" spans="1:3" x14ac:dyDescent="0.2">
      <c r="A671" s="295"/>
      <c r="B671" s="297" t="s">
        <v>514</v>
      </c>
      <c r="C671" s="293"/>
    </row>
    <row r="672" spans="1:3" x14ac:dyDescent="0.2">
      <c r="A672" s="295"/>
      <c r="B672" s="297" t="s">
        <v>159</v>
      </c>
      <c r="C672" s="293"/>
    </row>
    <row r="673" spans="1:3" x14ac:dyDescent="0.2">
      <c r="A673" s="295"/>
      <c r="B673" s="297" t="s">
        <v>171</v>
      </c>
      <c r="C673" s="293"/>
    </row>
    <row r="674" spans="1:3" x14ac:dyDescent="0.2">
      <c r="A674" s="295"/>
      <c r="B674" s="297" t="s">
        <v>178</v>
      </c>
      <c r="C674" s="293"/>
    </row>
    <row r="675" spans="1:3" x14ac:dyDescent="0.2">
      <c r="A675" s="295"/>
      <c r="B675" s="297" t="s">
        <v>580</v>
      </c>
      <c r="C675" s="293"/>
    </row>
    <row r="676" spans="1:3" x14ac:dyDescent="0.2">
      <c r="A676" s="295"/>
      <c r="B676" s="297" t="s">
        <v>169</v>
      </c>
      <c r="C676" s="293"/>
    </row>
    <row r="677" spans="1:3" x14ac:dyDescent="0.2">
      <c r="A677" s="295"/>
      <c r="B677" s="297" t="s">
        <v>157</v>
      </c>
      <c r="C677" s="293"/>
    </row>
    <row r="678" spans="1:3" x14ac:dyDescent="0.2">
      <c r="A678" s="295"/>
      <c r="B678" s="297" t="s">
        <v>132</v>
      </c>
      <c r="C678" s="293"/>
    </row>
    <row r="679" spans="1:3" x14ac:dyDescent="0.2">
      <c r="A679" s="295"/>
      <c r="B679" s="297" t="s">
        <v>583</v>
      </c>
      <c r="C679" s="293"/>
    </row>
    <row r="680" spans="1:3" x14ac:dyDescent="0.2">
      <c r="A680" s="295"/>
      <c r="B680" s="297" t="s">
        <v>579</v>
      </c>
      <c r="C680" s="293"/>
    </row>
    <row r="681" spans="1:3" x14ac:dyDescent="0.2">
      <c r="A681" s="295"/>
      <c r="B681" s="297" t="s">
        <v>164</v>
      </c>
      <c r="C681" s="293"/>
    </row>
    <row r="682" spans="1:3" x14ac:dyDescent="0.2">
      <c r="A682" s="295"/>
      <c r="B682" s="297" t="s">
        <v>141</v>
      </c>
      <c r="C682" s="293"/>
    </row>
    <row r="683" spans="1:3" x14ac:dyDescent="0.2">
      <c r="A683" s="295"/>
      <c r="B683" s="297" t="s">
        <v>502</v>
      </c>
      <c r="C683" s="293"/>
    </row>
    <row r="684" spans="1:3" x14ac:dyDescent="0.2">
      <c r="A684" s="295"/>
      <c r="B684" s="297" t="s">
        <v>129</v>
      </c>
      <c r="C684" s="293"/>
    </row>
    <row r="685" spans="1:3" x14ac:dyDescent="0.2">
      <c r="A685" s="295"/>
      <c r="B685" s="297" t="s">
        <v>151</v>
      </c>
      <c r="C685" s="293"/>
    </row>
    <row r="686" spans="1:3" x14ac:dyDescent="0.2">
      <c r="A686" s="295"/>
      <c r="B686" s="297" t="s">
        <v>170</v>
      </c>
      <c r="C686" s="293"/>
    </row>
    <row r="687" spans="1:3" x14ac:dyDescent="0.2">
      <c r="A687" s="295"/>
      <c r="B687" s="297" t="s">
        <v>172</v>
      </c>
      <c r="C687" s="293"/>
    </row>
    <row r="688" spans="1:3" x14ac:dyDescent="0.2">
      <c r="A688" s="295"/>
      <c r="B688" s="297" t="s">
        <v>162</v>
      </c>
      <c r="C688" s="293"/>
    </row>
    <row r="689" spans="1:3" x14ac:dyDescent="0.2">
      <c r="A689" s="295"/>
      <c r="B689" s="297" t="s">
        <v>156</v>
      </c>
      <c r="C689" s="293"/>
    </row>
    <row r="690" spans="1:3" x14ac:dyDescent="0.2">
      <c r="A690" s="295"/>
      <c r="B690" s="297" t="s">
        <v>155</v>
      </c>
      <c r="C690" s="293"/>
    </row>
    <row r="691" spans="1:3" x14ac:dyDescent="0.2">
      <c r="A691" s="295"/>
      <c r="B691" s="297" t="s">
        <v>139</v>
      </c>
      <c r="C691" s="293"/>
    </row>
    <row r="692" spans="1:3" x14ac:dyDescent="0.2">
      <c r="A692" s="295"/>
      <c r="B692" s="297" t="s">
        <v>168</v>
      </c>
      <c r="C692" s="293"/>
    </row>
    <row r="693" spans="1:3" x14ac:dyDescent="0.2">
      <c r="A693" s="295"/>
      <c r="B693" s="297" t="s">
        <v>173</v>
      </c>
      <c r="C693" s="293"/>
    </row>
    <row r="694" spans="1:3" x14ac:dyDescent="0.2">
      <c r="A694" s="295"/>
      <c r="B694" s="297" t="s">
        <v>128</v>
      </c>
      <c r="C694" s="293"/>
    </row>
    <row r="695" spans="1:3" x14ac:dyDescent="0.2">
      <c r="A695" s="295"/>
      <c r="B695" s="297" t="s">
        <v>144</v>
      </c>
      <c r="C695" s="293"/>
    </row>
    <row r="696" spans="1:3" x14ac:dyDescent="0.2">
      <c r="A696" s="295"/>
      <c r="B696" s="297" t="s">
        <v>143</v>
      </c>
      <c r="C696" s="293"/>
    </row>
    <row r="697" spans="1:3" x14ac:dyDescent="0.2">
      <c r="A697" s="295"/>
      <c r="B697" s="297" t="s">
        <v>517</v>
      </c>
      <c r="C697" s="293"/>
    </row>
    <row r="698" spans="1:3" x14ac:dyDescent="0.2">
      <c r="A698" s="295"/>
      <c r="B698" s="297" t="s">
        <v>513</v>
      </c>
      <c r="C698" s="293"/>
    </row>
    <row r="699" spans="1:3" x14ac:dyDescent="0.2">
      <c r="A699" s="295"/>
      <c r="B699" s="297" t="s">
        <v>508</v>
      </c>
      <c r="C699" s="293"/>
    </row>
    <row r="700" spans="1:3" x14ac:dyDescent="0.2">
      <c r="A700" s="295"/>
      <c r="B700" s="297" t="s">
        <v>146</v>
      </c>
      <c r="C700" s="293"/>
    </row>
    <row r="701" spans="1:3" x14ac:dyDescent="0.2">
      <c r="A701" s="295"/>
      <c r="B701" s="297" t="s">
        <v>509</v>
      </c>
      <c r="C701" s="293"/>
    </row>
    <row r="702" spans="1:3" x14ac:dyDescent="0.2">
      <c r="A702" s="295"/>
      <c r="B702" s="297" t="s">
        <v>131</v>
      </c>
      <c r="C702" s="293"/>
    </row>
    <row r="703" spans="1:3" x14ac:dyDescent="0.2">
      <c r="A703" s="295"/>
      <c r="B703" s="297" t="s">
        <v>135</v>
      </c>
      <c r="C703" s="293"/>
    </row>
    <row r="704" spans="1:3" x14ac:dyDescent="0.2">
      <c r="A704" s="295"/>
      <c r="B704" s="297" t="s">
        <v>1052</v>
      </c>
      <c r="C704" s="293"/>
    </row>
    <row r="705" spans="1:3" x14ac:dyDescent="0.2">
      <c r="A705" s="295"/>
      <c r="B705" s="297" t="s">
        <v>177</v>
      </c>
      <c r="C705" s="293"/>
    </row>
    <row r="706" spans="1:3" x14ac:dyDescent="0.2">
      <c r="A706" s="295"/>
      <c r="B706" s="297" t="s">
        <v>125</v>
      </c>
      <c r="C706" s="293"/>
    </row>
    <row r="707" spans="1:3" x14ac:dyDescent="0.2">
      <c r="A707" s="295"/>
      <c r="B707" s="297" t="s">
        <v>127</v>
      </c>
      <c r="C707" s="293"/>
    </row>
    <row r="708" spans="1:3" x14ac:dyDescent="0.2">
      <c r="A708" s="295"/>
      <c r="B708" s="297" t="s">
        <v>176</v>
      </c>
      <c r="C708" s="293"/>
    </row>
    <row r="709" spans="1:3" x14ac:dyDescent="0.2">
      <c r="A709" s="295"/>
      <c r="B709" s="297" t="s">
        <v>584</v>
      </c>
      <c r="C709" s="293"/>
    </row>
    <row r="710" spans="1:3" x14ac:dyDescent="0.2">
      <c r="A710" s="295"/>
      <c r="B710" s="297" t="s">
        <v>507</v>
      </c>
      <c r="C710" s="293"/>
    </row>
    <row r="711" spans="1:3" x14ac:dyDescent="0.2">
      <c r="A711" s="295"/>
      <c r="B711" s="297" t="s">
        <v>578</v>
      </c>
      <c r="C711" s="293"/>
    </row>
    <row r="712" spans="1:3" x14ac:dyDescent="0.2">
      <c r="A712" s="295"/>
      <c r="B712" s="297" t="s">
        <v>516</v>
      </c>
      <c r="C712" s="293"/>
    </row>
    <row r="713" spans="1:3" x14ac:dyDescent="0.2">
      <c r="A713" s="295"/>
      <c r="B713" s="297" t="s">
        <v>510</v>
      </c>
      <c r="C713" s="293"/>
    </row>
    <row r="714" spans="1:3" x14ac:dyDescent="0.2">
      <c r="A714" s="295"/>
      <c r="B714" s="297" t="s">
        <v>512</v>
      </c>
      <c r="C714" s="293"/>
    </row>
    <row r="715" spans="1:3" x14ac:dyDescent="0.2">
      <c r="A715" s="295"/>
      <c r="B715" s="297" t="s">
        <v>163</v>
      </c>
      <c r="C715" s="293"/>
    </row>
    <row r="716" spans="1:3" x14ac:dyDescent="0.2">
      <c r="A716" s="295"/>
      <c r="B716" s="297" t="s">
        <v>582</v>
      </c>
      <c r="C716" s="293"/>
    </row>
    <row r="717" spans="1:3" x14ac:dyDescent="0.2">
      <c r="A717" s="295"/>
      <c r="B717" s="297" t="s">
        <v>581</v>
      </c>
      <c r="C717" s="293"/>
    </row>
    <row r="718" spans="1:3" x14ac:dyDescent="0.2">
      <c r="A718" s="295"/>
      <c r="B718" s="297" t="s">
        <v>152</v>
      </c>
      <c r="C718" s="293"/>
    </row>
    <row r="719" spans="1:3" x14ac:dyDescent="0.2">
      <c r="A719" s="295"/>
      <c r="B719" s="297" t="s">
        <v>153</v>
      </c>
      <c r="C719" s="293"/>
    </row>
    <row r="720" spans="1:3" x14ac:dyDescent="0.2">
      <c r="A720" s="295"/>
      <c r="B720" s="297" t="s">
        <v>149</v>
      </c>
      <c r="C720" s="293"/>
    </row>
    <row r="721" spans="1:3" x14ac:dyDescent="0.2">
      <c r="A721" s="295"/>
      <c r="B721" s="297" t="s">
        <v>179</v>
      </c>
      <c r="C721" s="293"/>
    </row>
    <row r="722" spans="1:3" x14ac:dyDescent="0.2">
      <c r="A722" s="295"/>
      <c r="B722" s="297" t="s">
        <v>130</v>
      </c>
      <c r="C722" s="293"/>
    </row>
    <row r="723" spans="1:3" x14ac:dyDescent="0.2">
      <c r="A723" s="295"/>
      <c r="B723" s="297" t="s">
        <v>511</v>
      </c>
      <c r="C723" s="293"/>
    </row>
    <row r="724" spans="1:3" x14ac:dyDescent="0.2">
      <c r="A724" s="295"/>
      <c r="B724" s="297" t="s">
        <v>140</v>
      </c>
      <c r="C724" s="293"/>
    </row>
    <row r="725" spans="1:3" x14ac:dyDescent="0.2">
      <c r="A725" s="295"/>
      <c r="B725" s="297" t="s">
        <v>167</v>
      </c>
      <c r="C725" s="293"/>
    </row>
    <row r="726" spans="1:3" x14ac:dyDescent="0.2">
      <c r="A726" s="295"/>
      <c r="B726" s="297" t="s">
        <v>147</v>
      </c>
      <c r="C726" s="293"/>
    </row>
    <row r="727" spans="1:3" x14ac:dyDescent="0.2">
      <c r="A727" s="295"/>
      <c r="B727" s="297" t="s">
        <v>586</v>
      </c>
      <c r="C727" s="293"/>
    </row>
    <row r="728" spans="1:3" x14ac:dyDescent="0.2">
      <c r="A728" s="295"/>
      <c r="B728" s="297" t="s">
        <v>175</v>
      </c>
      <c r="C728" s="293"/>
    </row>
    <row r="729" spans="1:3" x14ac:dyDescent="0.2">
      <c r="A729" s="295"/>
      <c r="B729" s="297" t="s">
        <v>174</v>
      </c>
      <c r="C729" s="293"/>
    </row>
    <row r="730" spans="1:3" x14ac:dyDescent="0.2">
      <c r="A730" s="295"/>
      <c r="B730" s="297" t="s">
        <v>148</v>
      </c>
      <c r="C730" s="293"/>
    </row>
    <row r="731" spans="1:3" x14ac:dyDescent="0.2">
      <c r="A731" s="295"/>
      <c r="B731" s="297" t="s">
        <v>585</v>
      </c>
      <c r="C731" s="293"/>
    </row>
    <row r="732" spans="1:3" x14ac:dyDescent="0.2">
      <c r="A732" s="295"/>
      <c r="B732" s="297" t="s">
        <v>165</v>
      </c>
      <c r="C732" s="293"/>
    </row>
    <row r="733" spans="1:3" x14ac:dyDescent="0.2">
      <c r="A733" s="295"/>
      <c r="B733" s="297" t="s">
        <v>1043</v>
      </c>
      <c r="C733" s="293"/>
    </row>
    <row r="734" spans="1:3" x14ac:dyDescent="0.2">
      <c r="A734" s="295"/>
      <c r="B734" s="297" t="s">
        <v>137</v>
      </c>
      <c r="C734" s="293"/>
    </row>
    <row r="735" spans="1:3" x14ac:dyDescent="0.2">
      <c r="A735" s="295"/>
      <c r="B735" s="297" t="s">
        <v>515</v>
      </c>
      <c r="C735" s="293"/>
    </row>
    <row r="736" spans="1:3" x14ac:dyDescent="0.2">
      <c r="A736" s="295"/>
      <c r="B736" s="297" t="s">
        <v>138</v>
      </c>
      <c r="C736" s="293"/>
    </row>
    <row r="737" spans="1:3" x14ac:dyDescent="0.2">
      <c r="A737" s="295"/>
      <c r="B737" s="310" t="s">
        <v>518</v>
      </c>
      <c r="C737" s="294"/>
    </row>
    <row r="738" spans="1:3" x14ac:dyDescent="0.2">
      <c r="A738" s="295"/>
      <c r="B738" s="297" t="s">
        <v>190</v>
      </c>
      <c r="C738" s="293"/>
    </row>
    <row r="739" spans="1:3" x14ac:dyDescent="0.2">
      <c r="A739" s="295"/>
      <c r="B739" s="297" t="s">
        <v>191</v>
      </c>
      <c r="C739" s="293"/>
    </row>
    <row r="740" spans="1:3" x14ac:dyDescent="0.2">
      <c r="A740" s="295"/>
      <c r="B740" s="297" t="s">
        <v>196</v>
      </c>
      <c r="C740" s="293"/>
    </row>
    <row r="741" spans="1:3" x14ac:dyDescent="0.2">
      <c r="A741" s="295"/>
      <c r="B741" s="297" t="s">
        <v>193</v>
      </c>
      <c r="C741" s="293"/>
    </row>
    <row r="742" spans="1:3" x14ac:dyDescent="0.2">
      <c r="A742" s="295"/>
      <c r="B742" s="297" t="s">
        <v>211</v>
      </c>
      <c r="C742" s="293"/>
    </row>
    <row r="743" spans="1:3" x14ac:dyDescent="0.2">
      <c r="A743" s="295"/>
      <c r="B743" s="297" t="s">
        <v>216</v>
      </c>
      <c r="C743" s="293"/>
    </row>
    <row r="744" spans="1:3" x14ac:dyDescent="0.2">
      <c r="A744" s="295"/>
      <c r="B744" s="297" t="s">
        <v>209</v>
      </c>
      <c r="C744" s="293"/>
    </row>
    <row r="745" spans="1:3" x14ac:dyDescent="0.2">
      <c r="A745" s="295"/>
      <c r="B745" s="297" t="s">
        <v>212</v>
      </c>
      <c r="C745" s="293"/>
    </row>
    <row r="746" spans="1:3" x14ac:dyDescent="0.2">
      <c r="A746" s="295"/>
      <c r="B746" s="297" t="s">
        <v>214</v>
      </c>
      <c r="C746" s="293"/>
    </row>
    <row r="747" spans="1:3" x14ac:dyDescent="0.2">
      <c r="A747" s="295"/>
      <c r="B747" s="297" t="s">
        <v>208</v>
      </c>
      <c r="C747" s="293"/>
    </row>
    <row r="748" spans="1:3" x14ac:dyDescent="0.2">
      <c r="A748" s="295"/>
      <c r="B748" s="297" t="s">
        <v>203</v>
      </c>
      <c r="C748" s="293"/>
    </row>
    <row r="749" spans="1:3" x14ac:dyDescent="0.2">
      <c r="A749" s="295"/>
      <c r="B749" s="297" t="s">
        <v>205</v>
      </c>
      <c r="C749" s="293"/>
    </row>
    <row r="750" spans="1:3" x14ac:dyDescent="0.2">
      <c r="A750" s="295"/>
      <c r="B750" s="297" t="s">
        <v>194</v>
      </c>
      <c r="C750" s="293"/>
    </row>
    <row r="751" spans="1:3" x14ac:dyDescent="0.2">
      <c r="A751" s="295"/>
      <c r="B751" s="297" t="s">
        <v>198</v>
      </c>
      <c r="C751" s="293"/>
    </row>
    <row r="752" spans="1:3" x14ac:dyDescent="0.2">
      <c r="A752" s="295"/>
      <c r="B752" s="297" t="s">
        <v>1047</v>
      </c>
      <c r="C752" s="293"/>
    </row>
    <row r="753" spans="1:3" x14ac:dyDescent="0.2">
      <c r="A753" s="295"/>
      <c r="B753" s="297" t="s">
        <v>215</v>
      </c>
      <c r="C753" s="293"/>
    </row>
    <row r="754" spans="1:3" x14ac:dyDescent="0.2">
      <c r="A754" s="295"/>
      <c r="B754" s="297" t="s">
        <v>204</v>
      </c>
      <c r="C754" s="293"/>
    </row>
    <row r="755" spans="1:3" x14ac:dyDescent="0.2">
      <c r="A755" s="295"/>
      <c r="B755" s="297" t="s">
        <v>207</v>
      </c>
      <c r="C755" s="293"/>
    </row>
    <row r="756" spans="1:3" x14ac:dyDescent="0.2">
      <c r="A756" s="295"/>
      <c r="B756" s="297" t="s">
        <v>199</v>
      </c>
      <c r="C756" s="293"/>
    </row>
    <row r="757" spans="1:3" x14ac:dyDescent="0.2">
      <c r="A757" s="295"/>
      <c r="B757" s="297" t="s">
        <v>1050</v>
      </c>
      <c r="C757" s="293"/>
    </row>
    <row r="758" spans="1:3" x14ac:dyDescent="0.2">
      <c r="A758" s="295"/>
      <c r="B758" s="297" t="s">
        <v>217</v>
      </c>
      <c r="C758" s="293"/>
    </row>
    <row r="759" spans="1:3" x14ac:dyDescent="0.2">
      <c r="A759" s="295"/>
      <c r="B759" s="297" t="s">
        <v>200</v>
      </c>
      <c r="C759" s="293"/>
    </row>
    <row r="760" spans="1:3" x14ac:dyDescent="0.2">
      <c r="A760" s="295"/>
      <c r="B760" s="297" t="s">
        <v>201</v>
      </c>
      <c r="C760" s="293"/>
    </row>
    <row r="761" spans="1:3" x14ac:dyDescent="0.2">
      <c r="A761" s="295"/>
      <c r="B761" s="297" t="s">
        <v>202</v>
      </c>
      <c r="C761" s="293"/>
    </row>
    <row r="763" spans="1:3" x14ac:dyDescent="0.2">
      <c r="A763" s="21" t="str">
        <f>+Objetivos_Programas!B14</f>
        <v>12. Programa de prestación de servicios públicos organizado, eficiente e inteligente</v>
      </c>
    </row>
    <row r="765" spans="1:3" ht="15" customHeight="1" x14ac:dyDescent="0.2">
      <c r="A765" s="295" t="str">
        <f>+OB_Prop_Estru_Prog_SubPr_meta!J47</f>
        <v>1. Subprograma de Alumbrado Público</v>
      </c>
      <c r="B765" s="293" t="s">
        <v>1614</v>
      </c>
      <c r="C765" s="293"/>
    </row>
    <row r="766" spans="1:3" ht="16" x14ac:dyDescent="0.2">
      <c r="A766" s="295"/>
      <c r="B766" s="20" t="s">
        <v>1191</v>
      </c>
      <c r="C766" s="20" t="str">
        <f>+VLOOKUP(A765,OB_Prop_Estru_Prog_SubPr_meta!$J$3:$N$59,2,FALSE)</f>
        <v>8. Subprograma de Alumbrado Público</v>
      </c>
    </row>
    <row r="767" spans="1:3" ht="144" x14ac:dyDescent="0.2">
      <c r="A767" s="295"/>
      <c r="B767" s="20" t="s">
        <v>1192</v>
      </c>
      <c r="C767" s="20" t="str">
        <f>+VLOOKUP(A765,OB_Prop_Estru_Prog_SubPr_meta!$J$3:$N$59,3,FALSE)</f>
        <v>Tiene como objetivo garantizar el alumbrado público de la ciudad con el fin de optimizar las condiciones necesarias para el mejoramiento de la seguridad y el bienestar de los ciudadanos mediante la modernización del parque lumínico, inclusión del uso de FNCER y apoyar así el propósito de revitalización de la ciudad. La UAESP, en coordinación con entidades competentes, serán las responsables de la ejecución de este subprograma.</v>
      </c>
    </row>
    <row r="768" spans="1:3" x14ac:dyDescent="0.2">
      <c r="A768" s="317" t="s">
        <v>1225</v>
      </c>
      <c r="B768" s="310" t="s">
        <v>2</v>
      </c>
      <c r="C768" s="294"/>
    </row>
    <row r="769" spans="1:3" x14ac:dyDescent="0.2">
      <c r="A769" s="317"/>
      <c r="B769" s="297" t="s">
        <v>672</v>
      </c>
      <c r="C769" s="293"/>
    </row>
    <row r="770" spans="1:3" ht="15" customHeight="1" x14ac:dyDescent="0.2">
      <c r="A770" s="295" t="str">
        <f>+OB_Prop_Estru_Prog_SubPr_meta!J48</f>
        <v>2. Subprograma de Soterramiento de redes</v>
      </c>
      <c r="B770" s="293" t="s">
        <v>1226</v>
      </c>
      <c r="C770" s="293"/>
    </row>
    <row r="771" spans="1:3" ht="16" x14ac:dyDescent="0.2">
      <c r="A771" s="295"/>
      <c r="B771" s="20" t="s">
        <v>1191</v>
      </c>
      <c r="C771" s="20" t="str">
        <f>+VLOOKUP(A770,OB_Prop_Estru_Prog_SubPr_meta!$J$3:$N$59,2,FALSE)</f>
        <v>9. Subprograma de Soterramiento de redes</v>
      </c>
    </row>
    <row r="772" spans="1:3" ht="128" x14ac:dyDescent="0.2">
      <c r="A772" s="295"/>
      <c r="B772" s="20" t="s">
        <v>1192</v>
      </c>
      <c r="C772" s="20" t="str">
        <f>+VLOOKUP(A770,OB_Prop_Estru_Prog_SubPr_meta!$J$3:$N$59,3,FALSE)</f>
        <v xml:space="preserve">Con el fin de embellecer la ciudad, dar vitalidad y seguridad, este subprograma busca el soterramiento progresivo de las redes. Para lo anterior se crearán los incentivos y los mecanismos para que en el 2035 la ciudad tenga un porcentaje importante de sus redes, soterradas. La Secretaría de Hábitat, en coordinación con entidades competentes, serán las responsables de la ejecución de este subprograma. </v>
      </c>
    </row>
    <row r="773" spans="1:3" ht="15" customHeight="1" x14ac:dyDescent="0.2">
      <c r="A773" s="295" t="s">
        <v>1189</v>
      </c>
      <c r="B773" s="294" t="s">
        <v>1194</v>
      </c>
      <c r="C773" s="294"/>
    </row>
    <row r="774" spans="1:3" x14ac:dyDescent="0.2">
      <c r="A774" s="295"/>
      <c r="B774" s="293" t="s">
        <v>479</v>
      </c>
      <c r="C774" s="293"/>
    </row>
    <row r="775" spans="1:3" ht="15" customHeight="1" x14ac:dyDescent="0.2">
      <c r="A775" s="295"/>
      <c r="B775" s="293" t="s">
        <v>1616</v>
      </c>
      <c r="C775" s="293"/>
    </row>
    <row r="776" spans="1:3" ht="15" customHeight="1" x14ac:dyDescent="0.2">
      <c r="A776" s="295" t="str">
        <f>+OB_Prop_Estru_Prog_SubPr_meta!J49</f>
        <v xml:space="preserve">3. Subprograma de Confiabilidad eléctrica regional, distribución de energía </v>
      </c>
      <c r="B776" s="293" t="s">
        <v>1227</v>
      </c>
      <c r="C776" s="293"/>
    </row>
    <row r="777" spans="1:3" ht="32" x14ac:dyDescent="0.2">
      <c r="A777" s="295"/>
      <c r="B777" s="20" t="s">
        <v>1191</v>
      </c>
      <c r="C777" s="20" t="str">
        <f>+VLOOKUP(A776,OB_Prop_Estru_Prog_SubPr_meta!$J$3:$N$59,2,FALSE)</f>
        <v xml:space="preserve">10. Subprograma de Confiabilidad eléctrica regional, distribución de energía </v>
      </c>
    </row>
    <row r="778" spans="1:3" ht="160" x14ac:dyDescent="0.2">
      <c r="A778" s="295"/>
      <c r="B778" s="20" t="s">
        <v>1192</v>
      </c>
      <c r="C778" s="20" t="str">
        <f>+VLOOKUP(A776,OB_Prop_Estru_Prog_SubPr_meta!$J$3:$N$59,3,FALSE)</f>
        <v>Tiene como objetivo garantizar el acceso y distribución efectiva y eficiente de energía a la población. De igual manera debe plantear el desarrollo de alternativas de energía en el territorio, buscar los incentivos para propiciarla y gestionar la formulación y ejecución de los proyectos para lograr este objetivo. La Secretaría de Hábitat, en coordinación con entidades competentes, serán las responsables de la ejecución de este subprograma.</v>
      </c>
    </row>
    <row r="779" spans="1:3" x14ac:dyDescent="0.2">
      <c r="A779" s="295" t="s">
        <v>1189</v>
      </c>
      <c r="B779" s="294" t="s">
        <v>1194</v>
      </c>
      <c r="C779" s="294"/>
    </row>
    <row r="780" spans="1:3" x14ac:dyDescent="0.2">
      <c r="A780" s="295"/>
      <c r="B780" s="293" t="s">
        <v>1228</v>
      </c>
      <c r="C780" s="293"/>
    </row>
    <row r="781" spans="1:3" x14ac:dyDescent="0.2">
      <c r="A781" s="295"/>
      <c r="B781" s="293" t="s">
        <v>372</v>
      </c>
      <c r="C781" s="293"/>
    </row>
    <row r="782" spans="1:3" ht="15" customHeight="1" x14ac:dyDescent="0.2">
      <c r="A782" s="295" t="str">
        <f>+OB_Prop_Estru_Prog_SubPr_meta!J50</f>
        <v xml:space="preserve">4. Subprograma de Producción y transporte de gas natural y sistemas alternativos en la ciudad y la región  </v>
      </c>
      <c r="B782" s="293" t="s">
        <v>1229</v>
      </c>
      <c r="C782" s="293"/>
    </row>
    <row r="783" spans="1:3" ht="48" x14ac:dyDescent="0.2">
      <c r="A783" s="295"/>
      <c r="B783" s="20" t="s">
        <v>1191</v>
      </c>
      <c r="C783" s="20" t="str">
        <f>+VLOOKUP(A782,OB_Prop_Estru_Prog_SubPr_meta!$J$3:$N$59,2,FALSE)</f>
        <v xml:space="preserve">11. Subprograma de Producción y transporte de gas natural y sistemas alternativos en la ciudad y la región  </v>
      </c>
    </row>
    <row r="784" spans="1:3" ht="144" x14ac:dyDescent="0.2">
      <c r="A784" s="295"/>
      <c r="B784" s="20" t="s">
        <v>1192</v>
      </c>
      <c r="C784" s="20" t="str">
        <f>+VLOOKUP(A782,OB_Prop_Estru_Prog_SubPr_meta!$J$3:$N$59,3,FALSE)</f>
        <v>Tiene como objetivo garantizar el acceso y distribución efectiva y eficiente del servicio de gas. Para lo anterior se deberán generar mecanismos e instrumentos que garantice la prestación efectiva y una cobertura de las redes de gas, así como alternativas de suministro para su eficiente prestación. La Secretaría de Hábitat, en coordinación con entidades competentes, serán las responsables de la ejecución de este subprograma.</v>
      </c>
    </row>
    <row r="785" spans="1:3" ht="15" customHeight="1" x14ac:dyDescent="0.2">
      <c r="A785" s="295" t="s">
        <v>1189</v>
      </c>
      <c r="B785" s="294" t="s">
        <v>1194</v>
      </c>
      <c r="C785" s="294"/>
    </row>
    <row r="786" spans="1:3" x14ac:dyDescent="0.2">
      <c r="A786" s="295"/>
      <c r="B786" s="293" t="s">
        <v>377</v>
      </c>
      <c r="C786" s="293"/>
    </row>
    <row r="787" spans="1:3" x14ac:dyDescent="0.2">
      <c r="A787" s="295"/>
      <c r="B787" s="293" t="s">
        <v>373</v>
      </c>
      <c r="C787" s="293"/>
    </row>
    <row r="788" spans="1:3" x14ac:dyDescent="0.2">
      <c r="A788" s="295"/>
      <c r="B788" s="293" t="s">
        <v>378</v>
      </c>
      <c r="C788" s="293"/>
    </row>
    <row r="789" spans="1:3" x14ac:dyDescent="0.2">
      <c r="A789" s="295"/>
      <c r="B789" s="293" t="s">
        <v>375</v>
      </c>
      <c r="C789" s="293"/>
    </row>
    <row r="790" spans="1:3" x14ac:dyDescent="0.2">
      <c r="A790" s="295"/>
      <c r="B790" s="293" t="s">
        <v>1617</v>
      </c>
      <c r="C790" s="293"/>
    </row>
    <row r="791" spans="1:3" x14ac:dyDescent="0.2">
      <c r="A791" s="295"/>
      <c r="B791" s="293" t="s">
        <v>26</v>
      </c>
      <c r="C791" s="293"/>
    </row>
    <row r="792" spans="1:3" x14ac:dyDescent="0.2">
      <c r="A792" s="295"/>
      <c r="B792" s="293" t="s">
        <v>1618</v>
      </c>
      <c r="C792" s="293"/>
    </row>
    <row r="793" spans="1:3" ht="15" customHeight="1" x14ac:dyDescent="0.2">
      <c r="A793" s="295" t="str">
        <f>+OB_Prop_Estru_Prog_SubPr_meta!J51</f>
        <v>5. Subprograma de Construcción, expansión y/o rehabilitación de acueducto y alcantarillado.</v>
      </c>
      <c r="B793" s="293" t="s">
        <v>1619</v>
      </c>
      <c r="C793" s="293"/>
    </row>
    <row r="794" spans="1:3" ht="32" x14ac:dyDescent="0.2">
      <c r="A794" s="295"/>
      <c r="B794" s="20" t="s">
        <v>1191</v>
      </c>
      <c r="C794" s="20" t="str">
        <f>+VLOOKUP(A793,OB_Prop_Estru_Prog_SubPr_meta!$J$3:$N$59,2,FALSE)</f>
        <v>12. Subprograma de Construcción, expansión y/o rehabilitación de acueducto y alcantarillado.</v>
      </c>
    </row>
    <row r="795" spans="1:3" ht="128" x14ac:dyDescent="0.2">
      <c r="A795" s="295"/>
      <c r="B795" s="20" t="s">
        <v>1192</v>
      </c>
      <c r="C795" s="20" t="str">
        <f>+VLOOKUP(A793,OB_Prop_Estru_Prog_SubPr_meta!$J$3:$N$59,3,FALSE)</f>
        <v>Tiene como objetivo garantizar cobertura en las redes de acueducto y alcantarillado, un sistema eficiente de abastecimiento y distribución de agua potable, y la separación efectiva de las redes del sistema pluvial y sanitario priorizando la renovación de la ciudad. La Secretaría de Hábitat, en coordinación con entidades competentes, serán las responsables de la ejecución de este subprograma.</v>
      </c>
    </row>
    <row r="796" spans="1:3" x14ac:dyDescent="0.2">
      <c r="A796" s="295" t="s">
        <v>1189</v>
      </c>
      <c r="B796" s="294" t="s">
        <v>1194</v>
      </c>
      <c r="C796" s="294"/>
    </row>
    <row r="797" spans="1:3" x14ac:dyDescent="0.2">
      <c r="A797" s="295"/>
      <c r="B797" s="293" t="s">
        <v>19</v>
      </c>
      <c r="C797" s="293"/>
    </row>
    <row r="798" spans="1:3" x14ac:dyDescent="0.2">
      <c r="A798" s="295"/>
      <c r="B798" s="293" t="s">
        <v>22</v>
      </c>
      <c r="C798" s="293"/>
    </row>
    <row r="799" spans="1:3" x14ac:dyDescent="0.2">
      <c r="A799" s="295"/>
      <c r="B799" s="293" t="s">
        <v>20</v>
      </c>
      <c r="C799" s="293"/>
    </row>
    <row r="800" spans="1:3" x14ac:dyDescent="0.2">
      <c r="A800" s="295"/>
      <c r="B800" s="293" t="s">
        <v>21</v>
      </c>
      <c r="C800" s="293"/>
    </row>
    <row r="801" spans="1:3" ht="15" customHeight="1" x14ac:dyDescent="0.2">
      <c r="A801" s="295" t="str">
        <f>+OB_Prop_Estru_Prog_SubPr_meta!J52</f>
        <v>6. Subprograma de manejo Integral de residuos Sólidos</v>
      </c>
      <c r="B801" s="293" t="s">
        <v>1230</v>
      </c>
      <c r="C801" s="293"/>
    </row>
    <row r="802" spans="1:3" ht="32" x14ac:dyDescent="0.2">
      <c r="A802" s="295"/>
      <c r="B802" s="20" t="s">
        <v>1191</v>
      </c>
      <c r="C802" s="20" t="str">
        <f>+VLOOKUP(A801,OB_Prop_Estru_Prog_SubPr_meta!$J$3:$N$59,2,FALSE)</f>
        <v>13. Subprograma de manejo Integral de residuos Sólidos</v>
      </c>
    </row>
    <row r="803" spans="1:3" ht="96" x14ac:dyDescent="0.2">
      <c r="A803" s="295"/>
      <c r="B803" s="20" t="s">
        <v>1192</v>
      </c>
      <c r="C803" s="20" t="str">
        <f>+VLOOKUP(A801,OB_Prop_Estru_Prog_SubPr_meta!$J$3:$N$59,3,FALSE)</f>
        <v>Tiene como objetivo conformar un modelo para el manejo integral de los residuos de disposición final a partir de la valoración y aprovechamiento de los mismos en el marco de la economía circular. La Secretaría de Hábitat, a través de la UAESP, será la responsable de la ejecución de este subprograma.</v>
      </c>
    </row>
    <row r="804" spans="1:3" ht="16" customHeight="1" x14ac:dyDescent="0.2">
      <c r="A804" s="304" t="s">
        <v>1189</v>
      </c>
      <c r="B804" s="294" t="s">
        <v>1205</v>
      </c>
      <c r="C804" s="294"/>
    </row>
    <row r="805" spans="1:3" x14ac:dyDescent="0.2">
      <c r="A805" s="305"/>
      <c r="B805" s="293" t="s">
        <v>1497</v>
      </c>
      <c r="C805" s="293"/>
    </row>
    <row r="806" spans="1:3" x14ac:dyDescent="0.2">
      <c r="A806" s="305"/>
      <c r="B806" s="293" t="s">
        <v>1498</v>
      </c>
      <c r="C806" s="293"/>
    </row>
    <row r="807" spans="1:3" ht="15" customHeight="1" x14ac:dyDescent="0.2">
      <c r="A807" s="305"/>
      <c r="B807" s="294" t="s">
        <v>1194</v>
      </c>
      <c r="C807" s="294"/>
    </row>
    <row r="808" spans="1:3" ht="15" customHeight="1" x14ac:dyDescent="0.2">
      <c r="A808" s="305"/>
      <c r="B808" s="293" t="s">
        <v>1240</v>
      </c>
      <c r="C808" s="293"/>
    </row>
    <row r="809" spans="1:3" x14ac:dyDescent="0.2">
      <c r="A809" s="305"/>
      <c r="B809" s="293" t="s">
        <v>1526</v>
      </c>
      <c r="C809" s="293"/>
    </row>
    <row r="810" spans="1:3" x14ac:dyDescent="0.2">
      <c r="A810" s="305"/>
      <c r="B810" s="293" t="s">
        <v>1527</v>
      </c>
      <c r="C810" s="293"/>
    </row>
    <row r="811" spans="1:3" x14ac:dyDescent="0.2">
      <c r="A811" s="305"/>
      <c r="B811" s="293" t="s">
        <v>1528</v>
      </c>
      <c r="C811" s="293"/>
    </row>
    <row r="812" spans="1:3" ht="16" customHeight="1" x14ac:dyDescent="0.2">
      <c r="A812" s="305"/>
      <c r="B812" s="293" t="s">
        <v>1531</v>
      </c>
      <c r="C812" s="293"/>
    </row>
    <row r="813" spans="1:3" x14ac:dyDescent="0.2">
      <c r="A813" s="306"/>
      <c r="B813" s="293" t="s">
        <v>1529</v>
      </c>
      <c r="C813" s="293"/>
    </row>
    <row r="814" spans="1:3" ht="15" customHeight="1" x14ac:dyDescent="0.2">
      <c r="A814" s="295" t="str">
        <f>+OB_Prop_Estru_Prog_SubPr_meta!J53</f>
        <v>7. Subprograma de Ciudad y Territorios Inteligentes</v>
      </c>
      <c r="B814" s="293" t="s">
        <v>1620</v>
      </c>
      <c r="C814" s="293"/>
    </row>
    <row r="815" spans="1:3" ht="16" x14ac:dyDescent="0.2">
      <c r="A815" s="295"/>
      <c r="B815" s="20" t="s">
        <v>1191</v>
      </c>
      <c r="C815" s="20" t="str">
        <f>+VLOOKUP(A814,OB_Prop_Estru_Prog_SubPr_meta!$J$3:$N$59,2,FALSE)</f>
        <v>14. Subprograma de Ciudad y Territorios Inteligentes</v>
      </c>
    </row>
    <row r="816" spans="1:3" ht="304" x14ac:dyDescent="0.2">
      <c r="A816" s="295"/>
      <c r="B816" s="20" t="s">
        <v>1192</v>
      </c>
      <c r="C816" s="20" t="str">
        <f>+VLOOKUP(A814,OB_Prop_Estru_Prog_SubPr_meta!$J$3:$N$59,3,FALSE)</f>
        <v>Tiene como objetivo otorgar a la ciudad de elementos para garantizar a la ciudadanía el acceso a las TICs, brindar alternativas de tecnología para las actividades cotidianas de la ciudadanía y permitir la conexión y comunicación de la ciudadanía según sus necesidades, aprovechando las Tecnologías IoT (Internet de las Cosas).y la infraestructura de comunicaciones y  la tecnología en el territorio. Incluyendo las reglas para el despliegue de infraestructura de redes móviles bajo el principio de compartición de infraestructura y actualización continua de tecnologías que permita optimizar su expansión y utilización en la ciudad, esquemas de apropiación social de las infraestructuras de comunicaciones y la habilitación de espacios territoriales para los ecosistemas digitales.
La Secretaría de Hábitat, en coordinación con entidades competentes, serán las responsables de la ejecución de este subprograma.</v>
      </c>
    </row>
    <row r="817" spans="1:3" ht="15" customHeight="1" x14ac:dyDescent="0.2">
      <c r="A817" s="295" t="s">
        <v>1189</v>
      </c>
      <c r="B817" s="294" t="s">
        <v>1205</v>
      </c>
      <c r="C817" s="294"/>
    </row>
    <row r="818" spans="1:3" x14ac:dyDescent="0.2">
      <c r="A818" s="295"/>
      <c r="B818" s="293" t="s">
        <v>367</v>
      </c>
      <c r="C818" s="293"/>
    </row>
    <row r="819" spans="1:3" x14ac:dyDescent="0.2">
      <c r="A819" s="295"/>
      <c r="B819" s="293" t="s">
        <v>370</v>
      </c>
      <c r="C819" s="293"/>
    </row>
    <row r="820" spans="1:3" x14ac:dyDescent="0.2">
      <c r="A820" s="295"/>
      <c r="B820" s="293" t="s">
        <v>1621</v>
      </c>
      <c r="C820" s="293"/>
    </row>
    <row r="821" spans="1:3" x14ac:dyDescent="0.2">
      <c r="A821" s="295"/>
      <c r="B821" s="293" t="s">
        <v>1622</v>
      </c>
      <c r="C821" s="293"/>
    </row>
    <row r="822" spans="1:3" x14ac:dyDescent="0.2">
      <c r="A822" s="295"/>
      <c r="B822" s="293" t="s">
        <v>1623</v>
      </c>
      <c r="C822" s="293"/>
    </row>
    <row r="823" spans="1:3" x14ac:dyDescent="0.2">
      <c r="A823" s="295"/>
      <c r="B823" s="294" t="s">
        <v>1194</v>
      </c>
      <c r="C823" s="294"/>
    </row>
    <row r="824" spans="1:3" x14ac:dyDescent="0.2">
      <c r="A824" s="295"/>
      <c r="B824" s="293" t="s">
        <v>28</v>
      </c>
      <c r="C824" s="293"/>
    </row>
    <row r="825" spans="1:3" x14ac:dyDescent="0.2">
      <c r="A825" s="295"/>
      <c r="B825" s="293" t="s">
        <v>27</v>
      </c>
      <c r="C825" s="293"/>
    </row>
    <row r="826" spans="1:3" x14ac:dyDescent="0.2">
      <c r="A826" s="295"/>
      <c r="B826" s="293" t="s">
        <v>24</v>
      </c>
      <c r="C826" s="293"/>
    </row>
    <row r="827" spans="1:3" x14ac:dyDescent="0.2">
      <c r="A827" s="295"/>
      <c r="B827" s="293" t="s">
        <v>368</v>
      </c>
      <c r="C827" s="293"/>
    </row>
    <row r="828" spans="1:3" x14ac:dyDescent="0.2">
      <c r="A828" s="295"/>
      <c r="B828" s="293" t="s">
        <v>369</v>
      </c>
      <c r="C828" s="293"/>
    </row>
    <row r="830" spans="1:3" x14ac:dyDescent="0.2">
      <c r="A830" s="21" t="str">
        <f>+Objetivos_Programas!B15</f>
        <v>13. Programa de vivienda y  hábitat  popular</v>
      </c>
    </row>
    <row r="832" spans="1:3" ht="15" customHeight="1" x14ac:dyDescent="0.2">
      <c r="A832" s="295" t="str">
        <f>+OB_Prop_Estru_Prog_SubPr_meta!J54</f>
        <v>1. Subprograma de vivienda de Interés Social y Prioritario</v>
      </c>
      <c r="B832" s="293" t="s">
        <v>1231</v>
      </c>
      <c r="C832" s="293"/>
    </row>
    <row r="833" spans="1:3" ht="32" x14ac:dyDescent="0.2">
      <c r="A833" s="295"/>
      <c r="B833" s="20" t="s">
        <v>1191</v>
      </c>
      <c r="C833" s="20" t="str">
        <f>+VLOOKUP(A832,OB_Prop_Estru_Prog_SubPr_meta!$J$3:$N$59,2,FALSE)</f>
        <v>2. Subprograma de vivienda de Interés Social y Prioritario</v>
      </c>
    </row>
    <row r="834" spans="1:3" ht="395" x14ac:dyDescent="0.2">
      <c r="A834" s="295"/>
      <c r="B834" s="20" t="s">
        <v>1192</v>
      </c>
      <c r="C834" s="20" t="str">
        <f>+VLOOKUP(A832,OB_Prop_Estru_Prog_SubPr_meta!$J$3:$N$59,3,FALSE)</f>
        <v>Busca la provisión de suelo, así como la construcción y promoción de vivienda de interés social y prioritario con adecuadas condiciones y garantizando entornos de calidad urbanística, mediante mecanismos que incentiven la oferta habitacional para las familias con menores ingresos. De igual forma, su ubicación será estratégica en polígonos de revitalización y redensificación de áreas urbanas deficitarias ya sean de tratamiento de Mejoramiento Integral o de Consolidación, que cuenten con las condiciones y sistemas urbanos a corto y mediano plazo para ser desarrolladas con proyectos de vivienda de interés social, la gestión del suelo y la estructuración y promoción de intervenciones urbanas integrales. Asimismo, se deberá estructurar, implementar y monitorear el funcionamiento y la aplicación de los instrumentos de financiación de la vivienda propuestos en el presente Plan y, promover estrategias para la vinculación de actores públicos y privados en la financiación de proyectos urbanos para la producción de vivienda social. La Secretaría de Hábitat, en coordinación con entidades competentes, serán las responsables de la ejecución de este subprograma.</v>
      </c>
    </row>
    <row r="835" spans="1:3" x14ac:dyDescent="0.2">
      <c r="A835" s="317" t="s">
        <v>1233</v>
      </c>
      <c r="B835" s="294" t="s">
        <v>690</v>
      </c>
      <c r="C835" s="294"/>
    </row>
    <row r="836" spans="1:3" x14ac:dyDescent="0.2">
      <c r="A836" s="317"/>
      <c r="B836" s="293" t="s">
        <v>670</v>
      </c>
      <c r="C836" s="293"/>
    </row>
    <row r="837" spans="1:3" ht="15" customHeight="1" x14ac:dyDescent="0.2">
      <c r="A837" s="295" t="str">
        <f>+OB_Prop_Estru_Prog_SubPr_meta!J55</f>
        <v>2. Subprograma de Mejoramiento Integral del Hábitat</v>
      </c>
      <c r="B837" s="293" t="s">
        <v>1232</v>
      </c>
      <c r="C837" s="293"/>
    </row>
    <row r="838" spans="1:3" ht="32" x14ac:dyDescent="0.2">
      <c r="A838" s="295"/>
      <c r="B838" s="20" t="s">
        <v>1191</v>
      </c>
      <c r="C838" s="20" t="str">
        <f>+VLOOKUP(A837,OB_Prop_Estru_Prog_SubPr_meta!$J$3:$N$59,2,FALSE)</f>
        <v>3. Subprograma de Mejoramiento Integral del Hábitat</v>
      </c>
    </row>
    <row r="839" spans="1:3" ht="224" x14ac:dyDescent="0.2">
      <c r="A839" s="295"/>
      <c r="B839" s="20" t="s">
        <v>1192</v>
      </c>
      <c r="C839" s="20" t="str">
        <f>+VLOOKUP(A837,OB_Prop_Estru_Prog_SubPr_meta!$J$3:$N$59,3,FALSE)</f>
        <v xml:space="preserve">Busca el mejoramiento de los territorios y la vivienda de áreas de origen informal, garantizando calidad de vida de los habitantes dotándolos de los soportes urbanos necesarios, reduciendo el déficit cualitativo y cuantitativo de vivienda, cualificando el entorno por medio de intervenciones sostenibles en términos físicos, ambientales, sociales, culturales y económicos y garantizando la participación ciudadana en su desarrollo mediante la formulación de Planes de Intervención de Mejoramiento Integral del Hábitat (PIMI-HÁBITAT). La Secretaría del Hábitat, en coordinación con entidades competentes, serán las responsables de la ejecución de este subprograma. </v>
      </c>
    </row>
    <row r="840" spans="1:3" ht="15" customHeight="1" x14ac:dyDescent="0.2">
      <c r="A840" s="295" t="s">
        <v>1189</v>
      </c>
      <c r="B840" s="294" t="s">
        <v>690</v>
      </c>
      <c r="C840" s="294"/>
    </row>
    <row r="841" spans="1:3" x14ac:dyDescent="0.2">
      <c r="A841" s="295"/>
      <c r="B841" s="293" t="s">
        <v>656</v>
      </c>
      <c r="C841" s="293"/>
    </row>
    <row r="842" spans="1:3" x14ac:dyDescent="0.2">
      <c r="A842" s="295"/>
      <c r="B842" s="293" t="s">
        <v>422</v>
      </c>
      <c r="C842" s="293"/>
    </row>
    <row r="843" spans="1:3" x14ac:dyDescent="0.2">
      <c r="A843" s="295"/>
      <c r="B843" s="293" t="s">
        <v>424</v>
      </c>
      <c r="C843" s="293"/>
    </row>
    <row r="844" spans="1:3" x14ac:dyDescent="0.2">
      <c r="A844" s="295"/>
      <c r="B844" s="294" t="s">
        <v>1194</v>
      </c>
      <c r="C844" s="294"/>
    </row>
    <row r="845" spans="1:3" x14ac:dyDescent="0.2">
      <c r="A845" s="295"/>
      <c r="B845" s="293" t="s">
        <v>423</v>
      </c>
      <c r="C845" s="293"/>
    </row>
    <row r="846" spans="1:3" ht="15" customHeight="1" x14ac:dyDescent="0.2">
      <c r="A846" s="295" t="str">
        <f>+OB_Prop_Estru_Prog_SubPr_meta!J56</f>
        <v xml:space="preserve">3. Subprograma de Saneamiento y Titulación </v>
      </c>
      <c r="B846" s="293" t="s">
        <v>1234</v>
      </c>
      <c r="C846" s="293"/>
    </row>
    <row r="847" spans="1:3" ht="16" x14ac:dyDescent="0.2">
      <c r="A847" s="295"/>
      <c r="B847" s="20" t="s">
        <v>1191</v>
      </c>
      <c r="C847" s="20" t="str">
        <f>+VLOOKUP(A846,OB_Prop_Estru_Prog_SubPr_meta!$J$3:$N$59,2,FALSE)</f>
        <v xml:space="preserve">4. Subprograma de Saneamiento y Titulación </v>
      </c>
    </row>
    <row r="848" spans="1:3" ht="224" x14ac:dyDescent="0.2">
      <c r="A848" s="295"/>
      <c r="B848" s="20" t="s">
        <v>1192</v>
      </c>
      <c r="C848" s="20" t="str">
        <f>+VLOOKUP(A846,OB_Prop_Estru_Prog_SubPr_meta!$J$3:$N$59,3,FALSE)</f>
        <v>Busca el saneamiento de títulos de propiedad de viviendas a favor de los poseedores u ocupantes de bajos ingresos económicos que involucren inmuebles en bienes fiscales o predios privados que no superen el rango de valor de la VIS así como el saneamiento de espacios públicos, bienes fiscales, bienes afectos a uso público, áreas verdes y comunales objeto de incorporación al espacio público que fortalecen el sentido de pertenencia y la construcción de ciudadanía. La Caja de Vivienda Popular y el Departamento Administrativo de la Defensoría del Espacio Púbico, en coordinación con entidades competentes, serán las responsables de la ejecución de este subprograma.</v>
      </c>
    </row>
    <row r="849" spans="1:5" ht="15" customHeight="1" x14ac:dyDescent="0.2">
      <c r="A849" s="304" t="s">
        <v>1233</v>
      </c>
      <c r="B849" s="294" t="s">
        <v>690</v>
      </c>
      <c r="C849" s="294"/>
    </row>
    <row r="850" spans="1:5" x14ac:dyDescent="0.2">
      <c r="A850" s="306"/>
      <c r="B850" s="293" t="s">
        <v>825</v>
      </c>
      <c r="C850" s="293"/>
    </row>
    <row r="851" spans="1:5" ht="15" customHeight="1" x14ac:dyDescent="0.2">
      <c r="A851" s="295" t="str">
        <f>+OB_Prop_Estru_Prog_SubPr_meta!J57</f>
        <v>4. Subprograma de Monitoreo y Control de Vivienda</v>
      </c>
      <c r="B851" s="293" t="s">
        <v>1235</v>
      </c>
      <c r="C851" s="293"/>
    </row>
    <row r="852" spans="1:5" ht="16" x14ac:dyDescent="0.2">
      <c r="A852" s="295"/>
      <c r="B852" s="20" t="s">
        <v>1191</v>
      </c>
      <c r="C852" s="20" t="str">
        <f>+VLOOKUP(A851,OB_Prop_Estru_Prog_SubPr_meta!$J$3:$N$59,2,FALSE)</f>
        <v>5. Subprograma de Monitoreo y Control de Vivienda</v>
      </c>
    </row>
    <row r="853" spans="1:5" ht="192" x14ac:dyDescent="0.2">
      <c r="A853" s="295"/>
      <c r="B853" s="20" t="s">
        <v>1192</v>
      </c>
      <c r="C853" s="20" t="str">
        <f>+VLOOKUP(A851,OB_Prop_Estru_Prog_SubPr_meta!$J$3:$N$59,3,FALSE)</f>
        <v>Busca hacer la prevención de la ocupación informal de áreas no aptas para la urbanización, bien por sus características ambientales, urbanísticas o de riesgo, así como en áreas en las que se requiera controlar la aparición de nuevas ocupaciones en los suelos recuperados en los procesos de reasentamiento mediante acciones preventivas y de control en el Distrito Capital.. La Secretaría de Hábitat y la Secretaría de Gobierno junto con las alcaldías locales, en coordinación con entidades competentes, serán las responsables de la ejecución de este subprograma.</v>
      </c>
    </row>
    <row r="854" spans="1:5" x14ac:dyDescent="0.2">
      <c r="A854" s="304" t="s">
        <v>1233</v>
      </c>
      <c r="B854" s="294" t="s">
        <v>690</v>
      </c>
      <c r="C854" s="294"/>
    </row>
    <row r="855" spans="1:5" x14ac:dyDescent="0.2">
      <c r="A855" s="306"/>
      <c r="B855" s="293" t="s">
        <v>1236</v>
      </c>
      <c r="C855" s="293"/>
    </row>
    <row r="857" spans="1:5" x14ac:dyDescent="0.2">
      <c r="A857" s="21" t="str">
        <f>+Objetivos_Programas!B16</f>
        <v>14. Programa Territorio rural equitativo, productivo e incluyente</v>
      </c>
    </row>
    <row r="859" spans="1:5" ht="15" customHeight="1" x14ac:dyDescent="0.2">
      <c r="A859" s="295" t="str">
        <f>+OB_Prop_Estru_Prog_SubPr_meta!J58</f>
        <v>1. Subprograma de Hábitat productiva y vivienda rural</v>
      </c>
      <c r="B859" s="293" t="s">
        <v>1624</v>
      </c>
      <c r="C859" s="293"/>
    </row>
    <row r="860" spans="1:5" ht="32" x14ac:dyDescent="0.2">
      <c r="A860" s="295"/>
      <c r="B860" s="20" t="s">
        <v>1191</v>
      </c>
      <c r="C860" s="20" t="str">
        <f>+VLOOKUP(A859,OB_Prop_Estru_Prog_SubPr_meta!$J$3:$N$59,2,FALSE)</f>
        <v>4. Subprograma ruralidad productiva, sostenible e inclusiva</v>
      </c>
    </row>
    <row r="861" spans="1:5" ht="192" x14ac:dyDescent="0.2">
      <c r="A861" s="295"/>
      <c r="B861" s="20" t="s">
        <v>1192</v>
      </c>
      <c r="C861" s="20" t="str">
        <f>+VLOOKUP(A859,OB_Prop_Estru_Prog_SubPr_meta!$J$3:$N$59,3,FALSE)</f>
        <v xml:space="preserve">Tiene como propósito el impulso a formas de producción rural sostenible, compatible con los medios de vida e identidad campesina y con la funcionalidad ecosistémica de los paisajes bogotanos, que aumente la interacción entre los territorios rurales y el área urbana y que concreten la simbiosis de la cultura y la naturaleza en áreas de importancia ecosistémica y paisajística. Las Secretarías de Planeación, Hábitat y Desarrollo Económico, en coordinación con entidades competentes, serán las responsables de la ejecución de este subprograma. </v>
      </c>
    </row>
    <row r="862" spans="1:5" ht="15" customHeight="1" x14ac:dyDescent="0.2">
      <c r="A862" s="295" t="s">
        <v>1237</v>
      </c>
      <c r="B862" s="294" t="s">
        <v>1205</v>
      </c>
      <c r="C862" s="294"/>
    </row>
    <row r="863" spans="1:5" ht="16" x14ac:dyDescent="0.2">
      <c r="A863" s="295"/>
      <c r="B863" s="293" t="s">
        <v>31</v>
      </c>
      <c r="C863" s="293"/>
      <c r="E863" s="18"/>
    </row>
    <row r="864" spans="1:5" ht="16" x14ac:dyDescent="0.2">
      <c r="A864" s="295"/>
      <c r="B864" s="293" t="s">
        <v>349</v>
      </c>
      <c r="C864" s="293"/>
      <c r="E864" s="18"/>
    </row>
    <row r="865" spans="1:5" ht="16" x14ac:dyDescent="0.2">
      <c r="A865" s="295"/>
      <c r="B865" s="293" t="s">
        <v>1625</v>
      </c>
      <c r="C865" s="293"/>
      <c r="E865" s="18"/>
    </row>
    <row r="866" spans="1:5" ht="16" x14ac:dyDescent="0.2">
      <c r="A866" s="295"/>
      <c r="B866" s="293" t="s">
        <v>33</v>
      </c>
      <c r="C866" s="293"/>
      <c r="E866" s="18"/>
    </row>
    <row r="867" spans="1:5" ht="16" x14ac:dyDescent="0.2">
      <c r="A867" s="295"/>
      <c r="B867" s="293" t="s">
        <v>348</v>
      </c>
      <c r="C867" s="293"/>
      <c r="E867" s="18"/>
    </row>
    <row r="868" spans="1:5" ht="16" x14ac:dyDescent="0.2">
      <c r="A868" s="295"/>
      <c r="B868" s="293" t="s">
        <v>30</v>
      </c>
      <c r="C868" s="293"/>
      <c r="E868" s="18"/>
    </row>
    <row r="869" spans="1:5" ht="16" x14ac:dyDescent="0.2">
      <c r="A869" s="295"/>
      <c r="B869" s="293" t="s">
        <v>662</v>
      </c>
      <c r="C869" s="293"/>
      <c r="E869" s="18"/>
    </row>
    <row r="870" spans="1:5" ht="16" x14ac:dyDescent="0.2">
      <c r="A870" s="295"/>
      <c r="B870" s="293" t="s">
        <v>32</v>
      </c>
      <c r="C870" s="293"/>
      <c r="E870" s="18"/>
    </row>
    <row r="871" spans="1:5" ht="16" x14ac:dyDescent="0.2">
      <c r="A871" s="295"/>
      <c r="B871" s="293" t="s">
        <v>881</v>
      </c>
      <c r="C871" s="293"/>
      <c r="E871" s="18"/>
    </row>
    <row r="872" spans="1:5" x14ac:dyDescent="0.2">
      <c r="A872" s="295"/>
      <c r="B872" s="294" t="s">
        <v>1194</v>
      </c>
      <c r="C872" s="294"/>
    </row>
    <row r="873" spans="1:5" x14ac:dyDescent="0.2">
      <c r="A873" s="295"/>
      <c r="B873" s="293" t="s">
        <v>1538</v>
      </c>
      <c r="C873" s="293"/>
    </row>
    <row r="874" spans="1:5" x14ac:dyDescent="0.2">
      <c r="A874" s="295"/>
      <c r="B874" s="293" t="s">
        <v>29</v>
      </c>
      <c r="C874" s="293"/>
    </row>
    <row r="875" spans="1:5" x14ac:dyDescent="0.2">
      <c r="A875" s="295"/>
      <c r="B875" s="293" t="s">
        <v>882</v>
      </c>
      <c r="C875" s="293"/>
    </row>
    <row r="876" spans="1:5" ht="15" customHeight="1" x14ac:dyDescent="0.2">
      <c r="A876" s="295" t="str">
        <f>+OB_Prop_Estru_Prog_SubPr_meta!J59</f>
        <v>2. Subprograma mejoramiento de la malla vial rural</v>
      </c>
      <c r="B876" s="293" t="s">
        <v>1238</v>
      </c>
      <c r="C876" s="293"/>
    </row>
    <row r="877" spans="1:5" ht="16" x14ac:dyDescent="0.2">
      <c r="A877" s="295"/>
      <c r="B877" s="20" t="s">
        <v>1191</v>
      </c>
      <c r="C877" s="20" t="str">
        <f>+VLOOKUP(A876,OB_Prop_Estru_Prog_SubPr_meta!$J$3:$N$59,2,FALSE)</f>
        <v>15. Subprograma mejoramiento de la malla vial rural</v>
      </c>
    </row>
    <row r="878" spans="1:5" ht="96" x14ac:dyDescent="0.2">
      <c r="A878" s="295"/>
      <c r="B878" s="20" t="s">
        <v>1192</v>
      </c>
      <c r="C878" s="20" t="str">
        <f>+VLOOKUP(A876,OB_Prop_Estru_Prog_SubPr_meta!$J$3:$N$59,3,FALSE)</f>
        <v xml:space="preserve">Tiene como objetivo Mejorar la malla vial rural para dar accesibilidad y conectividad al territorio rural, y de igual forma mejorar la productividad del territorio rural. La Secretaría de Movilidad, en coordinación con entidades competentes, serán las responsables de la ejecución de este subprograma. </v>
      </c>
    </row>
    <row r="879" spans="1:5" x14ac:dyDescent="0.2">
      <c r="A879" s="295" t="s">
        <v>1237</v>
      </c>
      <c r="B879" s="294" t="s">
        <v>1194</v>
      </c>
      <c r="C879" s="294"/>
    </row>
    <row r="880" spans="1:5" ht="16" x14ac:dyDescent="0.2">
      <c r="A880" s="295"/>
      <c r="B880" s="293" t="s">
        <v>1239</v>
      </c>
      <c r="C880" s="293"/>
      <c r="E880"/>
    </row>
    <row r="881" spans="1:5" ht="16" x14ac:dyDescent="0.2">
      <c r="A881" s="295"/>
      <c r="B881" s="293" t="s">
        <v>221</v>
      </c>
      <c r="C881" s="293"/>
      <c r="E881"/>
    </row>
    <row r="882" spans="1:5" ht="16" x14ac:dyDescent="0.2">
      <c r="A882" s="295"/>
      <c r="B882" s="293" t="s">
        <v>222</v>
      </c>
      <c r="C882" s="293"/>
      <c r="E882"/>
    </row>
    <row r="883" spans="1:5" ht="16" x14ac:dyDescent="0.2">
      <c r="A883" s="295"/>
      <c r="B883" s="293" t="s">
        <v>223</v>
      </c>
      <c r="C883" s="293"/>
      <c r="E883"/>
    </row>
    <row r="884" spans="1:5" ht="16" x14ac:dyDescent="0.2">
      <c r="A884" s="295"/>
      <c r="B884" s="293" t="s">
        <v>224</v>
      </c>
      <c r="C884" s="293"/>
      <c r="E884"/>
    </row>
    <row r="885" spans="1:5" ht="16" x14ac:dyDescent="0.2">
      <c r="A885" s="295"/>
      <c r="B885" s="293" t="s">
        <v>218</v>
      </c>
      <c r="C885" s="293"/>
      <c r="E885"/>
    </row>
    <row r="886" spans="1:5" ht="16" x14ac:dyDescent="0.2">
      <c r="A886" s="295"/>
      <c r="B886" s="293" t="s">
        <v>220</v>
      </c>
      <c r="C886" s="293"/>
      <c r="E886"/>
    </row>
    <row r="887" spans="1:5" ht="16" x14ac:dyDescent="0.2">
      <c r="A887" s="295"/>
      <c r="B887" s="293" t="s">
        <v>219</v>
      </c>
      <c r="C887" s="293"/>
      <c r="E887"/>
    </row>
    <row r="888" spans="1:5" ht="16" x14ac:dyDescent="0.2">
      <c r="A888" s="295"/>
      <c r="B888" s="293" t="s">
        <v>225</v>
      </c>
      <c r="C888" s="293"/>
      <c r="E888"/>
    </row>
  </sheetData>
  <mergeCells count="844">
    <mergeCell ref="A145:A166"/>
    <mergeCell ref="B145:C145"/>
    <mergeCell ref="B146:C146"/>
    <mergeCell ref="B319:C319"/>
    <mergeCell ref="B320:C320"/>
    <mergeCell ref="B321:C321"/>
    <mergeCell ref="B322:C322"/>
    <mergeCell ref="A456:A464"/>
    <mergeCell ref="B462:C462"/>
    <mergeCell ref="B463:C463"/>
    <mergeCell ref="B464:C464"/>
    <mergeCell ref="B427:C427"/>
    <mergeCell ref="B428:C428"/>
    <mergeCell ref="B417:C417"/>
    <mergeCell ref="B418:C418"/>
    <mergeCell ref="B419:C419"/>
    <mergeCell ref="B372:C372"/>
    <mergeCell ref="A415:A419"/>
    <mergeCell ref="A420:A422"/>
    <mergeCell ref="B420:C420"/>
    <mergeCell ref="A368:A411"/>
    <mergeCell ref="A412:A414"/>
    <mergeCell ref="B412:C412"/>
    <mergeCell ref="B415:C415"/>
    <mergeCell ref="B886:C886"/>
    <mergeCell ref="B887:C887"/>
    <mergeCell ref="B888:C888"/>
    <mergeCell ref="A876:A878"/>
    <mergeCell ref="B876:C876"/>
    <mergeCell ref="B879:C879"/>
    <mergeCell ref="A879:A888"/>
    <mergeCell ref="B880:C880"/>
    <mergeCell ref="B881:C881"/>
    <mergeCell ref="B882:C882"/>
    <mergeCell ref="B883:C883"/>
    <mergeCell ref="B884:C884"/>
    <mergeCell ref="B885:C885"/>
    <mergeCell ref="B871:C871"/>
    <mergeCell ref="B872:C872"/>
    <mergeCell ref="B874:C874"/>
    <mergeCell ref="B875:C875"/>
    <mergeCell ref="A862:A875"/>
    <mergeCell ref="B866:C866"/>
    <mergeCell ref="B867:C867"/>
    <mergeCell ref="B868:C868"/>
    <mergeCell ref="B869:C869"/>
    <mergeCell ref="B870:C870"/>
    <mergeCell ref="B873:C873"/>
    <mergeCell ref="A859:A861"/>
    <mergeCell ref="B859:C859"/>
    <mergeCell ref="B862:C862"/>
    <mergeCell ref="B863:C863"/>
    <mergeCell ref="B864:C864"/>
    <mergeCell ref="B865:C865"/>
    <mergeCell ref="A849:A850"/>
    <mergeCell ref="B850:C850"/>
    <mergeCell ref="B849:C849"/>
    <mergeCell ref="A851:A853"/>
    <mergeCell ref="B851:C851"/>
    <mergeCell ref="A854:A855"/>
    <mergeCell ref="B854:C854"/>
    <mergeCell ref="B855:C855"/>
    <mergeCell ref="B843:C843"/>
    <mergeCell ref="B844:C844"/>
    <mergeCell ref="B845:C845"/>
    <mergeCell ref="A840:A845"/>
    <mergeCell ref="A846:A848"/>
    <mergeCell ref="B846:C846"/>
    <mergeCell ref="A837:A839"/>
    <mergeCell ref="B837:C837"/>
    <mergeCell ref="B840:C840"/>
    <mergeCell ref="B841:C841"/>
    <mergeCell ref="B842:C842"/>
    <mergeCell ref="B828:C828"/>
    <mergeCell ref="A832:A834"/>
    <mergeCell ref="B832:C832"/>
    <mergeCell ref="B835:C835"/>
    <mergeCell ref="A835:A836"/>
    <mergeCell ref="B836:C836"/>
    <mergeCell ref="B817:C817"/>
    <mergeCell ref="B818:C818"/>
    <mergeCell ref="B819:C819"/>
    <mergeCell ref="B823:C823"/>
    <mergeCell ref="A817:A828"/>
    <mergeCell ref="B824:C824"/>
    <mergeCell ref="B825:C825"/>
    <mergeCell ref="B826:C826"/>
    <mergeCell ref="B827:C827"/>
    <mergeCell ref="B820:C820"/>
    <mergeCell ref="B821:C821"/>
    <mergeCell ref="B822:C822"/>
    <mergeCell ref="A801:A803"/>
    <mergeCell ref="B801:C801"/>
    <mergeCell ref="B807:C807"/>
    <mergeCell ref="B808:C808"/>
    <mergeCell ref="A814:A816"/>
    <mergeCell ref="B814:C814"/>
    <mergeCell ref="B796:C796"/>
    <mergeCell ref="A796:A800"/>
    <mergeCell ref="B797:C797"/>
    <mergeCell ref="B798:C798"/>
    <mergeCell ref="B799:C799"/>
    <mergeCell ref="B800:C800"/>
    <mergeCell ref="B804:C804"/>
    <mergeCell ref="B805:C805"/>
    <mergeCell ref="B806:C806"/>
    <mergeCell ref="A804:A813"/>
    <mergeCell ref="B809:C809"/>
    <mergeCell ref="B810:C810"/>
    <mergeCell ref="B811:C811"/>
    <mergeCell ref="B812:C812"/>
    <mergeCell ref="B813:C813"/>
    <mergeCell ref="B790:C790"/>
    <mergeCell ref="B791:C791"/>
    <mergeCell ref="B792:C792"/>
    <mergeCell ref="A785:A792"/>
    <mergeCell ref="A793:A795"/>
    <mergeCell ref="B793:C793"/>
    <mergeCell ref="B785:C785"/>
    <mergeCell ref="B786:C786"/>
    <mergeCell ref="B787:C787"/>
    <mergeCell ref="B788:C788"/>
    <mergeCell ref="B789:C789"/>
    <mergeCell ref="B779:C779"/>
    <mergeCell ref="A779:A781"/>
    <mergeCell ref="B780:C780"/>
    <mergeCell ref="B781:C781"/>
    <mergeCell ref="A782:A784"/>
    <mergeCell ref="B782:C782"/>
    <mergeCell ref="A770:A772"/>
    <mergeCell ref="B770:C770"/>
    <mergeCell ref="B773:C773"/>
    <mergeCell ref="B774:C774"/>
    <mergeCell ref="B775:C775"/>
    <mergeCell ref="B776:C776"/>
    <mergeCell ref="A773:A775"/>
    <mergeCell ref="A776:A778"/>
    <mergeCell ref="B761:C761"/>
    <mergeCell ref="A652:A761"/>
    <mergeCell ref="A765:A767"/>
    <mergeCell ref="B765:C765"/>
    <mergeCell ref="B769:C769"/>
    <mergeCell ref="B768:C768"/>
    <mergeCell ref="A768:A769"/>
    <mergeCell ref="B755:C755"/>
    <mergeCell ref="B756:C756"/>
    <mergeCell ref="B757:C757"/>
    <mergeCell ref="B758:C758"/>
    <mergeCell ref="B759:C759"/>
    <mergeCell ref="B760:C760"/>
    <mergeCell ref="B749:C749"/>
    <mergeCell ref="B750:C750"/>
    <mergeCell ref="B751:C751"/>
    <mergeCell ref="B752:C752"/>
    <mergeCell ref="B753:C753"/>
    <mergeCell ref="B754:C754"/>
    <mergeCell ref="B743:C743"/>
    <mergeCell ref="B744:C744"/>
    <mergeCell ref="B745:C745"/>
    <mergeCell ref="B746:C746"/>
    <mergeCell ref="B747:C747"/>
    <mergeCell ref="B748:C748"/>
    <mergeCell ref="B737:C737"/>
    <mergeCell ref="B738:C738"/>
    <mergeCell ref="B739:C739"/>
    <mergeCell ref="B740:C740"/>
    <mergeCell ref="B741:C741"/>
    <mergeCell ref="B742:C742"/>
    <mergeCell ref="B731:C731"/>
    <mergeCell ref="B732:C732"/>
    <mergeCell ref="B733:C733"/>
    <mergeCell ref="B734:C734"/>
    <mergeCell ref="B735:C735"/>
    <mergeCell ref="B736:C736"/>
    <mergeCell ref="B725:C725"/>
    <mergeCell ref="B726:C726"/>
    <mergeCell ref="B727:C727"/>
    <mergeCell ref="B728:C728"/>
    <mergeCell ref="B729:C729"/>
    <mergeCell ref="B730:C730"/>
    <mergeCell ref="B719:C719"/>
    <mergeCell ref="B720:C720"/>
    <mergeCell ref="B721:C721"/>
    <mergeCell ref="B722:C722"/>
    <mergeCell ref="B723:C723"/>
    <mergeCell ref="B724:C724"/>
    <mergeCell ref="B713:C713"/>
    <mergeCell ref="B714:C714"/>
    <mergeCell ref="B715:C715"/>
    <mergeCell ref="B716:C716"/>
    <mergeCell ref="B717:C717"/>
    <mergeCell ref="B718:C718"/>
    <mergeCell ref="B707:C707"/>
    <mergeCell ref="B708:C708"/>
    <mergeCell ref="B709:C709"/>
    <mergeCell ref="B710:C710"/>
    <mergeCell ref="B711:C711"/>
    <mergeCell ref="B712:C712"/>
    <mergeCell ref="B701:C701"/>
    <mergeCell ref="B702:C702"/>
    <mergeCell ref="B703:C703"/>
    <mergeCell ref="B704:C704"/>
    <mergeCell ref="B705:C705"/>
    <mergeCell ref="B706:C706"/>
    <mergeCell ref="B695:C695"/>
    <mergeCell ref="B696:C696"/>
    <mergeCell ref="B697:C697"/>
    <mergeCell ref="B698:C698"/>
    <mergeCell ref="B699:C699"/>
    <mergeCell ref="B700:C700"/>
    <mergeCell ref="B689:C689"/>
    <mergeCell ref="B690:C690"/>
    <mergeCell ref="B691:C691"/>
    <mergeCell ref="B692:C692"/>
    <mergeCell ref="B693:C693"/>
    <mergeCell ref="B694:C694"/>
    <mergeCell ref="B683:C683"/>
    <mergeCell ref="B684:C684"/>
    <mergeCell ref="B685:C685"/>
    <mergeCell ref="B686:C686"/>
    <mergeCell ref="B687:C687"/>
    <mergeCell ref="B688:C688"/>
    <mergeCell ref="B677:C677"/>
    <mergeCell ref="B678:C678"/>
    <mergeCell ref="B679:C679"/>
    <mergeCell ref="B680:C680"/>
    <mergeCell ref="B681:C681"/>
    <mergeCell ref="B682:C682"/>
    <mergeCell ref="B671:C671"/>
    <mergeCell ref="B672:C672"/>
    <mergeCell ref="B673:C673"/>
    <mergeCell ref="B674:C674"/>
    <mergeCell ref="B675:C675"/>
    <mergeCell ref="B676:C676"/>
    <mergeCell ref="B665:C665"/>
    <mergeCell ref="B666:C666"/>
    <mergeCell ref="B667:C667"/>
    <mergeCell ref="B668:C668"/>
    <mergeCell ref="B669:C669"/>
    <mergeCell ref="B670:C670"/>
    <mergeCell ref="B659:C659"/>
    <mergeCell ref="B660:C660"/>
    <mergeCell ref="B661:C661"/>
    <mergeCell ref="B662:C662"/>
    <mergeCell ref="B663:C663"/>
    <mergeCell ref="B664:C664"/>
    <mergeCell ref="B638:C638"/>
    <mergeCell ref="B639:C639"/>
    <mergeCell ref="B640:C640"/>
    <mergeCell ref="B641:C641"/>
    <mergeCell ref="B642:C642"/>
    <mergeCell ref="B632:C632"/>
    <mergeCell ref="B633:C633"/>
    <mergeCell ref="B634:C634"/>
    <mergeCell ref="B635:C635"/>
    <mergeCell ref="B636:C636"/>
    <mergeCell ref="B637:C637"/>
    <mergeCell ref="B653:C653"/>
    <mergeCell ref="B654:C654"/>
    <mergeCell ref="B655:C655"/>
    <mergeCell ref="B656:C656"/>
    <mergeCell ref="B657:C657"/>
    <mergeCell ref="B658:C658"/>
    <mergeCell ref="B643:C643"/>
    <mergeCell ref="B644:C644"/>
    <mergeCell ref="A649:A651"/>
    <mergeCell ref="B649:C649"/>
    <mergeCell ref="B652:C652"/>
    <mergeCell ref="B626:C626"/>
    <mergeCell ref="B627:C627"/>
    <mergeCell ref="B628:C628"/>
    <mergeCell ref="B629:C629"/>
    <mergeCell ref="B630:C630"/>
    <mergeCell ref="B631:C631"/>
    <mergeCell ref="B620:C620"/>
    <mergeCell ref="B621:C621"/>
    <mergeCell ref="B622:C622"/>
    <mergeCell ref="B623:C623"/>
    <mergeCell ref="B624:C624"/>
    <mergeCell ref="B625:C625"/>
    <mergeCell ref="B614:C614"/>
    <mergeCell ref="B615:C615"/>
    <mergeCell ref="B616:C616"/>
    <mergeCell ref="B617:C617"/>
    <mergeCell ref="B618:C618"/>
    <mergeCell ref="B619:C619"/>
    <mergeCell ref="B607:C607"/>
    <mergeCell ref="B609:C609"/>
    <mergeCell ref="B610:C610"/>
    <mergeCell ref="B611:C611"/>
    <mergeCell ref="B612:C612"/>
    <mergeCell ref="B613:C613"/>
    <mergeCell ref="B601:C601"/>
    <mergeCell ref="B602:C602"/>
    <mergeCell ref="B603:C603"/>
    <mergeCell ref="B604:C604"/>
    <mergeCell ref="B605:C605"/>
    <mergeCell ref="B606:C606"/>
    <mergeCell ref="B595:C595"/>
    <mergeCell ref="B596:C596"/>
    <mergeCell ref="B597:C597"/>
    <mergeCell ref="B598:C598"/>
    <mergeCell ref="B599:C599"/>
    <mergeCell ref="B600:C600"/>
    <mergeCell ref="B589:C589"/>
    <mergeCell ref="B590:C590"/>
    <mergeCell ref="B591:C591"/>
    <mergeCell ref="B592:C592"/>
    <mergeCell ref="B593:C593"/>
    <mergeCell ref="B594:C594"/>
    <mergeCell ref="B583:C583"/>
    <mergeCell ref="B584:C584"/>
    <mergeCell ref="B585:C585"/>
    <mergeCell ref="B586:C586"/>
    <mergeCell ref="B587:C587"/>
    <mergeCell ref="B588:C588"/>
    <mergeCell ref="B580:C580"/>
    <mergeCell ref="B581:C581"/>
    <mergeCell ref="B582:C582"/>
    <mergeCell ref="B570:C570"/>
    <mergeCell ref="B571:C571"/>
    <mergeCell ref="B572:C572"/>
    <mergeCell ref="B573:C573"/>
    <mergeCell ref="B575:C575"/>
    <mergeCell ref="B576:C576"/>
    <mergeCell ref="B558:C558"/>
    <mergeCell ref="B559:C559"/>
    <mergeCell ref="B560:C560"/>
    <mergeCell ref="B561:C561"/>
    <mergeCell ref="B562:C562"/>
    <mergeCell ref="B563:C563"/>
    <mergeCell ref="B577:C577"/>
    <mergeCell ref="B578:C578"/>
    <mergeCell ref="B579:C579"/>
    <mergeCell ref="B549:C549"/>
    <mergeCell ref="A545:A549"/>
    <mergeCell ref="A550:A552"/>
    <mergeCell ref="B550:C550"/>
    <mergeCell ref="B553:C553"/>
    <mergeCell ref="B555:C555"/>
    <mergeCell ref="A542:A544"/>
    <mergeCell ref="B542:C542"/>
    <mergeCell ref="B545:C545"/>
    <mergeCell ref="B546:C546"/>
    <mergeCell ref="B547:C547"/>
    <mergeCell ref="B548:C548"/>
    <mergeCell ref="A553:A645"/>
    <mergeCell ref="B645:C645"/>
    <mergeCell ref="B564:C564"/>
    <mergeCell ref="B565:C565"/>
    <mergeCell ref="B566:C566"/>
    <mergeCell ref="B567:C567"/>
    <mergeCell ref="B568:C568"/>
    <mergeCell ref="B569:C569"/>
    <mergeCell ref="B574:C574"/>
    <mergeCell ref="B554:C554"/>
    <mergeCell ref="B556:C556"/>
    <mergeCell ref="B557:C557"/>
    <mergeCell ref="B537:C537"/>
    <mergeCell ref="B538:C538"/>
    <mergeCell ref="B539:C539"/>
    <mergeCell ref="B540:C540"/>
    <mergeCell ref="B541:C541"/>
    <mergeCell ref="B526:C526"/>
    <mergeCell ref="B531:C531"/>
    <mergeCell ref="B532:C532"/>
    <mergeCell ref="B533:C533"/>
    <mergeCell ref="B534:C534"/>
    <mergeCell ref="B535:C535"/>
    <mergeCell ref="B536:C536"/>
    <mergeCell ref="A523:A525"/>
    <mergeCell ref="B523:C523"/>
    <mergeCell ref="B527:C527"/>
    <mergeCell ref="B528:C528"/>
    <mergeCell ref="B529:C529"/>
    <mergeCell ref="B530:C530"/>
    <mergeCell ref="A526:A541"/>
    <mergeCell ref="B519:C519"/>
    <mergeCell ref="B520:C520"/>
    <mergeCell ref="B521:C521"/>
    <mergeCell ref="B522:C522"/>
    <mergeCell ref="A479:A522"/>
    <mergeCell ref="B513:C513"/>
    <mergeCell ref="B514:C514"/>
    <mergeCell ref="B515:C515"/>
    <mergeCell ref="B516:C516"/>
    <mergeCell ref="B517:C517"/>
    <mergeCell ref="B518:C518"/>
    <mergeCell ref="B507:C507"/>
    <mergeCell ref="B508:C508"/>
    <mergeCell ref="B509:C509"/>
    <mergeCell ref="B510:C510"/>
    <mergeCell ref="B511:C511"/>
    <mergeCell ref="B512:C512"/>
    <mergeCell ref="B501:C501"/>
    <mergeCell ref="B502:C502"/>
    <mergeCell ref="B503:C503"/>
    <mergeCell ref="B504:C504"/>
    <mergeCell ref="B505:C505"/>
    <mergeCell ref="B506:C506"/>
    <mergeCell ref="B495:C495"/>
    <mergeCell ref="B496:C496"/>
    <mergeCell ref="B497:C497"/>
    <mergeCell ref="B498:C498"/>
    <mergeCell ref="B499:C499"/>
    <mergeCell ref="B500:C500"/>
    <mergeCell ref="B491:C491"/>
    <mergeCell ref="B492:C492"/>
    <mergeCell ref="B493:C493"/>
    <mergeCell ref="B494:C494"/>
    <mergeCell ref="B483:C483"/>
    <mergeCell ref="B484:C484"/>
    <mergeCell ref="B485:C485"/>
    <mergeCell ref="B486:C486"/>
    <mergeCell ref="B487:C487"/>
    <mergeCell ref="B488:C488"/>
    <mergeCell ref="B482:C482"/>
    <mergeCell ref="B468:C468"/>
    <mergeCell ref="B469:C469"/>
    <mergeCell ref="B470:C470"/>
    <mergeCell ref="B471:C471"/>
    <mergeCell ref="B472:C472"/>
    <mergeCell ref="A468:A472"/>
    <mergeCell ref="B489:C489"/>
    <mergeCell ref="B490:C490"/>
    <mergeCell ref="B423:C423"/>
    <mergeCell ref="B424:C424"/>
    <mergeCell ref="B425:C425"/>
    <mergeCell ref="B426:C426"/>
    <mergeCell ref="A476:A478"/>
    <mergeCell ref="B476:C476"/>
    <mergeCell ref="B479:C479"/>
    <mergeCell ref="B480:C480"/>
    <mergeCell ref="B481:C481"/>
    <mergeCell ref="B461:C461"/>
    <mergeCell ref="B435:C435"/>
    <mergeCell ref="B436:C436"/>
    <mergeCell ref="B437:C437"/>
    <mergeCell ref="A453:A455"/>
    <mergeCell ref="B453:C453"/>
    <mergeCell ref="B429:C429"/>
    <mergeCell ref="B430:C430"/>
    <mergeCell ref="B431:C431"/>
    <mergeCell ref="B432:C432"/>
    <mergeCell ref="B433:C433"/>
    <mergeCell ref="B434:C434"/>
    <mergeCell ref="A465:A467"/>
    <mergeCell ref="B465:C465"/>
    <mergeCell ref="B456:C456"/>
    <mergeCell ref="B416:C416"/>
    <mergeCell ref="B406:C406"/>
    <mergeCell ref="B407:C407"/>
    <mergeCell ref="B408:C408"/>
    <mergeCell ref="B409:C409"/>
    <mergeCell ref="B410:C410"/>
    <mergeCell ref="B411:C411"/>
    <mergeCell ref="B400:C400"/>
    <mergeCell ref="B401:C401"/>
    <mergeCell ref="B402:C402"/>
    <mergeCell ref="B403:C403"/>
    <mergeCell ref="B404:C404"/>
    <mergeCell ref="B405:C405"/>
    <mergeCell ref="B394:C394"/>
    <mergeCell ref="B395:C395"/>
    <mergeCell ref="B396:C396"/>
    <mergeCell ref="B397:C397"/>
    <mergeCell ref="B398:C398"/>
    <mergeCell ref="B399:C399"/>
    <mergeCell ref="B392:C392"/>
    <mergeCell ref="B393:C393"/>
    <mergeCell ref="B368:C368"/>
    <mergeCell ref="B371:C371"/>
    <mergeCell ref="B369:C369"/>
    <mergeCell ref="B370:C370"/>
    <mergeCell ref="B373:C373"/>
    <mergeCell ref="B386:C386"/>
    <mergeCell ref="B387:C387"/>
    <mergeCell ref="B388:C388"/>
    <mergeCell ref="B389:C389"/>
    <mergeCell ref="B390:C390"/>
    <mergeCell ref="B391:C391"/>
    <mergeCell ref="B380:C380"/>
    <mergeCell ref="B381:C381"/>
    <mergeCell ref="B382:C382"/>
    <mergeCell ref="B383:C383"/>
    <mergeCell ref="B384:C384"/>
    <mergeCell ref="B385:C385"/>
    <mergeCell ref="B374:C374"/>
    <mergeCell ref="B375:C375"/>
    <mergeCell ref="B376:C376"/>
    <mergeCell ref="B377:C377"/>
    <mergeCell ref="B378:C378"/>
    <mergeCell ref="B379:C379"/>
    <mergeCell ref="B358:C358"/>
    <mergeCell ref="B359:C359"/>
    <mergeCell ref="B360:C360"/>
    <mergeCell ref="B361:C361"/>
    <mergeCell ref="A355:A361"/>
    <mergeCell ref="A365:A367"/>
    <mergeCell ref="B365:C365"/>
    <mergeCell ref="A340:A351"/>
    <mergeCell ref="A352:A354"/>
    <mergeCell ref="B352:C352"/>
    <mergeCell ref="B355:C355"/>
    <mergeCell ref="B356:C356"/>
    <mergeCell ref="B357:C357"/>
    <mergeCell ref="B347:C347"/>
    <mergeCell ref="B348:C348"/>
    <mergeCell ref="B349:C349"/>
    <mergeCell ref="B350:C350"/>
    <mergeCell ref="B351:C351"/>
    <mergeCell ref="B340:C340"/>
    <mergeCell ref="B341:C341"/>
    <mergeCell ref="B342:C342"/>
    <mergeCell ref="B343:C343"/>
    <mergeCell ref="B344:C344"/>
    <mergeCell ref="B345:C345"/>
    <mergeCell ref="B346:C346"/>
    <mergeCell ref="B335:C335"/>
    <mergeCell ref="B336:C336"/>
    <mergeCell ref="B318:C318"/>
    <mergeCell ref="A318:A336"/>
    <mergeCell ref="A337:A339"/>
    <mergeCell ref="B337:C337"/>
    <mergeCell ref="B329:C329"/>
    <mergeCell ref="B330:C330"/>
    <mergeCell ref="B331:C331"/>
    <mergeCell ref="B332:C332"/>
    <mergeCell ref="B333:C333"/>
    <mergeCell ref="B334:C334"/>
    <mergeCell ref="B323:C323"/>
    <mergeCell ref="B324:C324"/>
    <mergeCell ref="B325:C325"/>
    <mergeCell ref="B326:C326"/>
    <mergeCell ref="B327:C327"/>
    <mergeCell ref="B328:C328"/>
    <mergeCell ref="A315:A317"/>
    <mergeCell ref="B315:C315"/>
    <mergeCell ref="B307:C307"/>
    <mergeCell ref="B308:C308"/>
    <mergeCell ref="B309:C309"/>
    <mergeCell ref="B310:C310"/>
    <mergeCell ref="B311:C311"/>
    <mergeCell ref="A307:A311"/>
    <mergeCell ref="B301:C301"/>
    <mergeCell ref="B302:C302"/>
    <mergeCell ref="B303:C303"/>
    <mergeCell ref="A297:A303"/>
    <mergeCell ref="A304:A306"/>
    <mergeCell ref="B304:C304"/>
    <mergeCell ref="A294:A296"/>
    <mergeCell ref="B294:C294"/>
    <mergeCell ref="B297:C297"/>
    <mergeCell ref="B298:C298"/>
    <mergeCell ref="B299:C299"/>
    <mergeCell ref="B300:C300"/>
    <mergeCell ref="A287:A289"/>
    <mergeCell ref="B287:C287"/>
    <mergeCell ref="B291:C291"/>
    <mergeCell ref="B290:C290"/>
    <mergeCell ref="B292:C292"/>
    <mergeCell ref="B293:C293"/>
    <mergeCell ref="A290:A293"/>
    <mergeCell ref="B265:C265"/>
    <mergeCell ref="B278:C278"/>
    <mergeCell ref="B279:C279"/>
    <mergeCell ref="B280:C280"/>
    <mergeCell ref="B281:C281"/>
    <mergeCell ref="B282:C282"/>
    <mergeCell ref="B283:C283"/>
    <mergeCell ref="B272:C272"/>
    <mergeCell ref="B273:C273"/>
    <mergeCell ref="B274:C274"/>
    <mergeCell ref="B275:C275"/>
    <mergeCell ref="B276:C276"/>
    <mergeCell ref="B277:C277"/>
    <mergeCell ref="B254:C254"/>
    <mergeCell ref="B255:C255"/>
    <mergeCell ref="B256:C256"/>
    <mergeCell ref="B257:C257"/>
    <mergeCell ref="B258:C258"/>
    <mergeCell ref="B259:C259"/>
    <mergeCell ref="A247:A249"/>
    <mergeCell ref="B247:C247"/>
    <mergeCell ref="B250:C250"/>
    <mergeCell ref="B251:C251"/>
    <mergeCell ref="B252:C252"/>
    <mergeCell ref="B253:C253"/>
    <mergeCell ref="A250:A283"/>
    <mergeCell ref="B266:C266"/>
    <mergeCell ref="B267:C267"/>
    <mergeCell ref="B268:C268"/>
    <mergeCell ref="B269:C269"/>
    <mergeCell ref="B270:C270"/>
    <mergeCell ref="B271:C271"/>
    <mergeCell ref="B260:C260"/>
    <mergeCell ref="B261:C261"/>
    <mergeCell ref="B262:C262"/>
    <mergeCell ref="B263:C263"/>
    <mergeCell ref="B264:C264"/>
    <mergeCell ref="B243:C243"/>
    <mergeCell ref="B244:C244"/>
    <mergeCell ref="B245:C245"/>
    <mergeCell ref="B246:C246"/>
    <mergeCell ref="A213:A246"/>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06:C206"/>
    <mergeCell ref="B207:C207"/>
    <mergeCell ref="B208:C208"/>
    <mergeCell ref="B209:C209"/>
    <mergeCell ref="A202:A209"/>
    <mergeCell ref="A210:A212"/>
    <mergeCell ref="B210:C210"/>
    <mergeCell ref="A199:A201"/>
    <mergeCell ref="B199:C199"/>
    <mergeCell ref="B202:C202"/>
    <mergeCell ref="B203:C203"/>
    <mergeCell ref="B204:C204"/>
    <mergeCell ref="B205:C205"/>
    <mergeCell ref="B195:C195"/>
    <mergeCell ref="B194:C194"/>
    <mergeCell ref="B196:C196"/>
    <mergeCell ref="B197:C197"/>
    <mergeCell ref="B198:C198"/>
    <mergeCell ref="A173:A198"/>
    <mergeCell ref="B188:C188"/>
    <mergeCell ref="B189:C189"/>
    <mergeCell ref="B190:C190"/>
    <mergeCell ref="B191:C191"/>
    <mergeCell ref="B192:C192"/>
    <mergeCell ref="B193:C193"/>
    <mergeCell ref="B182:C182"/>
    <mergeCell ref="B183:C183"/>
    <mergeCell ref="B184:C184"/>
    <mergeCell ref="B185:C185"/>
    <mergeCell ref="B186:C186"/>
    <mergeCell ref="B187:C187"/>
    <mergeCell ref="B176:C176"/>
    <mergeCell ref="B177:C177"/>
    <mergeCell ref="B178:C178"/>
    <mergeCell ref="B179:C179"/>
    <mergeCell ref="B180:C180"/>
    <mergeCell ref="B181:C181"/>
    <mergeCell ref="B166:C166"/>
    <mergeCell ref="B147:C147"/>
    <mergeCell ref="A170:A172"/>
    <mergeCell ref="B170:C170"/>
    <mergeCell ref="B175:C175"/>
    <mergeCell ref="B173:C173"/>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48:C148"/>
    <mergeCell ref="B149:C149"/>
    <mergeCell ref="B150:C150"/>
    <mergeCell ref="B151:C151"/>
    <mergeCell ref="B152:C152"/>
    <mergeCell ref="B153:C153"/>
    <mergeCell ref="B139:C139"/>
    <mergeCell ref="B140:C140"/>
    <mergeCell ref="B141:C141"/>
    <mergeCell ref="A77:A141"/>
    <mergeCell ref="A142:A144"/>
    <mergeCell ref="B142:C142"/>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4:C104"/>
    <mergeCell ref="B105:C105"/>
    <mergeCell ref="B106:C106"/>
    <mergeCell ref="B107:C107"/>
    <mergeCell ref="B108:C108"/>
    <mergeCell ref="B97:C97"/>
    <mergeCell ref="B98:C98"/>
    <mergeCell ref="B99:C99"/>
    <mergeCell ref="B100:C100"/>
    <mergeCell ref="B101:C101"/>
    <mergeCell ref="B102:C102"/>
    <mergeCell ref="B95:C95"/>
    <mergeCell ref="B96:C96"/>
    <mergeCell ref="B85:C85"/>
    <mergeCell ref="B86:C86"/>
    <mergeCell ref="B87:C87"/>
    <mergeCell ref="B88:C88"/>
    <mergeCell ref="B89:C89"/>
    <mergeCell ref="B90:C90"/>
    <mergeCell ref="B103:C103"/>
    <mergeCell ref="A69:A70"/>
    <mergeCell ref="A74:A76"/>
    <mergeCell ref="B74:C74"/>
    <mergeCell ref="B77:C77"/>
    <mergeCell ref="B78:C78"/>
    <mergeCell ref="B91:C91"/>
    <mergeCell ref="B92:C92"/>
    <mergeCell ref="B93:C93"/>
    <mergeCell ref="B94:C94"/>
    <mergeCell ref="B46:C46"/>
    <mergeCell ref="B79:C79"/>
    <mergeCell ref="B80:C80"/>
    <mergeCell ref="B81:C81"/>
    <mergeCell ref="B82:C82"/>
    <mergeCell ref="B83:C83"/>
    <mergeCell ref="B84:C84"/>
    <mergeCell ref="B69:C69"/>
    <mergeCell ref="B70:C70"/>
    <mergeCell ref="B56:C56"/>
    <mergeCell ref="B22:C22"/>
    <mergeCell ref="B23:C23"/>
    <mergeCell ref="B24:C24"/>
    <mergeCell ref="B64:C64"/>
    <mergeCell ref="B62:C62"/>
    <mergeCell ref="B65:C65"/>
    <mergeCell ref="A62:A65"/>
    <mergeCell ref="A66:A68"/>
    <mergeCell ref="B66:C66"/>
    <mergeCell ref="A46:A58"/>
    <mergeCell ref="A59:A61"/>
    <mergeCell ref="B59:C59"/>
    <mergeCell ref="B63:C63"/>
    <mergeCell ref="B53:C53"/>
    <mergeCell ref="B54:C54"/>
    <mergeCell ref="B55:C55"/>
    <mergeCell ref="B57:C57"/>
    <mergeCell ref="B58:C58"/>
    <mergeCell ref="B52:C52"/>
    <mergeCell ref="B47:C47"/>
    <mergeCell ref="B48:C48"/>
    <mergeCell ref="B49:C49"/>
    <mergeCell ref="B50:C50"/>
    <mergeCell ref="B51:C51"/>
    <mergeCell ref="B26:C26"/>
    <mergeCell ref="B27:C27"/>
    <mergeCell ref="B28:C28"/>
    <mergeCell ref="B29:C29"/>
    <mergeCell ref="B30:C30"/>
    <mergeCell ref="A34:A36"/>
    <mergeCell ref="B34:C34"/>
    <mergeCell ref="A37:A39"/>
    <mergeCell ref="B38:C38"/>
    <mergeCell ref="B39:C39"/>
    <mergeCell ref="B12:C12"/>
    <mergeCell ref="B13:C13"/>
    <mergeCell ref="B14:C14"/>
    <mergeCell ref="B15:C15"/>
    <mergeCell ref="A19:A21"/>
    <mergeCell ref="B19:C19"/>
    <mergeCell ref="A12:A15"/>
    <mergeCell ref="A3:A5"/>
    <mergeCell ref="A9:A11"/>
    <mergeCell ref="B3:C3"/>
    <mergeCell ref="B9:C9"/>
    <mergeCell ref="A6:A8"/>
    <mergeCell ref="B6:C6"/>
    <mergeCell ref="B7:C7"/>
    <mergeCell ref="B8:C8"/>
    <mergeCell ref="B457:C457"/>
    <mergeCell ref="B458:C458"/>
    <mergeCell ref="B459:C459"/>
    <mergeCell ref="B460:C460"/>
    <mergeCell ref="A43:A45"/>
    <mergeCell ref="B43:C43"/>
    <mergeCell ref="B31:C31"/>
    <mergeCell ref="B32:C32"/>
    <mergeCell ref="B33:C33"/>
    <mergeCell ref="A22:A33"/>
    <mergeCell ref="B446:C446"/>
    <mergeCell ref="B447:C447"/>
    <mergeCell ref="B448:C448"/>
    <mergeCell ref="A423:A448"/>
    <mergeCell ref="B438:C438"/>
    <mergeCell ref="B439:C439"/>
    <mergeCell ref="B440:C440"/>
    <mergeCell ref="B441:C441"/>
    <mergeCell ref="B442:C442"/>
    <mergeCell ref="B443:C443"/>
    <mergeCell ref="B444:C444"/>
    <mergeCell ref="B445:C445"/>
    <mergeCell ref="B37:C37"/>
    <mergeCell ref="B25:C25"/>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ContenidoProgramatico</vt:lpstr>
      <vt:lpstr>OB_Prop_Estru_Prog_SubPr_meta</vt:lpstr>
      <vt:lpstr>Objetivos_Programas</vt:lpstr>
      <vt:lpstr>TABLAS_PROGRAMAS (Reclas)</vt:lpstr>
      <vt:lpstr>VIEJO_TablasProgramas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Fernando Agudelo Aguilar</dc:creator>
  <cp:lastModifiedBy>Microsoft Office User</cp:lastModifiedBy>
  <dcterms:created xsi:type="dcterms:W3CDTF">2021-04-29T20:13:17Z</dcterms:created>
  <dcterms:modified xsi:type="dcterms:W3CDTF">2021-09-11T02:11:49Z</dcterms:modified>
</cp:coreProperties>
</file>